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565E41C1-74E2-480B-A842-0263F29128C8}" xr6:coauthVersionLast="36" xr6:coauthVersionMax="36" xr10:uidLastSave="{00000000-0000-0000-0000-000000000000}"/>
  <bookViews>
    <workbookView xWindow="0" yWindow="0" windowWidth="15348" windowHeight="4572" tabRatio="701" xr2:uid="{00000000-000D-0000-FFFF-FFFF00000000}"/>
  </bookViews>
  <sheets>
    <sheet name="B48" sheetId="167" r:id="rId1"/>
    <sheet name="B50" sheetId="168" r:id="rId2"/>
    <sheet name="B51" sheetId="170" r:id="rId3"/>
    <sheet name="B52" sheetId="171" r:id="rId4"/>
    <sheet name="Biểu 53-H+X" sheetId="172" r:id="rId5"/>
    <sheet name="B54" sheetId="193" r:id="rId6"/>
    <sheet name="Biểu 58-xã" sheetId="187" r:id="rId7"/>
    <sheet name="Biểu 59-xã" sheetId="189" r:id="rId8"/>
    <sheet name="Biểu 61- H+X" sheetId="183" r:id="rId9"/>
    <sheet name="B64-thu DV" sheetId="180" r:id="rId10"/>
  </sheets>
  <externalReferences>
    <externalReference r:id="rId11"/>
    <externalReference r:id="rId12"/>
  </externalReferences>
  <definedNames>
    <definedName name="ADP">#REF!</definedName>
    <definedName name="AKHAC">#REF!</definedName>
    <definedName name="ALTINH">#REF!</definedName>
    <definedName name="ANN">#REF!</definedName>
    <definedName name="ANQD">#REF!</definedName>
    <definedName name="ANQQH">'[1]Dt 2001'!#REF!</definedName>
    <definedName name="ANSNN">'[1]Dt 2001'!#REF!</definedName>
    <definedName name="ANSNNxnk">'[1]Dt 2001'!#REF!</definedName>
    <definedName name="Anguon">'[1]Dt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_xlnm.Print_Area" localSheetId="0">'B48'!$A$1:$F$28</definedName>
    <definedName name="_xlnm.Print_Area" localSheetId="2">'B51'!$A$1:$E$182</definedName>
    <definedName name="_xlnm.Print_Area" localSheetId="3">'B52'!$A$1:$F$39</definedName>
    <definedName name="_xlnm.Print_Area" localSheetId="4">'Biểu 53-H+X'!$A$1:$K$182</definedName>
    <definedName name="_xlnm.Print_Area" localSheetId="7">'Biểu 59-xã'!$A$1:$Z$34</definedName>
    <definedName name="_xlnm.Print_Area">#REF!</definedName>
    <definedName name="PRINT_AREA_MI">#REF!</definedName>
    <definedName name="_xlnm.Print_Titles" localSheetId="1">'B50'!$5:$6</definedName>
    <definedName name="_xlnm.Print_Titles" localSheetId="2">'B51'!$5:$7</definedName>
    <definedName name="_xlnm.Print_Titles" localSheetId="3">'B52'!$5:$7</definedName>
    <definedName name="_xlnm.Print_Titles" localSheetId="4">'Biểu 53-H+X'!$5:$8</definedName>
    <definedName name="_xlnm.Print_Titles" localSheetId="8">'Biểu 61- H+X'!$5:$9</definedName>
    <definedName name="Phan_cap">#REF!</definedName>
    <definedName name="Phi_le_phi">#REF!</definedName>
    <definedName name="TW">#REF!</definedName>
  </definedNames>
  <calcPr calcId="191029"/>
</workbook>
</file>

<file path=xl/calcChain.xml><?xml version="1.0" encoding="utf-8"?>
<calcChain xmlns="http://schemas.openxmlformats.org/spreadsheetml/2006/main">
  <c r="A4" i="180" l="1"/>
  <c r="GP95" i="193" l="1"/>
  <c r="G182" i="172" l="1"/>
  <c r="D39" i="171"/>
  <c r="D9" i="171" s="1"/>
  <c r="H9" i="171" s="1"/>
  <c r="D182" i="170"/>
  <c r="D28" i="167" l="1"/>
  <c r="D19" i="167" s="1"/>
  <c r="G50" i="168" l="1"/>
  <c r="G55" i="168"/>
  <c r="A3" i="183"/>
  <c r="A3" i="187"/>
  <c r="A3" i="189" s="1"/>
  <c r="F37" i="171"/>
  <c r="D13" i="170"/>
  <c r="J175" i="172"/>
  <c r="I175" i="172"/>
  <c r="H13" i="172"/>
  <c r="F21" i="172"/>
  <c r="AA17" i="183"/>
  <c r="Y14" i="183"/>
  <c r="AA14" i="183"/>
  <c r="AA13" i="183"/>
  <c r="AA12" i="183" s="1"/>
  <c r="T14" i="183"/>
  <c r="Q14" i="183"/>
  <c r="M14" i="183"/>
  <c r="M13" i="183"/>
  <c r="M12" i="183"/>
  <c r="J14" i="183"/>
  <c r="J13" i="183" s="1"/>
  <c r="J12" i="183" s="1"/>
  <c r="C14" i="183"/>
  <c r="C13" i="183"/>
  <c r="AC13" i="183"/>
  <c r="AC12" i="183" s="1"/>
  <c r="AB13" i="183"/>
  <c r="AB12" i="183" s="1"/>
  <c r="Z13" i="183"/>
  <c r="Z12" i="183" s="1"/>
  <c r="V13" i="183"/>
  <c r="V12" i="183" s="1"/>
  <c r="U13" i="183"/>
  <c r="U12" i="183"/>
  <c r="S13" i="183"/>
  <c r="S12" i="183"/>
  <c r="R13" i="183"/>
  <c r="R12" i="183" s="1"/>
  <c r="O13" i="183"/>
  <c r="O12" i="183" s="1"/>
  <c r="N13" i="183"/>
  <c r="N12" i="183" s="1"/>
  <c r="L13" i="183"/>
  <c r="L12" i="183" s="1"/>
  <c r="K13" i="183"/>
  <c r="K12" i="183" s="1"/>
  <c r="K11" i="183" s="1"/>
  <c r="E13" i="183"/>
  <c r="D13" i="183"/>
  <c r="Q13" i="183"/>
  <c r="Q12" i="183" s="1"/>
  <c r="U18" i="183"/>
  <c r="T18" i="183" s="1"/>
  <c r="J44" i="183"/>
  <c r="AA44" i="183"/>
  <c r="X44" i="183"/>
  <c r="W44" i="183" s="1"/>
  <c r="AA43" i="183"/>
  <c r="X43" i="183"/>
  <c r="AA42" i="183"/>
  <c r="X42" i="183"/>
  <c r="AA41" i="183"/>
  <c r="X41" i="183"/>
  <c r="AA40" i="183"/>
  <c r="X40" i="183"/>
  <c r="AA39" i="183"/>
  <c r="X39" i="183"/>
  <c r="AA38" i="183"/>
  <c r="X38" i="183"/>
  <c r="AA37" i="183"/>
  <c r="X37" i="183"/>
  <c r="AA36" i="183"/>
  <c r="X36" i="183"/>
  <c r="AA35" i="183"/>
  <c r="X35" i="183"/>
  <c r="AA34" i="183"/>
  <c r="X34" i="183"/>
  <c r="AA33" i="183"/>
  <c r="X33" i="183"/>
  <c r="AA32" i="183"/>
  <c r="X32" i="183"/>
  <c r="AA31" i="183"/>
  <c r="X31" i="183"/>
  <c r="AA30" i="183"/>
  <c r="X30" i="183"/>
  <c r="AA29" i="183"/>
  <c r="X29" i="183"/>
  <c r="W29" i="183" s="1"/>
  <c r="AA28" i="183"/>
  <c r="X28" i="183"/>
  <c r="AA27" i="183"/>
  <c r="X27" i="183"/>
  <c r="AA26" i="183"/>
  <c r="X26" i="183"/>
  <c r="W26" i="183"/>
  <c r="AC25" i="183"/>
  <c r="AB25" i="183"/>
  <c r="Z25" i="183"/>
  <c r="Z15" i="183"/>
  <c r="Y25" i="183"/>
  <c r="AA24" i="183"/>
  <c r="X24" i="183"/>
  <c r="AA23" i="183"/>
  <c r="X23" i="183"/>
  <c r="W23" i="183" s="1"/>
  <c r="AA22" i="183"/>
  <c r="X22" i="183"/>
  <c r="W22" i="183" s="1"/>
  <c r="AA20" i="183"/>
  <c r="X20" i="183"/>
  <c r="W20" i="183" s="1"/>
  <c r="AA19" i="183"/>
  <c r="X19" i="183"/>
  <c r="AA21" i="183"/>
  <c r="X21" i="183"/>
  <c r="W21" i="183" s="1"/>
  <c r="AA18" i="183"/>
  <c r="X18" i="183"/>
  <c r="X17" i="183"/>
  <c r="AC16" i="183"/>
  <c r="AC15" i="183" s="1"/>
  <c r="AB16" i="183"/>
  <c r="AB15" i="183" s="1"/>
  <c r="Z16" i="183"/>
  <c r="Y16" i="183"/>
  <c r="Y15" i="183" s="1"/>
  <c r="C24" i="183"/>
  <c r="C23" i="183"/>
  <c r="C22" i="183"/>
  <c r="C20" i="183"/>
  <c r="C19" i="183"/>
  <c r="C16" i="183" s="1"/>
  <c r="C11" i="183" s="1"/>
  <c r="C21" i="183"/>
  <c r="C18" i="183"/>
  <c r="C17" i="183"/>
  <c r="C44" i="183"/>
  <c r="C27" i="183"/>
  <c r="C28" i="183"/>
  <c r="C29" i="183"/>
  <c r="C30" i="183"/>
  <c r="C31" i="183"/>
  <c r="C32" i="183"/>
  <c r="C33" i="183"/>
  <c r="C25" i="183" s="1"/>
  <c r="C34" i="183"/>
  <c r="C35" i="183"/>
  <c r="C36" i="183"/>
  <c r="C37" i="183"/>
  <c r="C38" i="183"/>
  <c r="C39" i="183"/>
  <c r="C40" i="183"/>
  <c r="C41" i="183"/>
  <c r="C42" i="183"/>
  <c r="C43" i="183"/>
  <c r="C26" i="183"/>
  <c r="AG21" i="187"/>
  <c r="O15" i="189"/>
  <c r="M15" i="189" s="1"/>
  <c r="G15" i="189"/>
  <c r="E15" i="189" s="1"/>
  <c r="AA16" i="187"/>
  <c r="AH16" i="187"/>
  <c r="J15" i="187"/>
  <c r="K16" i="187"/>
  <c r="AD15" i="187"/>
  <c r="F17" i="171"/>
  <c r="C38" i="170"/>
  <c r="C25" i="170" s="1"/>
  <c r="F182" i="172"/>
  <c r="F181" i="172"/>
  <c r="C14" i="172"/>
  <c r="C16" i="172"/>
  <c r="C17" i="172"/>
  <c r="C18" i="172"/>
  <c r="C19" i="172"/>
  <c r="C21" i="172"/>
  <c r="C23" i="172"/>
  <c r="C24" i="172"/>
  <c r="C39" i="172"/>
  <c r="C174" i="172"/>
  <c r="H174" i="172"/>
  <c r="H170" i="172" s="1"/>
  <c r="D174" i="172"/>
  <c r="E174" i="172"/>
  <c r="E170" i="172" s="1"/>
  <c r="E40" i="172" s="1"/>
  <c r="F174" i="172"/>
  <c r="G174" i="172"/>
  <c r="G41" i="172"/>
  <c r="H41" i="172"/>
  <c r="H40" i="172" s="1"/>
  <c r="F41" i="172"/>
  <c r="D171" i="172"/>
  <c r="C171" i="172"/>
  <c r="D29" i="172"/>
  <c r="D27" i="172"/>
  <c r="C27" i="172" s="1"/>
  <c r="D28" i="172"/>
  <c r="J28" i="172" s="1"/>
  <c r="D30" i="172"/>
  <c r="D31" i="172"/>
  <c r="D32" i="172"/>
  <c r="D25" i="172" s="1"/>
  <c r="C25" i="172" s="1"/>
  <c r="D33" i="172"/>
  <c r="C33" i="172" s="1"/>
  <c r="J33" i="172"/>
  <c r="D34" i="172"/>
  <c r="J34" i="172"/>
  <c r="D35" i="172"/>
  <c r="C35" i="172" s="1"/>
  <c r="D36" i="172"/>
  <c r="C36" i="172"/>
  <c r="D37" i="172"/>
  <c r="C37" i="172" s="1"/>
  <c r="D38" i="172"/>
  <c r="D26" i="172"/>
  <c r="C26" i="172" s="1"/>
  <c r="AH17" i="187"/>
  <c r="AH18" i="187"/>
  <c r="AH19" i="187"/>
  <c r="AH20" i="187"/>
  <c r="AH21" i="187"/>
  <c r="AH22" i="187"/>
  <c r="AH23" i="187"/>
  <c r="AH24" i="187"/>
  <c r="AH25" i="187"/>
  <c r="AH26" i="187"/>
  <c r="AH27" i="187"/>
  <c r="AH28" i="187"/>
  <c r="AH29" i="187"/>
  <c r="AH30" i="187"/>
  <c r="AH31" i="187"/>
  <c r="AH34" i="187"/>
  <c r="F18" i="172"/>
  <c r="F15" i="172"/>
  <c r="G13" i="172"/>
  <c r="E22" i="172"/>
  <c r="D15" i="172"/>
  <c r="J15" i="172" s="1"/>
  <c r="C15" i="170"/>
  <c r="F19" i="171"/>
  <c r="E21" i="170"/>
  <c r="E22" i="170"/>
  <c r="E18" i="170"/>
  <c r="E17" i="170"/>
  <c r="D41" i="170"/>
  <c r="C174" i="170"/>
  <c r="E53" i="168"/>
  <c r="G53" i="168" s="1"/>
  <c r="G26" i="168"/>
  <c r="G27" i="168"/>
  <c r="G28" i="168"/>
  <c r="F58" i="168"/>
  <c r="F55" i="168"/>
  <c r="H55" i="168" s="1"/>
  <c r="F21" i="168"/>
  <c r="F22" i="168"/>
  <c r="G36" i="168"/>
  <c r="G37" i="168"/>
  <c r="G38" i="168"/>
  <c r="G39" i="168"/>
  <c r="G40" i="168"/>
  <c r="G34" i="168"/>
  <c r="F35" i="168"/>
  <c r="F28" i="168"/>
  <c r="H28" i="168" s="1"/>
  <c r="F27" i="168"/>
  <c r="F25" i="168"/>
  <c r="E25" i="168"/>
  <c r="E24" i="168" s="1"/>
  <c r="F12" i="168"/>
  <c r="F11" i="168"/>
  <c r="C41" i="168"/>
  <c r="D55" i="168"/>
  <c r="D53" i="168"/>
  <c r="F53" i="168"/>
  <c r="D50" i="168"/>
  <c r="D46" i="168"/>
  <c r="D41" i="168"/>
  <c r="D36" i="168"/>
  <c r="H36" i="168" s="1"/>
  <c r="D37" i="168"/>
  <c r="H37" i="168" s="1"/>
  <c r="D38" i="168"/>
  <c r="H38" i="168" s="1"/>
  <c r="D39" i="168"/>
  <c r="H39" i="168" s="1"/>
  <c r="D40" i="168"/>
  <c r="D35" i="168"/>
  <c r="D34" i="168"/>
  <c r="D33" i="168"/>
  <c r="D29" i="168"/>
  <c r="D28" i="168"/>
  <c r="D27" i="168"/>
  <c r="H27" i="168"/>
  <c r="C25" i="168"/>
  <c r="C24" i="168" s="1"/>
  <c r="D23" i="168"/>
  <c r="D22" i="168"/>
  <c r="D21" i="168"/>
  <c r="D19" i="168"/>
  <c r="D20" i="168"/>
  <c r="D18" i="168"/>
  <c r="D13" i="168"/>
  <c r="FG100" i="193"/>
  <c r="EH100" i="193"/>
  <c r="EI43" i="193"/>
  <c r="EH43" i="193"/>
  <c r="BM97" i="193"/>
  <c r="AN97" i="193"/>
  <c r="AO43" i="193"/>
  <c r="AO13" i="193" s="1"/>
  <c r="AN43" i="193"/>
  <c r="AN13" i="193" s="1"/>
  <c r="AL105" i="193" s="1"/>
  <c r="BO10" i="193"/>
  <c r="K10" i="193"/>
  <c r="L10" i="193"/>
  <c r="M10" i="193" s="1"/>
  <c r="N10" i="193" s="1"/>
  <c r="O10" i="193" s="1"/>
  <c r="P10" i="193" s="1"/>
  <c r="Q10" i="193" s="1"/>
  <c r="R10" i="193" s="1"/>
  <c r="S10" i="193" s="1"/>
  <c r="T10" i="193" s="1"/>
  <c r="U10" i="193" s="1"/>
  <c r="V10" i="193" s="1"/>
  <c r="W10" i="193" s="1"/>
  <c r="X10" i="193" s="1"/>
  <c r="Y10" i="193" s="1"/>
  <c r="Z10" i="193" s="1"/>
  <c r="AA10" i="193" s="1"/>
  <c r="AB10" i="193" s="1"/>
  <c r="AC10" i="193" s="1"/>
  <c r="AD10" i="193" s="1"/>
  <c r="AE10" i="193" s="1"/>
  <c r="AF10" i="193" s="1"/>
  <c r="AG10" i="193" s="1"/>
  <c r="AH10" i="193" s="1"/>
  <c r="AI10" i="193" s="1"/>
  <c r="AJ10" i="193" s="1"/>
  <c r="AK10" i="193" s="1"/>
  <c r="AL10" i="193" s="1"/>
  <c r="AM10" i="193" s="1"/>
  <c r="AN10" i="193" s="1"/>
  <c r="AO10" i="193" s="1"/>
  <c r="AP10" i="193" s="1"/>
  <c r="AQ10" i="193" s="1"/>
  <c r="AR10" i="193" s="1"/>
  <c r="AS10" i="193" s="1"/>
  <c r="AT10" i="193" s="1"/>
  <c r="AU10" i="193" s="1"/>
  <c r="AV10" i="193" s="1"/>
  <c r="AW10" i="193" s="1"/>
  <c r="AX10" i="193" s="1"/>
  <c r="AY10" i="193" s="1"/>
  <c r="AZ10" i="193" s="1"/>
  <c r="BA10" i="193" s="1"/>
  <c r="BB10" i="193" s="1"/>
  <c r="BC10" i="193" s="1"/>
  <c r="BD10" i="193" s="1"/>
  <c r="BE10" i="193" s="1"/>
  <c r="BF10" i="193" s="1"/>
  <c r="BG10" i="193" s="1"/>
  <c r="BH10" i="193" s="1"/>
  <c r="BI10" i="193" s="1"/>
  <c r="BJ10" i="193" s="1"/>
  <c r="BK10" i="193" s="1"/>
  <c r="BL10" i="193" s="1"/>
  <c r="BM10" i="193" s="1"/>
  <c r="D10" i="193"/>
  <c r="E10" i="193"/>
  <c r="F10" i="193" s="1"/>
  <c r="G10" i="193" s="1"/>
  <c r="H10" i="193" s="1"/>
  <c r="I10" i="193" s="1"/>
  <c r="CX10" i="193"/>
  <c r="CY10" i="193" s="1"/>
  <c r="CZ10" i="193" s="1"/>
  <c r="DA10" i="193" s="1"/>
  <c r="DB10" i="193" s="1"/>
  <c r="DC10" i="193" s="1"/>
  <c r="DE10" i="193"/>
  <c r="DF10" i="193"/>
  <c r="DG10" i="193" s="1"/>
  <c r="DH10" i="193" s="1"/>
  <c r="DI10" i="193" s="1"/>
  <c r="DJ10" i="193" s="1"/>
  <c r="DK10" i="193" s="1"/>
  <c r="DL10" i="193" s="1"/>
  <c r="DM10" i="193" s="1"/>
  <c r="DN10" i="193" s="1"/>
  <c r="DO10" i="193" s="1"/>
  <c r="DP10" i="193" s="1"/>
  <c r="DQ10" i="193" s="1"/>
  <c r="DR10" i="193" s="1"/>
  <c r="DS10" i="193" s="1"/>
  <c r="DT10" i="193" s="1"/>
  <c r="DU10" i="193" s="1"/>
  <c r="DV10" i="193" s="1"/>
  <c r="DW10" i="193" s="1"/>
  <c r="DX10" i="193" s="1"/>
  <c r="DY10" i="193" s="1"/>
  <c r="DZ10" i="193" s="1"/>
  <c r="EA10" i="193" s="1"/>
  <c r="EB10" i="193" s="1"/>
  <c r="EC10" i="193" s="1"/>
  <c r="ED10" i="193" s="1"/>
  <c r="EE10" i="193" s="1"/>
  <c r="EF10" i="193" s="1"/>
  <c r="EG10" i="193" s="1"/>
  <c r="EH10" i="193" s="1"/>
  <c r="EI10" i="193" s="1"/>
  <c r="EJ10" i="193" s="1"/>
  <c r="EK10" i="193" s="1"/>
  <c r="EL10" i="193" s="1"/>
  <c r="EM10" i="193" s="1"/>
  <c r="EN10" i="193" s="1"/>
  <c r="EO10" i="193" s="1"/>
  <c r="EP10" i="193" s="1"/>
  <c r="EQ10" i="193" s="1"/>
  <c r="ER10" i="193" s="1"/>
  <c r="ES10" i="193" s="1"/>
  <c r="ET10" i="193" s="1"/>
  <c r="EU10" i="193" s="1"/>
  <c r="EV10" i="193" s="1"/>
  <c r="EW10" i="193" s="1"/>
  <c r="EX10" i="193" s="1"/>
  <c r="EY10" i="193" s="1"/>
  <c r="FA10" i="193" s="1"/>
  <c r="FB10" i="193" s="1"/>
  <c r="FC10" i="193" s="1"/>
  <c r="FD10" i="193" s="1"/>
  <c r="FE10" i="193" s="1"/>
  <c r="FF10" i="193" s="1"/>
  <c r="FG10" i="193" s="1"/>
  <c r="FI10" i="193"/>
  <c r="FJ10" i="193" s="1"/>
  <c r="FK10" i="193" s="1"/>
  <c r="FL10" i="193" s="1"/>
  <c r="FM10" i="193" s="1"/>
  <c r="FN10" i="193" s="1"/>
  <c r="FO10" i="193" s="1"/>
  <c r="FP10" i="193" s="1"/>
  <c r="FQ10" i="193" s="1"/>
  <c r="FR10" i="193" s="1"/>
  <c r="FS10" i="193" s="1"/>
  <c r="FT10" i="193" s="1"/>
  <c r="FU10" i="193" s="1"/>
  <c r="FV10" i="193" s="1"/>
  <c r="FW10" i="193" s="1"/>
  <c r="FX10" i="193" s="1"/>
  <c r="FY10" i="193" s="1"/>
  <c r="FZ10" i="193" s="1"/>
  <c r="GA10" i="193" s="1"/>
  <c r="GB10" i="193" s="1"/>
  <c r="GC10" i="193" s="1"/>
  <c r="GD10" i="193" s="1"/>
  <c r="GE10" i="193" s="1"/>
  <c r="GF10" i="193" s="1"/>
  <c r="GG10" i="193" s="1"/>
  <c r="GH10" i="193" s="1"/>
  <c r="GI10" i="193" s="1"/>
  <c r="GK10" i="193"/>
  <c r="GL10" i="193"/>
  <c r="GM10" i="193" s="1"/>
  <c r="GN10" i="193" s="1"/>
  <c r="GO10" i="193" s="1"/>
  <c r="H12" i="193"/>
  <c r="DB102" i="193" s="1"/>
  <c r="I12" i="193"/>
  <c r="K12" i="193"/>
  <c r="DE102" i="193"/>
  <c r="L12" i="193"/>
  <c r="M12" i="193"/>
  <c r="N12" i="193"/>
  <c r="O12" i="193"/>
  <c r="P12" i="193"/>
  <c r="Q12" i="193"/>
  <c r="R12" i="193"/>
  <c r="S12" i="193"/>
  <c r="T12" i="193"/>
  <c r="DN102" i="193" s="1"/>
  <c r="U12" i="193"/>
  <c r="V12" i="193"/>
  <c r="DP102" i="193" s="1"/>
  <c r="W12" i="193"/>
  <c r="X12" i="193"/>
  <c r="Y12" i="193"/>
  <c r="Z12" i="193"/>
  <c r="AA12" i="193"/>
  <c r="AB12" i="193"/>
  <c r="AC12" i="193"/>
  <c r="AD12" i="193"/>
  <c r="AE12" i="193"/>
  <c r="DY102" i="193" s="1"/>
  <c r="AF12" i="193"/>
  <c r="AG12" i="193"/>
  <c r="EA102" i="193" s="1"/>
  <c r="AH12" i="193"/>
  <c r="AI12" i="193"/>
  <c r="AJ12" i="193"/>
  <c r="AK12" i="193"/>
  <c r="AL12" i="193"/>
  <c r="EF102" i="193" s="1"/>
  <c r="AM12" i="193"/>
  <c r="AN12" i="193"/>
  <c r="AO12" i="193"/>
  <c r="AP12" i="193"/>
  <c r="AQ12" i="193"/>
  <c r="AR12" i="193"/>
  <c r="AS12" i="193"/>
  <c r="AT12" i="193"/>
  <c r="AU12" i="193"/>
  <c r="AV12" i="193"/>
  <c r="AW12" i="193"/>
  <c r="AX12" i="193"/>
  <c r="AY12" i="193"/>
  <c r="AZ12" i="193"/>
  <c r="BA12" i="193"/>
  <c r="BB12" i="193"/>
  <c r="BC12" i="193"/>
  <c r="EW102" i="193" s="1"/>
  <c r="BD12" i="193"/>
  <c r="EX102" i="193" s="1"/>
  <c r="EX101" i="193" s="1"/>
  <c r="BE12" i="193"/>
  <c r="BF12" i="193"/>
  <c r="BG12" i="193"/>
  <c r="BH12" i="193"/>
  <c r="BI12" i="193"/>
  <c r="BJ12" i="193"/>
  <c r="FD102" i="193" s="1"/>
  <c r="BK12" i="193"/>
  <c r="BL12" i="193"/>
  <c r="FF102" i="193" s="1"/>
  <c r="BM12" i="193"/>
  <c r="BR12" i="193"/>
  <c r="BS12" i="193"/>
  <c r="FM102" i="193" s="1"/>
  <c r="BT12" i="193"/>
  <c r="BU12" i="193"/>
  <c r="BV12" i="193"/>
  <c r="BW12" i="193"/>
  <c r="BX12" i="193"/>
  <c r="BY12" i="193"/>
  <c r="BZ12" i="193"/>
  <c r="CA12" i="193"/>
  <c r="CB12" i="193"/>
  <c r="FV102" i="193" s="1"/>
  <c r="FV101" i="193" s="1"/>
  <c r="CC12" i="193"/>
  <c r="CD12" i="193"/>
  <c r="CE12" i="193"/>
  <c r="CF12" i="193"/>
  <c r="CG12" i="193"/>
  <c r="CH12" i="193"/>
  <c r="CI12" i="193"/>
  <c r="CJ12" i="193"/>
  <c r="CK12" i="193"/>
  <c r="CM12" i="193"/>
  <c r="CN12" i="193"/>
  <c r="GH102" i="193" s="1"/>
  <c r="CO12" i="193"/>
  <c r="GI102" i="193" s="1"/>
  <c r="CS12" i="193"/>
  <c r="CT12" i="193"/>
  <c r="CU12" i="193"/>
  <c r="CZ12" i="193"/>
  <c r="DA12" i="193"/>
  <c r="DB12" i="193"/>
  <c r="DC12" i="193"/>
  <c r="DE12" i="193"/>
  <c r="DF12" i="193"/>
  <c r="DF102" i="193"/>
  <c r="DG12" i="193"/>
  <c r="DG102" i="193" s="1"/>
  <c r="DH12" i="193"/>
  <c r="DH102" i="193" s="1"/>
  <c r="DH101" i="193" s="1"/>
  <c r="DI12" i="193"/>
  <c r="DJ12" i="193"/>
  <c r="DK12" i="193"/>
  <c r="DL12" i="193"/>
  <c r="DM12" i="193"/>
  <c r="DN12" i="193"/>
  <c r="DO12" i="193"/>
  <c r="DP12" i="193"/>
  <c r="DQ12" i="193"/>
  <c r="DQ102" i="193"/>
  <c r="DR12" i="193"/>
  <c r="DR102" i="193" s="1"/>
  <c r="DS12" i="193"/>
  <c r="DT12" i="193"/>
  <c r="DU12" i="193"/>
  <c r="DU102" i="193" s="1"/>
  <c r="DV12" i="193"/>
  <c r="DW12" i="193"/>
  <c r="DW102" i="193" s="1"/>
  <c r="DX12" i="193"/>
  <c r="DY12" i="193"/>
  <c r="DZ12" i="193"/>
  <c r="EA12" i="193"/>
  <c r="EB12" i="193"/>
  <c r="EB102" i="193" s="1"/>
  <c r="EC12" i="193"/>
  <c r="EC102" i="193"/>
  <c r="ED12" i="193"/>
  <c r="EE12" i="193"/>
  <c r="EE102" i="193" s="1"/>
  <c r="EF12" i="193"/>
  <c r="EG12" i="193"/>
  <c r="EH12" i="193"/>
  <c r="EH102" i="193" s="1"/>
  <c r="EI12" i="193"/>
  <c r="EI102" i="193" s="1"/>
  <c r="EJ12" i="193"/>
  <c r="EK12" i="193"/>
  <c r="EL12" i="193"/>
  <c r="EM12" i="193"/>
  <c r="EN12" i="193"/>
  <c r="EO12" i="193"/>
  <c r="EO102" i="193" s="1"/>
  <c r="EP12" i="193"/>
  <c r="EP102" i="193" s="1"/>
  <c r="EQ12" i="193"/>
  <c r="EQ102" i="193" s="1"/>
  <c r="ER12" i="193"/>
  <c r="ES12" i="193"/>
  <c r="ET12" i="193"/>
  <c r="EU12" i="193"/>
  <c r="EV12" i="193"/>
  <c r="EW12" i="193"/>
  <c r="EX12" i="193"/>
  <c r="EY12" i="193"/>
  <c r="EZ12" i="193"/>
  <c r="EZ102" i="193" s="1"/>
  <c r="FA12" i="193"/>
  <c r="FB12" i="193"/>
  <c r="FC12" i="193"/>
  <c r="FD12" i="193"/>
  <c r="FE12" i="193"/>
  <c r="FF12" i="193"/>
  <c r="FG12" i="193"/>
  <c r="FK12" i="193"/>
  <c r="FL12" i="193"/>
  <c r="FM12" i="193"/>
  <c r="FN12" i="193"/>
  <c r="FN102" i="193" s="1"/>
  <c r="FO12" i="193"/>
  <c r="FO102" i="193" s="1"/>
  <c r="FP12" i="193"/>
  <c r="FQ12" i="193"/>
  <c r="FR12" i="193"/>
  <c r="FR102" i="193"/>
  <c r="FR101" i="193" s="1"/>
  <c r="FS12" i="193"/>
  <c r="FT12" i="193"/>
  <c r="FU12" i="193"/>
  <c r="FV12" i="193"/>
  <c r="FW12" i="193"/>
  <c r="FX12" i="193"/>
  <c r="FY12" i="193"/>
  <c r="FZ12" i="193"/>
  <c r="GA12" i="193"/>
  <c r="GB12" i="193"/>
  <c r="GC12" i="193"/>
  <c r="GD12" i="193"/>
  <c r="GE12" i="193"/>
  <c r="GE102" i="193"/>
  <c r="GF12" i="193"/>
  <c r="GG12" i="193"/>
  <c r="GH12" i="193"/>
  <c r="GI12" i="193"/>
  <c r="GM12" i="193"/>
  <c r="GN12" i="193"/>
  <c r="GO12" i="193"/>
  <c r="GP12" i="193"/>
  <c r="F13" i="193"/>
  <c r="CZ103" i="193" s="1"/>
  <c r="G13" i="193"/>
  <c r="H13" i="193"/>
  <c r="I13" i="193"/>
  <c r="K13" i="193"/>
  <c r="L13" i="193"/>
  <c r="M13" i="193"/>
  <c r="N13" i="193"/>
  <c r="DH103" i="193" s="1"/>
  <c r="O13" i="193"/>
  <c r="P13" i="193"/>
  <c r="Q13" i="193"/>
  <c r="R13" i="193"/>
  <c r="S13" i="193"/>
  <c r="T13" i="193"/>
  <c r="U13" i="193"/>
  <c r="V13" i="193"/>
  <c r="X13" i="193"/>
  <c r="Y13" i="193"/>
  <c r="Z13" i="193"/>
  <c r="AA13" i="193"/>
  <c r="DU103" i="193" s="1"/>
  <c r="AB13" i="193"/>
  <c r="AC13" i="193"/>
  <c r="AD13" i="193"/>
  <c r="AE13" i="193"/>
  <c r="AF13" i="193"/>
  <c r="DZ103" i="193" s="1"/>
  <c r="AG13" i="193"/>
  <c r="AH13" i="193"/>
  <c r="AI13" i="193"/>
  <c r="AJ13" i="193"/>
  <c r="AK13" i="193"/>
  <c r="AL13" i="193"/>
  <c r="AM13" i="193"/>
  <c r="AP13" i="193"/>
  <c r="AQ13" i="193"/>
  <c r="AR13" i="193"/>
  <c r="AS13" i="193"/>
  <c r="AT13" i="193"/>
  <c r="AX13" i="193"/>
  <c r="ER103" i="193" s="1"/>
  <c r="AY13" i="193"/>
  <c r="AZ13" i="193"/>
  <c r="BA13" i="193"/>
  <c r="BB13" i="193"/>
  <c r="BC13" i="193"/>
  <c r="BD13" i="193"/>
  <c r="BE13" i="193"/>
  <c r="BF13" i="193"/>
  <c r="BH13" i="193"/>
  <c r="BI13" i="193"/>
  <c r="BK13" i="193"/>
  <c r="BL13" i="193"/>
  <c r="BQ13" i="193"/>
  <c r="BR13" i="193"/>
  <c r="BS13" i="193"/>
  <c r="BT13" i="193"/>
  <c r="BU13" i="193"/>
  <c r="BV13" i="193"/>
  <c r="BW13" i="193"/>
  <c r="BX13" i="193"/>
  <c r="BZ13" i="193"/>
  <c r="CA13" i="193"/>
  <c r="FU103" i="193" s="1"/>
  <c r="CD13" i="193"/>
  <c r="CE13" i="193"/>
  <c r="CF13" i="193"/>
  <c r="CG13" i="193"/>
  <c r="CI13" i="193"/>
  <c r="CJ13" i="193"/>
  <c r="CL13" i="193"/>
  <c r="GF103" i="193"/>
  <c r="CM13" i="193"/>
  <c r="CN13" i="193"/>
  <c r="CS13" i="193"/>
  <c r="CT13" i="193"/>
  <c r="CU13" i="193"/>
  <c r="CZ13" i="193"/>
  <c r="DA13" i="193"/>
  <c r="DB13" i="193"/>
  <c r="DC13" i="193"/>
  <c r="DE13" i="193"/>
  <c r="DE103" i="193" s="1"/>
  <c r="DF13" i="193"/>
  <c r="DG13" i="193"/>
  <c r="DH13" i="193"/>
  <c r="DI13" i="193"/>
  <c r="DI103" i="193" s="1"/>
  <c r="DJ13" i="193"/>
  <c r="DK13" i="193"/>
  <c r="DL13" i="193"/>
  <c r="DM13" i="193"/>
  <c r="DN13" i="193"/>
  <c r="DO13" i="193"/>
  <c r="DP13" i="193"/>
  <c r="DQ13" i="193"/>
  <c r="DR13" i="193"/>
  <c r="DS13" i="193"/>
  <c r="DT13" i="193"/>
  <c r="DT103" i="193" s="1"/>
  <c r="DU13" i="193"/>
  <c r="DV13" i="193"/>
  <c r="DW13" i="193"/>
  <c r="DX13" i="193"/>
  <c r="DY13" i="193"/>
  <c r="DZ13" i="193"/>
  <c r="EA13" i="193"/>
  <c r="EB13" i="193"/>
  <c r="EC13" i="193"/>
  <c r="EC103" i="193" s="1"/>
  <c r="ED13" i="193"/>
  <c r="EE13" i="193"/>
  <c r="EF13" i="193"/>
  <c r="EG13" i="193"/>
  <c r="EJ13" i="193"/>
  <c r="EK13" i="193"/>
  <c r="EL13" i="193"/>
  <c r="EM13" i="193"/>
  <c r="EN13" i="193"/>
  <c r="EO13" i="193"/>
  <c r="EQ13" i="193"/>
  <c r="ER13" i="193"/>
  <c r="ES13" i="193"/>
  <c r="ES105" i="193" s="1"/>
  <c r="ET13" i="193"/>
  <c r="EU13" i="193"/>
  <c r="EV13" i="193"/>
  <c r="EW13" i="193"/>
  <c r="EY13" i="193"/>
  <c r="EZ13" i="193"/>
  <c r="FA13" i="193"/>
  <c r="FB13" i="193"/>
  <c r="FC13" i="193"/>
  <c r="FE13" i="193"/>
  <c r="FF13" i="193"/>
  <c r="FG13" i="193"/>
  <c r="FK13" i="193"/>
  <c r="FL13" i="193"/>
  <c r="FM13" i="193"/>
  <c r="FN13" i="193"/>
  <c r="FO13" i="193"/>
  <c r="FP13" i="193"/>
  <c r="FQ13" i="193"/>
  <c r="FR13" i="193"/>
  <c r="FR103" i="193" s="1"/>
  <c r="FS13" i="193"/>
  <c r="FT13" i="193"/>
  <c r="FU13" i="193"/>
  <c r="FV13" i="193"/>
  <c r="FW13" i="193"/>
  <c r="FX13" i="193"/>
  <c r="FY13" i="193"/>
  <c r="FZ13" i="193"/>
  <c r="FZ103" i="193"/>
  <c r="GA13" i="193"/>
  <c r="GB13" i="193"/>
  <c r="GC13" i="193"/>
  <c r="GC103" i="193" s="1"/>
  <c r="GD13" i="193"/>
  <c r="GE13" i="193"/>
  <c r="GF13" i="193"/>
  <c r="GG13" i="193"/>
  <c r="GH13" i="193"/>
  <c r="GI13" i="193"/>
  <c r="GM13" i="193"/>
  <c r="GN13" i="193"/>
  <c r="GO13" i="193"/>
  <c r="F14" i="193"/>
  <c r="G14" i="193"/>
  <c r="H14" i="193"/>
  <c r="I14" i="193"/>
  <c r="K14" i="193"/>
  <c r="L14" i="193"/>
  <c r="M14" i="193"/>
  <c r="N14" i="193"/>
  <c r="O14" i="193"/>
  <c r="P14" i="193"/>
  <c r="Q14" i="193"/>
  <c r="R14" i="193"/>
  <c r="S14" i="193"/>
  <c r="T14" i="193"/>
  <c r="U14" i="193"/>
  <c r="V14" i="193"/>
  <c r="W14" i="193"/>
  <c r="X14" i="193"/>
  <c r="Y14" i="193"/>
  <c r="Z14" i="193"/>
  <c r="AA14" i="193"/>
  <c r="AB14" i="193"/>
  <c r="AC14" i="193"/>
  <c r="AD14" i="193"/>
  <c r="AE14" i="193"/>
  <c r="AF14" i="193"/>
  <c r="AG14" i="193"/>
  <c r="AH14" i="193"/>
  <c r="AI14" i="193"/>
  <c r="AJ14" i="193"/>
  <c r="AK14" i="193"/>
  <c r="AL14" i="193"/>
  <c r="AM14" i="193"/>
  <c r="AN14" i="193"/>
  <c r="AO14" i="193"/>
  <c r="AP14" i="193"/>
  <c r="AQ14" i="193"/>
  <c r="AR14" i="193"/>
  <c r="AS14" i="193"/>
  <c r="AT14" i="193"/>
  <c r="AU14" i="193"/>
  <c r="AV14" i="193"/>
  <c r="AW14" i="193"/>
  <c r="AX14" i="193"/>
  <c r="AY14" i="193"/>
  <c r="AZ14" i="193"/>
  <c r="BA14" i="193"/>
  <c r="BB14" i="193"/>
  <c r="BC14" i="193"/>
  <c r="BD14" i="193"/>
  <c r="BE14" i="193"/>
  <c r="BF14" i="193"/>
  <c r="BG14" i="193"/>
  <c r="BH14" i="193"/>
  <c r="BI14" i="193"/>
  <c r="BJ14" i="193"/>
  <c r="BK14" i="193"/>
  <c r="BL14" i="193"/>
  <c r="BM14" i="193"/>
  <c r="BQ14" i="193"/>
  <c r="BR14" i="193"/>
  <c r="BS14" i="193"/>
  <c r="BT14" i="193"/>
  <c r="BU14" i="193"/>
  <c r="BV14" i="193"/>
  <c r="BW14" i="193"/>
  <c r="BX14" i="193"/>
  <c r="BY14" i="193"/>
  <c r="BZ14" i="193"/>
  <c r="CA14" i="193"/>
  <c r="CB14" i="193"/>
  <c r="CC14" i="193"/>
  <c r="CD14" i="193"/>
  <c r="CE14" i="193"/>
  <c r="CF14" i="193"/>
  <c r="CG14" i="193"/>
  <c r="CH14" i="193"/>
  <c r="CI14" i="193"/>
  <c r="CJ14" i="193"/>
  <c r="CK14" i="193"/>
  <c r="CL14" i="193"/>
  <c r="CM14" i="193"/>
  <c r="CN14" i="193"/>
  <c r="CO14" i="193"/>
  <c r="CS14" i="193"/>
  <c r="CT14" i="193"/>
  <c r="CU14" i="193"/>
  <c r="CZ14" i="193"/>
  <c r="DA14" i="193"/>
  <c r="DB14" i="193"/>
  <c r="DC14" i="193"/>
  <c r="DE14" i="193"/>
  <c r="DF14" i="193"/>
  <c r="DG14" i="193"/>
  <c r="DH14" i="193"/>
  <c r="DI14" i="193"/>
  <c r="DJ14" i="193"/>
  <c r="DK14" i="193"/>
  <c r="DL14" i="193"/>
  <c r="DM14" i="193"/>
  <c r="DN14" i="193"/>
  <c r="DO14" i="193"/>
  <c r="DP14" i="193"/>
  <c r="DQ14" i="193"/>
  <c r="DR14" i="193"/>
  <c r="DS14" i="193"/>
  <c r="DT14" i="193"/>
  <c r="DU14" i="193"/>
  <c r="DV14" i="193"/>
  <c r="DW14" i="193"/>
  <c r="DX14" i="193"/>
  <c r="DY14" i="193"/>
  <c r="DZ14" i="193"/>
  <c r="EA14" i="193"/>
  <c r="EB14" i="193"/>
  <c r="EC14" i="193"/>
  <c r="ED14" i="193"/>
  <c r="EE14" i="193"/>
  <c r="EF14" i="193"/>
  <c r="EG14" i="193"/>
  <c r="EH14" i="193"/>
  <c r="EI14" i="193"/>
  <c r="EJ14" i="193"/>
  <c r="EK14" i="193"/>
  <c r="EL14" i="193"/>
  <c r="EM14" i="193"/>
  <c r="EN14" i="193"/>
  <c r="EO14" i="193"/>
  <c r="EP14" i="193"/>
  <c r="EQ14" i="193"/>
  <c r="ER14" i="193"/>
  <c r="ES14" i="193"/>
  <c r="ET14" i="193"/>
  <c r="EU14" i="193"/>
  <c r="EV14" i="193"/>
  <c r="EW14" i="193"/>
  <c r="EX14" i="193"/>
  <c r="EY14" i="193"/>
  <c r="EZ14" i="193"/>
  <c r="FA14" i="193"/>
  <c r="FB14" i="193"/>
  <c r="FC14" i="193"/>
  <c r="FD14" i="193"/>
  <c r="FE14" i="193"/>
  <c r="FF14" i="193"/>
  <c r="FG14" i="193"/>
  <c r="FK14" i="193"/>
  <c r="FL14" i="193"/>
  <c r="FM14" i="193"/>
  <c r="FN14" i="193"/>
  <c r="FO14" i="193"/>
  <c r="FP14" i="193"/>
  <c r="FQ14" i="193"/>
  <c r="FR14" i="193"/>
  <c r="FS14" i="193"/>
  <c r="FT14" i="193"/>
  <c r="FU14" i="193"/>
  <c r="FV14" i="193"/>
  <c r="FW14" i="193"/>
  <c r="FX14" i="193"/>
  <c r="FY14" i="193"/>
  <c r="FZ14" i="193"/>
  <c r="GA14" i="193"/>
  <c r="GB14" i="193"/>
  <c r="GC14" i="193"/>
  <c r="GD14" i="193"/>
  <c r="GE14" i="193"/>
  <c r="GF14" i="193"/>
  <c r="GG14" i="193"/>
  <c r="GH14" i="193"/>
  <c r="GI14" i="193"/>
  <c r="GM14" i="193"/>
  <c r="GN14" i="193"/>
  <c r="GO14" i="193"/>
  <c r="GP14" i="193"/>
  <c r="E15" i="193"/>
  <c r="J15" i="193"/>
  <c r="BO15" i="193"/>
  <c r="BP15" i="193"/>
  <c r="CQ15" i="193"/>
  <c r="CR15" i="193"/>
  <c r="CY15" i="193"/>
  <c r="DD15" i="193"/>
  <c r="FI15" i="193"/>
  <c r="FJ15" i="193"/>
  <c r="FJ14" i="193" s="1"/>
  <c r="GK15" i="193"/>
  <c r="GL15" i="193"/>
  <c r="E16" i="193"/>
  <c r="J16" i="193"/>
  <c r="J14" i="193" s="1"/>
  <c r="BO16" i="193"/>
  <c r="BP16" i="193"/>
  <c r="BP14" i="193"/>
  <c r="CQ16" i="193"/>
  <c r="CR16" i="193"/>
  <c r="CR14" i="193" s="1"/>
  <c r="CY16" i="193"/>
  <c r="DD16" i="193"/>
  <c r="CX16" i="193" s="1"/>
  <c r="FI16" i="193"/>
  <c r="FJ16" i="193"/>
  <c r="GK16" i="193"/>
  <c r="GL16" i="193"/>
  <c r="F17" i="193"/>
  <c r="G17" i="193"/>
  <c r="H17" i="193"/>
  <c r="I17" i="193"/>
  <c r="K17" i="193"/>
  <c r="L17" i="193"/>
  <c r="M17" i="193"/>
  <c r="N17" i="193"/>
  <c r="O17" i="193"/>
  <c r="P17" i="193"/>
  <c r="Q17" i="193"/>
  <c r="R17" i="193"/>
  <c r="S17" i="193"/>
  <c r="T17" i="193"/>
  <c r="U17" i="193"/>
  <c r="V17" i="193"/>
  <c r="W17" i="193"/>
  <c r="X17" i="193"/>
  <c r="Y17" i="193"/>
  <c r="Z17" i="193"/>
  <c r="AA17" i="193"/>
  <c r="AB17" i="193"/>
  <c r="AC17" i="193"/>
  <c r="AD17" i="193"/>
  <c r="AE17" i="193"/>
  <c r="AF17" i="193"/>
  <c r="AG17" i="193"/>
  <c r="AH17" i="193"/>
  <c r="AI17" i="193"/>
  <c r="AJ17" i="193"/>
  <c r="AK17" i="193"/>
  <c r="AL17" i="193"/>
  <c r="AM17" i="193"/>
  <c r="AN17" i="193"/>
  <c r="AO17" i="193"/>
  <c r="AP17" i="193"/>
  <c r="AQ17" i="193"/>
  <c r="AR17" i="193"/>
  <c r="AS17" i="193"/>
  <c r="AT17" i="193"/>
  <c r="AU17" i="193"/>
  <c r="AV17" i="193"/>
  <c r="AW17" i="193"/>
  <c r="AX17" i="193"/>
  <c r="AY17" i="193"/>
  <c r="AZ17" i="193"/>
  <c r="BA17" i="193"/>
  <c r="BB17" i="193"/>
  <c r="BC17" i="193"/>
  <c r="BD17" i="193"/>
  <c r="BE17" i="193"/>
  <c r="BF17" i="193"/>
  <c r="BG17" i="193"/>
  <c r="BH17" i="193"/>
  <c r="BI17" i="193"/>
  <c r="BJ17" i="193"/>
  <c r="BK17" i="193"/>
  <c r="BL17" i="193"/>
  <c r="BM17" i="193"/>
  <c r="BQ17" i="193"/>
  <c r="BR17" i="193"/>
  <c r="BS17" i="193"/>
  <c r="BT17" i="193"/>
  <c r="BU17" i="193"/>
  <c r="BV17" i="193"/>
  <c r="BW17" i="193"/>
  <c r="BX17" i="193"/>
  <c r="BY17" i="193"/>
  <c r="BZ17" i="193"/>
  <c r="CA17" i="193"/>
  <c r="CB17" i="193"/>
  <c r="CC17" i="193"/>
  <c r="CD17" i="193"/>
  <c r="CE17" i="193"/>
  <c r="CF17" i="193"/>
  <c r="CG17" i="193"/>
  <c r="CH17" i="193"/>
  <c r="CI17" i="193"/>
  <c r="CJ17" i="193"/>
  <c r="CK17" i="193"/>
  <c r="CL17" i="193"/>
  <c r="CM17" i="193"/>
  <c r="CN17" i="193"/>
  <c r="CO17" i="193"/>
  <c r="CS17" i="193"/>
  <c r="CT17" i="193"/>
  <c r="CU17" i="193"/>
  <c r="CZ17" i="193"/>
  <c r="DA17" i="193"/>
  <c r="DB17" i="193"/>
  <c r="DC17" i="193"/>
  <c r="DE17" i="193"/>
  <c r="DF17" i="193"/>
  <c r="DG17" i="193"/>
  <c r="DH17" i="193"/>
  <c r="DI17" i="193"/>
  <c r="DJ17" i="193"/>
  <c r="DK17" i="193"/>
  <c r="DL17" i="193"/>
  <c r="DM17" i="193"/>
  <c r="DN17" i="193"/>
  <c r="DO17" i="193"/>
  <c r="DP17" i="193"/>
  <c r="DQ17" i="193"/>
  <c r="DR17" i="193"/>
  <c r="DS17" i="193"/>
  <c r="DT17" i="193"/>
  <c r="DU17" i="193"/>
  <c r="DV17" i="193"/>
  <c r="DW17" i="193"/>
  <c r="DX17" i="193"/>
  <c r="DY17" i="193"/>
  <c r="DZ17" i="193"/>
  <c r="EA17" i="193"/>
  <c r="EB17" i="193"/>
  <c r="EC17" i="193"/>
  <c r="ED17" i="193"/>
  <c r="EE17" i="193"/>
  <c r="EF17" i="193"/>
  <c r="EG17" i="193"/>
  <c r="EH17" i="193"/>
  <c r="EI17" i="193"/>
  <c r="EJ17" i="193"/>
  <c r="EK17" i="193"/>
  <c r="EL17" i="193"/>
  <c r="EM17" i="193"/>
  <c r="EN17" i="193"/>
  <c r="EO17" i="193"/>
  <c r="EP17" i="193"/>
  <c r="EQ17" i="193"/>
  <c r="ER17" i="193"/>
  <c r="ES17" i="193"/>
  <c r="ET17" i="193"/>
  <c r="EU17" i="193"/>
  <c r="EV17" i="193"/>
  <c r="EW17" i="193"/>
  <c r="EX17" i="193"/>
  <c r="EY17" i="193"/>
  <c r="EZ17" i="193"/>
  <c r="FA17" i="193"/>
  <c r="FB17" i="193"/>
  <c r="FC17" i="193"/>
  <c r="FD17" i="193"/>
  <c r="FE17" i="193"/>
  <c r="FF17" i="193"/>
  <c r="FG17" i="193"/>
  <c r="FK17" i="193"/>
  <c r="FL17" i="193"/>
  <c r="FM17" i="193"/>
  <c r="FN17" i="193"/>
  <c r="FO17" i="193"/>
  <c r="FP17" i="193"/>
  <c r="FQ17" i="193"/>
  <c r="FR17" i="193"/>
  <c r="FS17" i="193"/>
  <c r="FT17" i="193"/>
  <c r="FU17" i="193"/>
  <c r="FV17" i="193"/>
  <c r="FW17" i="193"/>
  <c r="FX17" i="193"/>
  <c r="FY17" i="193"/>
  <c r="FZ17" i="193"/>
  <c r="GA17" i="193"/>
  <c r="GB17" i="193"/>
  <c r="GC17" i="193"/>
  <c r="GD17" i="193"/>
  <c r="GE17" i="193"/>
  <c r="GF17" i="193"/>
  <c r="GG17" i="193"/>
  <c r="GH17" i="193"/>
  <c r="GI17" i="193"/>
  <c r="GM17" i="193"/>
  <c r="GN17" i="193"/>
  <c r="GO17" i="193"/>
  <c r="GP17" i="193"/>
  <c r="E18" i="193"/>
  <c r="E17" i="193" s="1"/>
  <c r="J18" i="193"/>
  <c r="BO18" i="193"/>
  <c r="BP18" i="193"/>
  <c r="CQ18" i="193"/>
  <c r="CR18" i="193"/>
  <c r="CY18" i="193"/>
  <c r="DD18" i="193"/>
  <c r="FI18" i="193"/>
  <c r="FJ18" i="193"/>
  <c r="GK18" i="193"/>
  <c r="GL18" i="193"/>
  <c r="E19" i="193"/>
  <c r="J19" i="193"/>
  <c r="BN19" i="193"/>
  <c r="BO19" i="193"/>
  <c r="BP19" i="193"/>
  <c r="CQ19" i="193"/>
  <c r="CR19" i="193"/>
  <c r="CY19" i="193"/>
  <c r="DD19" i="193"/>
  <c r="GS19" i="193"/>
  <c r="FI19" i="193"/>
  <c r="FJ19" i="193"/>
  <c r="GK19" i="193"/>
  <c r="GJ19" i="193" s="1"/>
  <c r="GL19" i="193"/>
  <c r="GL17" i="193" s="1"/>
  <c r="F20" i="193"/>
  <c r="G20" i="193"/>
  <c r="H20" i="193"/>
  <c r="I20" i="193"/>
  <c r="K20" i="193"/>
  <c r="L20" i="193"/>
  <c r="M20" i="193"/>
  <c r="N20" i="193"/>
  <c r="O20" i="193"/>
  <c r="P20" i="193"/>
  <c r="Q20" i="193"/>
  <c r="R20" i="193"/>
  <c r="S20" i="193"/>
  <c r="T20" i="193"/>
  <c r="U20" i="193"/>
  <c r="V20" i="193"/>
  <c r="W20" i="193"/>
  <c r="X20" i="193"/>
  <c r="Y20" i="193"/>
  <c r="Z20" i="193"/>
  <c r="AA20" i="193"/>
  <c r="AB20" i="193"/>
  <c r="AC20" i="193"/>
  <c r="AD20" i="193"/>
  <c r="AE20" i="193"/>
  <c r="AF20" i="193"/>
  <c r="AG20" i="193"/>
  <c r="AH20" i="193"/>
  <c r="AI20" i="193"/>
  <c r="AJ20" i="193"/>
  <c r="AK20" i="193"/>
  <c r="AL20" i="193"/>
  <c r="AM20" i="193"/>
  <c r="AN20" i="193"/>
  <c r="AO20" i="193"/>
  <c r="AP20" i="193"/>
  <c r="AQ20" i="193"/>
  <c r="AR20" i="193"/>
  <c r="AS20" i="193"/>
  <c r="AT20" i="193"/>
  <c r="AU20" i="193"/>
  <c r="AV20" i="193"/>
  <c r="AW20" i="193"/>
  <c r="AX20" i="193"/>
  <c r="AY20" i="193"/>
  <c r="AZ20" i="193"/>
  <c r="BA20" i="193"/>
  <c r="BB20" i="193"/>
  <c r="BC20" i="193"/>
  <c r="BD20" i="193"/>
  <c r="BE20" i="193"/>
  <c r="BF20" i="193"/>
  <c r="BG20" i="193"/>
  <c r="BH20" i="193"/>
  <c r="BI20" i="193"/>
  <c r="BJ20" i="193"/>
  <c r="BK20" i="193"/>
  <c r="BL20" i="193"/>
  <c r="BM20" i="193"/>
  <c r="BQ20" i="193"/>
  <c r="BR20" i="193"/>
  <c r="BS20" i="193"/>
  <c r="BT20" i="193"/>
  <c r="BU20" i="193"/>
  <c r="BV20" i="193"/>
  <c r="BW20" i="193"/>
  <c r="BX20" i="193"/>
  <c r="BY20" i="193"/>
  <c r="BZ20" i="193"/>
  <c r="CA20" i="193"/>
  <c r="CB20" i="193"/>
  <c r="CC20" i="193"/>
  <c r="CD20" i="193"/>
  <c r="CE20" i="193"/>
  <c r="CF20" i="193"/>
  <c r="CG20" i="193"/>
  <c r="CH20" i="193"/>
  <c r="CI20" i="193"/>
  <c r="CJ20" i="193"/>
  <c r="CK20" i="193"/>
  <c r="CL20" i="193"/>
  <c r="CM20" i="193"/>
  <c r="CN20" i="193"/>
  <c r="CO20" i="193"/>
  <c r="CS20" i="193"/>
  <c r="CT20" i="193"/>
  <c r="CU20" i="193"/>
  <c r="CZ20" i="193"/>
  <c r="DA20" i="193"/>
  <c r="DB20" i="193"/>
  <c r="DC20" i="193"/>
  <c r="DE20" i="193"/>
  <c r="DF20" i="193"/>
  <c r="DG20" i="193"/>
  <c r="DH20" i="193"/>
  <c r="DI20" i="193"/>
  <c r="DJ20" i="193"/>
  <c r="DK20" i="193"/>
  <c r="DL20" i="193"/>
  <c r="DM20" i="193"/>
  <c r="DN20" i="193"/>
  <c r="DO20" i="193"/>
  <c r="DP20" i="193"/>
  <c r="DQ20" i="193"/>
  <c r="DR20" i="193"/>
  <c r="DS20" i="193"/>
  <c r="DT20" i="193"/>
  <c r="DU20" i="193"/>
  <c r="DV20" i="193"/>
  <c r="DW20" i="193"/>
  <c r="DX20" i="193"/>
  <c r="DY20" i="193"/>
  <c r="DZ20" i="193"/>
  <c r="EA20" i="193"/>
  <c r="EB20" i="193"/>
  <c r="EC20" i="193"/>
  <c r="ED20" i="193"/>
  <c r="EE20" i="193"/>
  <c r="EF20" i="193"/>
  <c r="EG20" i="193"/>
  <c r="EH20" i="193"/>
  <c r="EI20" i="193"/>
  <c r="EJ20" i="193"/>
  <c r="EK20" i="193"/>
  <c r="EL20" i="193"/>
  <c r="EM20" i="193"/>
  <c r="EN20" i="193"/>
  <c r="EO20" i="193"/>
  <c r="EP20" i="193"/>
  <c r="EQ20" i="193"/>
  <c r="ER20" i="193"/>
  <c r="ES20" i="193"/>
  <c r="ET20" i="193"/>
  <c r="EU20" i="193"/>
  <c r="EV20" i="193"/>
  <c r="EW20" i="193"/>
  <c r="EX20" i="193"/>
  <c r="EY20" i="193"/>
  <c r="EZ20" i="193"/>
  <c r="FA20" i="193"/>
  <c r="FB20" i="193"/>
  <c r="FC20" i="193"/>
  <c r="FD20" i="193"/>
  <c r="FE20" i="193"/>
  <c r="FF20" i="193"/>
  <c r="FG20" i="193"/>
  <c r="FK20" i="193"/>
  <c r="FL20" i="193"/>
  <c r="FM20" i="193"/>
  <c r="FN20" i="193"/>
  <c r="FO20" i="193"/>
  <c r="FP20" i="193"/>
  <c r="FQ20" i="193"/>
  <c r="FR20" i="193"/>
  <c r="FS20" i="193"/>
  <c r="FT20" i="193"/>
  <c r="FU20" i="193"/>
  <c r="FV20" i="193"/>
  <c r="FW20" i="193"/>
  <c r="FX20" i="193"/>
  <c r="FY20" i="193"/>
  <c r="FZ20" i="193"/>
  <c r="GA20" i="193"/>
  <c r="GB20" i="193"/>
  <c r="GC20" i="193"/>
  <c r="GD20" i="193"/>
  <c r="GE20" i="193"/>
  <c r="GF20" i="193"/>
  <c r="GG20" i="193"/>
  <c r="GH20" i="193"/>
  <c r="GI20" i="193"/>
  <c r="GM20" i="193"/>
  <c r="GN20" i="193"/>
  <c r="GO20" i="193"/>
  <c r="GP20" i="193"/>
  <c r="E21" i="193"/>
  <c r="J21" i="193"/>
  <c r="BO21" i="193"/>
  <c r="BP21" i="193"/>
  <c r="BN21" i="193" s="1"/>
  <c r="CQ21" i="193"/>
  <c r="CR21" i="193"/>
  <c r="CR20" i="193" s="1"/>
  <c r="CY21" i="193"/>
  <c r="DD21" i="193"/>
  <c r="FI21" i="193"/>
  <c r="FJ21" i="193"/>
  <c r="GK21" i="193"/>
  <c r="GL21" i="193"/>
  <c r="E22" i="193"/>
  <c r="J22" i="193"/>
  <c r="BO22" i="193"/>
  <c r="BP22" i="193"/>
  <c r="CQ22" i="193"/>
  <c r="CR22" i="193"/>
  <c r="CY22" i="193"/>
  <c r="CY20" i="193" s="1"/>
  <c r="DD22" i="193"/>
  <c r="FI22" i="193"/>
  <c r="FJ22" i="193"/>
  <c r="FJ20" i="193" s="1"/>
  <c r="GK22" i="193"/>
  <c r="GL22" i="193"/>
  <c r="F23" i="193"/>
  <c r="G23" i="193"/>
  <c r="H23" i="193"/>
  <c r="I23" i="193"/>
  <c r="K23" i="193"/>
  <c r="L23" i="193"/>
  <c r="M23" i="193"/>
  <c r="N23" i="193"/>
  <c r="O23" i="193"/>
  <c r="P23" i="193"/>
  <c r="Q23" i="193"/>
  <c r="R23" i="193"/>
  <c r="S23" i="193"/>
  <c r="T23" i="193"/>
  <c r="U23" i="193"/>
  <c r="V23" i="193"/>
  <c r="W23" i="193"/>
  <c r="X23" i="193"/>
  <c r="Y23" i="193"/>
  <c r="Z23" i="193"/>
  <c r="AA23" i="193"/>
  <c r="AB23" i="193"/>
  <c r="AC23" i="193"/>
  <c r="AD23" i="193"/>
  <c r="AE23" i="193"/>
  <c r="AF23" i="193"/>
  <c r="AG23" i="193"/>
  <c r="AH23" i="193"/>
  <c r="AI23" i="193"/>
  <c r="AJ23" i="193"/>
  <c r="AK23" i="193"/>
  <c r="AL23" i="193"/>
  <c r="AM23" i="193"/>
  <c r="AN23" i="193"/>
  <c r="AO23" i="193"/>
  <c r="AP23" i="193"/>
  <c r="AQ23" i="193"/>
  <c r="AR23" i="193"/>
  <c r="AS23" i="193"/>
  <c r="AT23" i="193"/>
  <c r="AU23" i="193"/>
  <c r="AV23" i="193"/>
  <c r="AW23" i="193"/>
  <c r="AX23" i="193"/>
  <c r="AY23" i="193"/>
  <c r="AZ23" i="193"/>
  <c r="BA23" i="193"/>
  <c r="BB23" i="193"/>
  <c r="BC23" i="193"/>
  <c r="BD23" i="193"/>
  <c r="BE23" i="193"/>
  <c r="BF23" i="193"/>
  <c r="BG23" i="193"/>
  <c r="BH23" i="193"/>
  <c r="BI23" i="193"/>
  <c r="BJ23" i="193"/>
  <c r="BK23" i="193"/>
  <c r="BL23" i="193"/>
  <c r="BM23" i="193"/>
  <c r="BQ23" i="193"/>
  <c r="BR23" i="193"/>
  <c r="BS23" i="193"/>
  <c r="BT23" i="193"/>
  <c r="BU23" i="193"/>
  <c r="BV23" i="193"/>
  <c r="BW23" i="193"/>
  <c r="BX23" i="193"/>
  <c r="BY23" i="193"/>
  <c r="BZ23" i="193"/>
  <c r="CA23" i="193"/>
  <c r="CB23" i="193"/>
  <c r="CC23" i="193"/>
  <c r="CD23" i="193"/>
  <c r="CE23" i="193"/>
  <c r="CF23" i="193"/>
  <c r="CG23" i="193"/>
  <c r="CH23" i="193"/>
  <c r="CI23" i="193"/>
  <c r="CJ23" i="193"/>
  <c r="CK23" i="193"/>
  <c r="CL23" i="193"/>
  <c r="CM23" i="193"/>
  <c r="CN23" i="193"/>
  <c r="CS23" i="193"/>
  <c r="CT23" i="193"/>
  <c r="CU23" i="193"/>
  <c r="CZ23" i="193"/>
  <c r="DA23" i="193"/>
  <c r="DB23" i="193"/>
  <c r="DC23" i="193"/>
  <c r="DE23" i="193"/>
  <c r="DF23" i="193"/>
  <c r="DG23" i="193"/>
  <c r="DH23" i="193"/>
  <c r="DI23" i="193"/>
  <c r="DJ23" i="193"/>
  <c r="DK23" i="193"/>
  <c r="DL23" i="193"/>
  <c r="DM23" i="193"/>
  <c r="DN23" i="193"/>
  <c r="DO23" i="193"/>
  <c r="DP23" i="193"/>
  <c r="DQ23" i="193"/>
  <c r="DR23" i="193"/>
  <c r="DS23" i="193"/>
  <c r="DT23" i="193"/>
  <c r="DU23" i="193"/>
  <c r="DV23" i="193"/>
  <c r="DW23" i="193"/>
  <c r="DX23" i="193"/>
  <c r="DY23" i="193"/>
  <c r="DZ23" i="193"/>
  <c r="EA23" i="193"/>
  <c r="EB23" i="193"/>
  <c r="EC23" i="193"/>
  <c r="ED23" i="193"/>
  <c r="EE23" i="193"/>
  <c r="EF23" i="193"/>
  <c r="EG23" i="193"/>
  <c r="EH23" i="193"/>
  <c r="EI23" i="193"/>
  <c r="EJ23" i="193"/>
  <c r="EK23" i="193"/>
  <c r="EL23" i="193"/>
  <c r="EM23" i="193"/>
  <c r="EN23" i="193"/>
  <c r="EO23" i="193"/>
  <c r="EP23" i="193"/>
  <c r="EQ23" i="193"/>
  <c r="ER23" i="193"/>
  <c r="ES23" i="193"/>
  <c r="ET23" i="193"/>
  <c r="EU23" i="193"/>
  <c r="EV23" i="193"/>
  <c r="EW23" i="193"/>
  <c r="EX23" i="193"/>
  <c r="EY23" i="193"/>
  <c r="EZ23" i="193"/>
  <c r="FA23" i="193"/>
  <c r="FB23" i="193"/>
  <c r="FC23" i="193"/>
  <c r="FD23" i="193"/>
  <c r="FE23" i="193"/>
  <c r="FF23" i="193"/>
  <c r="FG23" i="193"/>
  <c r="FK23" i="193"/>
  <c r="FL23" i="193"/>
  <c r="FM23" i="193"/>
  <c r="FN23" i="193"/>
  <c r="FO23" i="193"/>
  <c r="FP23" i="193"/>
  <c r="FQ23" i="193"/>
  <c r="FR23" i="193"/>
  <c r="FS23" i="193"/>
  <c r="FT23" i="193"/>
  <c r="FU23" i="193"/>
  <c r="FV23" i="193"/>
  <c r="FW23" i="193"/>
  <c r="FX23" i="193"/>
  <c r="FY23" i="193"/>
  <c r="FZ23" i="193"/>
  <c r="GA23" i="193"/>
  <c r="GB23" i="193"/>
  <c r="GC23" i="193"/>
  <c r="GD23" i="193"/>
  <c r="GE23" i="193"/>
  <c r="GF23" i="193"/>
  <c r="GG23" i="193"/>
  <c r="GH23" i="193"/>
  <c r="GI23" i="193"/>
  <c r="GM23" i="193"/>
  <c r="GN23" i="193"/>
  <c r="GO23" i="193"/>
  <c r="E24" i="193"/>
  <c r="J24" i="193"/>
  <c r="BO24" i="193"/>
  <c r="BP24" i="193"/>
  <c r="CQ24" i="193"/>
  <c r="CR24" i="193"/>
  <c r="CY24" i="193"/>
  <c r="DD24" i="193"/>
  <c r="FI24" i="193"/>
  <c r="FJ24" i="193"/>
  <c r="FJ23" i="193" s="1"/>
  <c r="GK24" i="193"/>
  <c r="GL24" i="193"/>
  <c r="E25" i="193"/>
  <c r="J25" i="193"/>
  <c r="BO25" i="193"/>
  <c r="CO25" i="193"/>
  <c r="CQ25" i="193"/>
  <c r="CR25" i="193"/>
  <c r="CY25" i="193"/>
  <c r="CY23" i="193" s="1"/>
  <c r="DD25" i="193"/>
  <c r="FI25" i="193"/>
  <c r="FJ25" i="193"/>
  <c r="FH25" i="193"/>
  <c r="GK25" i="193"/>
  <c r="GL25" i="193"/>
  <c r="GJ25" i="193" s="1"/>
  <c r="GP25" i="193"/>
  <c r="GP23" i="193" s="1"/>
  <c r="F26" i="193"/>
  <c r="G26" i="193"/>
  <c r="H26" i="193"/>
  <c r="I26" i="193"/>
  <c r="K26" i="193"/>
  <c r="L26" i="193"/>
  <c r="M26" i="193"/>
  <c r="N26" i="193"/>
  <c r="O26" i="193"/>
  <c r="P26" i="193"/>
  <c r="Q26" i="193"/>
  <c r="R26" i="193"/>
  <c r="S26" i="193"/>
  <c r="T26" i="193"/>
  <c r="U26" i="193"/>
  <c r="V26" i="193"/>
  <c r="W26" i="193"/>
  <c r="X26" i="193"/>
  <c r="Y26" i="193"/>
  <c r="Z26" i="193"/>
  <c r="AA26" i="193"/>
  <c r="AB26" i="193"/>
  <c r="AC26" i="193"/>
  <c r="AD26" i="193"/>
  <c r="AE26" i="193"/>
  <c r="AF26" i="193"/>
  <c r="AG26" i="193"/>
  <c r="AH26" i="193"/>
  <c r="AI26" i="193"/>
  <c r="AJ26" i="193"/>
  <c r="AK26" i="193"/>
  <c r="AL26" i="193"/>
  <c r="AM26" i="193"/>
  <c r="AN26" i="193"/>
  <c r="AO26" i="193"/>
  <c r="AP26" i="193"/>
  <c r="AQ26" i="193"/>
  <c r="AR26" i="193"/>
  <c r="AS26" i="193"/>
  <c r="AT26" i="193"/>
  <c r="AU26" i="193"/>
  <c r="AV26" i="193"/>
  <c r="AW26" i="193"/>
  <c r="AX26" i="193"/>
  <c r="AY26" i="193"/>
  <c r="AZ26" i="193"/>
  <c r="BA26" i="193"/>
  <c r="BB26" i="193"/>
  <c r="BC26" i="193"/>
  <c r="BD26" i="193"/>
  <c r="BE26" i="193"/>
  <c r="BF26" i="193"/>
  <c r="BG26" i="193"/>
  <c r="BH26" i="193"/>
  <c r="BI26" i="193"/>
  <c r="BJ26" i="193"/>
  <c r="BK26" i="193"/>
  <c r="BL26" i="193"/>
  <c r="BM26" i="193"/>
  <c r="BQ26" i="193"/>
  <c r="BR26" i="193"/>
  <c r="BS26" i="193"/>
  <c r="BT26" i="193"/>
  <c r="BU26" i="193"/>
  <c r="BV26" i="193"/>
  <c r="BW26" i="193"/>
  <c r="BX26" i="193"/>
  <c r="BY26" i="193"/>
  <c r="BZ26" i="193"/>
  <c r="CA26" i="193"/>
  <c r="CB26" i="193"/>
  <c r="CC26" i="193"/>
  <c r="CD26" i="193"/>
  <c r="CE26" i="193"/>
  <c r="CF26" i="193"/>
  <c r="CG26" i="193"/>
  <c r="CH26" i="193"/>
  <c r="CI26" i="193"/>
  <c r="CJ26" i="193"/>
  <c r="CK26" i="193"/>
  <c r="CL26" i="193"/>
  <c r="CM26" i="193"/>
  <c r="CN26" i="193"/>
  <c r="CO26" i="193"/>
  <c r="CS26" i="193"/>
  <c r="CT26" i="193"/>
  <c r="CU26" i="193"/>
  <c r="CZ26" i="193"/>
  <c r="DA26" i="193"/>
  <c r="DB26" i="193"/>
  <c r="DC26" i="193"/>
  <c r="DE26" i="193"/>
  <c r="DF26" i="193"/>
  <c r="DG26" i="193"/>
  <c r="DH26" i="193"/>
  <c r="DI26" i="193"/>
  <c r="DJ26" i="193"/>
  <c r="DK26" i="193"/>
  <c r="DL26" i="193"/>
  <c r="DM26" i="193"/>
  <c r="DN26" i="193"/>
  <c r="DO26" i="193"/>
  <c r="DP26" i="193"/>
  <c r="DQ26" i="193"/>
  <c r="DR26" i="193"/>
  <c r="DS26" i="193"/>
  <c r="DT26" i="193"/>
  <c r="DU26" i="193"/>
  <c r="DV26" i="193"/>
  <c r="DW26" i="193"/>
  <c r="DX26" i="193"/>
  <c r="DY26" i="193"/>
  <c r="DZ26" i="193"/>
  <c r="EA26" i="193"/>
  <c r="EB26" i="193"/>
  <c r="EC26" i="193"/>
  <c r="ED26" i="193"/>
  <c r="EE26" i="193"/>
  <c r="EF26" i="193"/>
  <c r="EG26" i="193"/>
  <c r="EH26" i="193"/>
  <c r="EI26" i="193"/>
  <c r="EJ26" i="193"/>
  <c r="EK26" i="193"/>
  <c r="EL26" i="193"/>
  <c r="EM26" i="193"/>
  <c r="EN26" i="193"/>
  <c r="EO26" i="193"/>
  <c r="EP26" i="193"/>
  <c r="EQ26" i="193"/>
  <c r="ER26" i="193"/>
  <c r="ES26" i="193"/>
  <c r="ET26" i="193"/>
  <c r="EU26" i="193"/>
  <c r="EV26" i="193"/>
  <c r="EW26" i="193"/>
  <c r="EX26" i="193"/>
  <c r="EY26" i="193"/>
  <c r="EZ26" i="193"/>
  <c r="FA26" i="193"/>
  <c r="FB26" i="193"/>
  <c r="FC26" i="193"/>
  <c r="FD26" i="193"/>
  <c r="FE26" i="193"/>
  <c r="FF26" i="193"/>
  <c r="FG26" i="193"/>
  <c r="FK26" i="193"/>
  <c r="FL26" i="193"/>
  <c r="FM26" i="193"/>
  <c r="FN26" i="193"/>
  <c r="FO26" i="193"/>
  <c r="FP26" i="193"/>
  <c r="FQ26" i="193"/>
  <c r="FR26" i="193"/>
  <c r="FS26" i="193"/>
  <c r="FT26" i="193"/>
  <c r="FU26" i="193"/>
  <c r="FV26" i="193"/>
  <c r="FW26" i="193"/>
  <c r="FX26" i="193"/>
  <c r="FY26" i="193"/>
  <c r="FZ26" i="193"/>
  <c r="GA26" i="193"/>
  <c r="GB26" i="193"/>
  <c r="GC26" i="193"/>
  <c r="GD26" i="193"/>
  <c r="GE26" i="193"/>
  <c r="GF26" i="193"/>
  <c r="GG26" i="193"/>
  <c r="GH26" i="193"/>
  <c r="GI26" i="193"/>
  <c r="GM26" i="193"/>
  <c r="GN26" i="193"/>
  <c r="GO26" i="193"/>
  <c r="GP26" i="193"/>
  <c r="E27" i="193"/>
  <c r="J27" i="193"/>
  <c r="BO27" i="193"/>
  <c r="BP27" i="193"/>
  <c r="CQ27" i="193"/>
  <c r="CR27" i="193"/>
  <c r="CY27" i="193"/>
  <c r="DD27" i="193"/>
  <c r="DD26" i="193" s="1"/>
  <c r="FI27" i="193"/>
  <c r="FJ27" i="193"/>
  <c r="GK27" i="193"/>
  <c r="GL27" i="193"/>
  <c r="E28" i="193"/>
  <c r="J28" i="193"/>
  <c r="J26" i="193" s="1"/>
  <c r="BO28" i="193"/>
  <c r="BN28" i="193" s="1"/>
  <c r="BP28" i="193"/>
  <c r="CQ28" i="193"/>
  <c r="CP28" i="193" s="1"/>
  <c r="CR28" i="193"/>
  <c r="CY28" i="193"/>
  <c r="CY26" i="193" s="1"/>
  <c r="DD28" i="193"/>
  <c r="FI28" i="193"/>
  <c r="FH28" i="193" s="1"/>
  <c r="FJ28" i="193"/>
  <c r="GK28" i="193"/>
  <c r="GK26" i="193"/>
  <c r="GL28" i="193"/>
  <c r="F29" i="193"/>
  <c r="G29" i="193"/>
  <c r="H29" i="193"/>
  <c r="I29" i="193"/>
  <c r="K29" i="193"/>
  <c r="L29" i="193"/>
  <c r="M29" i="193"/>
  <c r="N29" i="193"/>
  <c r="O29" i="193"/>
  <c r="P29" i="193"/>
  <c r="Q29" i="193"/>
  <c r="R29" i="193"/>
  <c r="S29" i="193"/>
  <c r="T29" i="193"/>
  <c r="U29" i="193"/>
  <c r="V29" i="193"/>
  <c r="W29" i="193"/>
  <c r="X29" i="193"/>
  <c r="Y29" i="193"/>
  <c r="Z29" i="193"/>
  <c r="AA29" i="193"/>
  <c r="AB29" i="193"/>
  <c r="AC29" i="193"/>
  <c r="AD29" i="193"/>
  <c r="AE29" i="193"/>
  <c r="AF29" i="193"/>
  <c r="AG29" i="193"/>
  <c r="AH29" i="193"/>
  <c r="AI29" i="193"/>
  <c r="AJ29" i="193"/>
  <c r="AK29" i="193"/>
  <c r="AL29" i="193"/>
  <c r="AM29" i="193"/>
  <c r="AN29" i="193"/>
  <c r="AO29" i="193"/>
  <c r="AP29" i="193"/>
  <c r="AQ29" i="193"/>
  <c r="AR29" i="193"/>
  <c r="AS29" i="193"/>
  <c r="AT29" i="193"/>
  <c r="AU29" i="193"/>
  <c r="AV29" i="193"/>
  <c r="AW29" i="193"/>
  <c r="AX29" i="193"/>
  <c r="AY29" i="193"/>
  <c r="AZ29" i="193"/>
  <c r="BA29" i="193"/>
  <c r="BB29" i="193"/>
  <c r="BC29" i="193"/>
  <c r="BD29" i="193"/>
  <c r="BE29" i="193"/>
  <c r="BF29" i="193"/>
  <c r="BG29" i="193"/>
  <c r="BH29" i="193"/>
  <c r="BI29" i="193"/>
  <c r="BJ29" i="193"/>
  <c r="BK29" i="193"/>
  <c r="BL29" i="193"/>
  <c r="BM29" i="193"/>
  <c r="BQ29" i="193"/>
  <c r="BR29" i="193"/>
  <c r="BS29" i="193"/>
  <c r="BT29" i="193"/>
  <c r="BU29" i="193"/>
  <c r="BV29" i="193"/>
  <c r="BW29" i="193"/>
  <c r="BX29" i="193"/>
  <c r="BY29" i="193"/>
  <c r="BZ29" i="193"/>
  <c r="CA29" i="193"/>
  <c r="CB29" i="193"/>
  <c r="CC29" i="193"/>
  <c r="CD29" i="193"/>
  <c r="CE29" i="193"/>
  <c r="CF29" i="193"/>
  <c r="CG29" i="193"/>
  <c r="CH29" i="193"/>
  <c r="CI29" i="193"/>
  <c r="CJ29" i="193"/>
  <c r="CK29" i="193"/>
  <c r="CL29" i="193"/>
  <c r="CM29" i="193"/>
  <c r="CN29" i="193"/>
  <c r="CO29" i="193"/>
  <c r="CS29" i="193"/>
  <c r="CT29" i="193"/>
  <c r="CU29" i="193"/>
  <c r="CZ29" i="193"/>
  <c r="DA29" i="193"/>
  <c r="DB29" i="193"/>
  <c r="DC29" i="193"/>
  <c r="DE29" i="193"/>
  <c r="DF29" i="193"/>
  <c r="DG29" i="193"/>
  <c r="DH29" i="193"/>
  <c r="DI29" i="193"/>
  <c r="DJ29" i="193"/>
  <c r="DK29" i="193"/>
  <c r="DL29" i="193"/>
  <c r="DM29" i="193"/>
  <c r="DN29" i="193"/>
  <c r="DO29" i="193"/>
  <c r="DP29" i="193"/>
  <c r="DQ29" i="193"/>
  <c r="DR29" i="193"/>
  <c r="DS29" i="193"/>
  <c r="DT29" i="193"/>
  <c r="DU29" i="193"/>
  <c r="DV29" i="193"/>
  <c r="DW29" i="193"/>
  <c r="DX29" i="193"/>
  <c r="DY29" i="193"/>
  <c r="DZ29" i="193"/>
  <c r="EA29" i="193"/>
  <c r="EB29" i="193"/>
  <c r="EC29" i="193"/>
  <c r="ED29" i="193"/>
  <c r="EE29" i="193"/>
  <c r="EF29" i="193"/>
  <c r="EG29" i="193"/>
  <c r="EH29" i="193"/>
  <c r="EI29" i="193"/>
  <c r="EJ29" i="193"/>
  <c r="EK29" i="193"/>
  <c r="EL29" i="193"/>
  <c r="EM29" i="193"/>
  <c r="EN29" i="193"/>
  <c r="EO29" i="193"/>
  <c r="EP29" i="193"/>
  <c r="EQ29" i="193"/>
  <c r="ER29" i="193"/>
  <c r="ES29" i="193"/>
  <c r="ET29" i="193"/>
  <c r="EU29" i="193"/>
  <c r="EV29" i="193"/>
  <c r="EW29" i="193"/>
  <c r="EX29" i="193"/>
  <c r="EY29" i="193"/>
  <c r="EZ29" i="193"/>
  <c r="FA29" i="193"/>
  <c r="FB29" i="193"/>
  <c r="FC29" i="193"/>
  <c r="FD29" i="193"/>
  <c r="FE29" i="193"/>
  <c r="FF29" i="193"/>
  <c r="FG29" i="193"/>
  <c r="FK29" i="193"/>
  <c r="FL29" i="193"/>
  <c r="FM29" i="193"/>
  <c r="FN29" i="193"/>
  <c r="FO29" i="193"/>
  <c r="FP29" i="193"/>
  <c r="FQ29" i="193"/>
  <c r="FR29" i="193"/>
  <c r="FS29" i="193"/>
  <c r="FT29" i="193"/>
  <c r="FU29" i="193"/>
  <c r="FV29" i="193"/>
  <c r="FW29" i="193"/>
  <c r="FX29" i="193"/>
  <c r="FY29" i="193"/>
  <c r="FZ29" i="193"/>
  <c r="GA29" i="193"/>
  <c r="GB29" i="193"/>
  <c r="GC29" i="193"/>
  <c r="GD29" i="193"/>
  <c r="GE29" i="193"/>
  <c r="GF29" i="193"/>
  <c r="GG29" i="193"/>
  <c r="GH29" i="193"/>
  <c r="GI29" i="193"/>
  <c r="GM29" i="193"/>
  <c r="GN29" i="193"/>
  <c r="GO29" i="193"/>
  <c r="GP29" i="193"/>
  <c r="E30" i="193"/>
  <c r="D30" i="193" s="1"/>
  <c r="J30" i="193"/>
  <c r="BO30" i="193"/>
  <c r="BP30" i="193"/>
  <c r="BP29" i="193" s="1"/>
  <c r="CQ30" i="193"/>
  <c r="CR30" i="193"/>
  <c r="CY30" i="193"/>
  <c r="DD30" i="193"/>
  <c r="CX30" i="193" s="1"/>
  <c r="FI30" i="193"/>
  <c r="FJ30" i="193"/>
  <c r="GK30" i="193"/>
  <c r="GL30" i="193"/>
  <c r="GJ30" i="193" s="1"/>
  <c r="E31" i="193"/>
  <c r="J31" i="193"/>
  <c r="GS31" i="193" s="1"/>
  <c r="D31" i="193"/>
  <c r="BO31" i="193"/>
  <c r="BP31" i="193"/>
  <c r="BN31" i="193"/>
  <c r="CQ31" i="193"/>
  <c r="CR31" i="193"/>
  <c r="CY31" i="193"/>
  <c r="CY29" i="193"/>
  <c r="DD31" i="193"/>
  <c r="FI31" i="193"/>
  <c r="FH31" i="193"/>
  <c r="FJ31" i="193"/>
  <c r="FJ29" i="193" s="1"/>
  <c r="GK31" i="193"/>
  <c r="GL31" i="193"/>
  <c r="F32" i="193"/>
  <c r="G32" i="193"/>
  <c r="H32" i="193"/>
  <c r="I32" i="193"/>
  <c r="K32" i="193"/>
  <c r="L32" i="193"/>
  <c r="M32" i="193"/>
  <c r="N32" i="193"/>
  <c r="O32" i="193"/>
  <c r="P32" i="193"/>
  <c r="Q32" i="193"/>
  <c r="R32" i="193"/>
  <c r="S32" i="193"/>
  <c r="T32" i="193"/>
  <c r="U32" i="193"/>
  <c r="V32" i="193"/>
  <c r="W32" i="193"/>
  <c r="X32" i="193"/>
  <c r="Y32" i="193"/>
  <c r="Z32" i="193"/>
  <c r="AA32" i="193"/>
  <c r="AB32" i="193"/>
  <c r="AC32" i="193"/>
  <c r="AD32" i="193"/>
  <c r="AE32" i="193"/>
  <c r="AF32" i="193"/>
  <c r="AG32" i="193"/>
  <c r="AH32" i="193"/>
  <c r="AI32" i="193"/>
  <c r="AJ32" i="193"/>
  <c r="AK32" i="193"/>
  <c r="AL32" i="193"/>
  <c r="AM32" i="193"/>
  <c r="AN32" i="193"/>
  <c r="AO32" i="193"/>
  <c r="AP32" i="193"/>
  <c r="AQ32" i="193"/>
  <c r="AR32" i="193"/>
  <c r="AS32" i="193"/>
  <c r="AT32" i="193"/>
  <c r="AU32" i="193"/>
  <c r="AV32" i="193"/>
  <c r="AW32" i="193"/>
  <c r="AX32" i="193"/>
  <c r="AY32" i="193"/>
  <c r="AZ32" i="193"/>
  <c r="BA32" i="193"/>
  <c r="BB32" i="193"/>
  <c r="BC32" i="193"/>
  <c r="BD32" i="193"/>
  <c r="BE32" i="193"/>
  <c r="BF32" i="193"/>
  <c r="BG32" i="193"/>
  <c r="BH32" i="193"/>
  <c r="BI32" i="193"/>
  <c r="BJ32" i="193"/>
  <c r="BK32" i="193"/>
  <c r="BL32" i="193"/>
  <c r="BM32" i="193"/>
  <c r="BQ32" i="193"/>
  <c r="BR32" i="193"/>
  <c r="BS32" i="193"/>
  <c r="BT32" i="193"/>
  <c r="BU32" i="193"/>
  <c r="BV32" i="193"/>
  <c r="BW32" i="193"/>
  <c r="BX32" i="193"/>
  <c r="BY32" i="193"/>
  <c r="BZ32" i="193"/>
  <c r="CA32" i="193"/>
  <c r="CB32" i="193"/>
  <c r="CC32" i="193"/>
  <c r="CD32" i="193"/>
  <c r="CE32" i="193"/>
  <c r="CF32" i="193"/>
  <c r="CG32" i="193"/>
  <c r="CH32" i="193"/>
  <c r="CI32" i="193"/>
  <c r="CJ32" i="193"/>
  <c r="CK32" i="193"/>
  <c r="CL32" i="193"/>
  <c r="CM32" i="193"/>
  <c r="CN32" i="193"/>
  <c r="CO32" i="193"/>
  <c r="CS32" i="193"/>
  <c r="CT32" i="193"/>
  <c r="CU32" i="193"/>
  <c r="CZ32" i="193"/>
  <c r="DA32" i="193"/>
  <c r="DB32" i="193"/>
  <c r="DC32" i="193"/>
  <c r="DE32" i="193"/>
  <c r="DF32" i="193"/>
  <c r="DG32" i="193"/>
  <c r="DH32" i="193"/>
  <c r="DI32" i="193"/>
  <c r="DJ32" i="193"/>
  <c r="DK32" i="193"/>
  <c r="DL32" i="193"/>
  <c r="DM32" i="193"/>
  <c r="DN32" i="193"/>
  <c r="DO32" i="193"/>
  <c r="DP32" i="193"/>
  <c r="DQ32" i="193"/>
  <c r="DR32" i="193"/>
  <c r="DS32" i="193"/>
  <c r="DT32" i="193"/>
  <c r="DU32" i="193"/>
  <c r="DV32" i="193"/>
  <c r="DW32" i="193"/>
  <c r="DX32" i="193"/>
  <c r="DY32" i="193"/>
  <c r="DZ32" i="193"/>
  <c r="EA32" i="193"/>
  <c r="EB32" i="193"/>
  <c r="EC32" i="193"/>
  <c r="ED32" i="193"/>
  <c r="EE32" i="193"/>
  <c r="EF32" i="193"/>
  <c r="EG32" i="193"/>
  <c r="EH32" i="193"/>
  <c r="EI32" i="193"/>
  <c r="EJ32" i="193"/>
  <c r="EK32" i="193"/>
  <c r="EL32" i="193"/>
  <c r="EM32" i="193"/>
  <c r="EN32" i="193"/>
  <c r="EO32" i="193"/>
  <c r="EP32" i="193"/>
  <c r="EQ32" i="193"/>
  <c r="ER32" i="193"/>
  <c r="ES32" i="193"/>
  <c r="ET32" i="193"/>
  <c r="EU32" i="193"/>
  <c r="EV32" i="193"/>
  <c r="EW32" i="193"/>
  <c r="EX32" i="193"/>
  <c r="EY32" i="193"/>
  <c r="EZ32" i="193"/>
  <c r="FA32" i="193"/>
  <c r="FB32" i="193"/>
  <c r="FC32" i="193"/>
  <c r="FD32" i="193"/>
  <c r="FE32" i="193"/>
  <c r="FF32" i="193"/>
  <c r="FG32" i="193"/>
  <c r="FK32" i="193"/>
  <c r="FL32" i="193"/>
  <c r="FM32" i="193"/>
  <c r="FN32" i="193"/>
  <c r="FO32" i="193"/>
  <c r="FP32" i="193"/>
  <c r="FQ32" i="193"/>
  <c r="FR32" i="193"/>
  <c r="FS32" i="193"/>
  <c r="FT32" i="193"/>
  <c r="FU32" i="193"/>
  <c r="FV32" i="193"/>
  <c r="FW32" i="193"/>
  <c r="FX32" i="193"/>
  <c r="FY32" i="193"/>
  <c r="FZ32" i="193"/>
  <c r="GA32" i="193"/>
  <c r="GB32" i="193"/>
  <c r="GC32" i="193"/>
  <c r="GD32" i="193"/>
  <c r="GE32" i="193"/>
  <c r="GF32" i="193"/>
  <c r="GG32" i="193"/>
  <c r="GH32" i="193"/>
  <c r="GI32" i="193"/>
  <c r="GM32" i="193"/>
  <c r="GN32" i="193"/>
  <c r="GO32" i="193"/>
  <c r="GP32" i="193"/>
  <c r="E33" i="193"/>
  <c r="J33" i="193"/>
  <c r="BO33" i="193"/>
  <c r="BO32" i="193"/>
  <c r="BP33" i="193"/>
  <c r="CQ33" i="193"/>
  <c r="CR33" i="193"/>
  <c r="CY33" i="193"/>
  <c r="CX33" i="193"/>
  <c r="DD33" i="193"/>
  <c r="FI33" i="193"/>
  <c r="FJ33" i="193"/>
  <c r="GK33" i="193"/>
  <c r="GL33" i="193"/>
  <c r="GL32" i="193"/>
  <c r="E34" i="193"/>
  <c r="J34" i="193"/>
  <c r="J32" i="193"/>
  <c r="BO34" i="193"/>
  <c r="BP34" i="193"/>
  <c r="BN34" i="193" s="1"/>
  <c r="CQ34" i="193"/>
  <c r="CR34" i="193"/>
  <c r="CY34" i="193"/>
  <c r="DD34" i="193"/>
  <c r="DD32" i="193" s="1"/>
  <c r="FI34" i="193"/>
  <c r="FJ34" i="193"/>
  <c r="GK34" i="193"/>
  <c r="GK32" i="193" s="1"/>
  <c r="GL34" i="193"/>
  <c r="F35" i="193"/>
  <c r="G35" i="193"/>
  <c r="H35" i="193"/>
  <c r="I35" i="193"/>
  <c r="K35" i="193"/>
  <c r="L35" i="193"/>
  <c r="M35" i="193"/>
  <c r="N35" i="193"/>
  <c r="O35" i="193"/>
  <c r="P35" i="193"/>
  <c r="Q35" i="193"/>
  <c r="R35" i="193"/>
  <c r="S35" i="193"/>
  <c r="T35" i="193"/>
  <c r="U35" i="193"/>
  <c r="V35" i="193"/>
  <c r="W35" i="193"/>
  <c r="X35" i="193"/>
  <c r="Y35" i="193"/>
  <c r="Z35" i="193"/>
  <c r="AA35" i="193"/>
  <c r="AB35" i="193"/>
  <c r="AC35" i="193"/>
  <c r="AD35" i="193"/>
  <c r="AE35" i="193"/>
  <c r="AF35" i="193"/>
  <c r="AG35" i="193"/>
  <c r="AH35" i="193"/>
  <c r="AI35" i="193"/>
  <c r="AJ35" i="193"/>
  <c r="AK35" i="193"/>
  <c r="AL35" i="193"/>
  <c r="AM35" i="193"/>
  <c r="AN35" i="193"/>
  <c r="AO35" i="193"/>
  <c r="AP35" i="193"/>
  <c r="AQ35" i="193"/>
  <c r="AR35" i="193"/>
  <c r="AS35" i="193"/>
  <c r="AT35" i="193"/>
  <c r="AU35" i="193"/>
  <c r="AV35" i="193"/>
  <c r="AW35" i="193"/>
  <c r="AX35" i="193"/>
  <c r="AY35" i="193"/>
  <c r="AZ35" i="193"/>
  <c r="BA35" i="193"/>
  <c r="BB35" i="193"/>
  <c r="BC35" i="193"/>
  <c r="BD35" i="193"/>
  <c r="BE35" i="193"/>
  <c r="BF35" i="193"/>
  <c r="BG35" i="193"/>
  <c r="BH35" i="193"/>
  <c r="BI35" i="193"/>
  <c r="BJ35" i="193"/>
  <c r="BK35" i="193"/>
  <c r="BL35" i="193"/>
  <c r="BM35" i="193"/>
  <c r="BQ35" i="193"/>
  <c r="BR35" i="193"/>
  <c r="BS35" i="193"/>
  <c r="BT35" i="193"/>
  <c r="BU35" i="193"/>
  <c r="BV35" i="193"/>
  <c r="BW35" i="193"/>
  <c r="BX35" i="193"/>
  <c r="BY35" i="193"/>
  <c r="BZ35" i="193"/>
  <c r="CA35" i="193"/>
  <c r="CB35" i="193"/>
  <c r="CC35" i="193"/>
  <c r="CD35" i="193"/>
  <c r="CE35" i="193"/>
  <c r="CF35" i="193"/>
  <c r="CG35" i="193"/>
  <c r="CH35" i="193"/>
  <c r="CI35" i="193"/>
  <c r="CJ35" i="193"/>
  <c r="CK35" i="193"/>
  <c r="CL35" i="193"/>
  <c r="CM35" i="193"/>
  <c r="CN35" i="193"/>
  <c r="CO35" i="193"/>
  <c r="CS35" i="193"/>
  <c r="CT35" i="193"/>
  <c r="CU35" i="193"/>
  <c r="CZ35" i="193"/>
  <c r="CZ11" i="193" s="1"/>
  <c r="DA35" i="193"/>
  <c r="DB35" i="193"/>
  <c r="DC35" i="193"/>
  <c r="DE35" i="193"/>
  <c r="DF35" i="193"/>
  <c r="DG35" i="193"/>
  <c r="DH35" i="193"/>
  <c r="DI35" i="193"/>
  <c r="DJ35" i="193"/>
  <c r="DK35" i="193"/>
  <c r="DL35" i="193"/>
  <c r="DM35" i="193"/>
  <c r="DN35" i="193"/>
  <c r="DO35" i="193"/>
  <c r="DP35" i="193"/>
  <c r="DQ35" i="193"/>
  <c r="DR35" i="193"/>
  <c r="DS35" i="193"/>
  <c r="DT35" i="193"/>
  <c r="DU35" i="193"/>
  <c r="DV35" i="193"/>
  <c r="DW35" i="193"/>
  <c r="DX35" i="193"/>
  <c r="DY35" i="193"/>
  <c r="DZ35" i="193"/>
  <c r="EA35" i="193"/>
  <c r="EB35" i="193"/>
  <c r="EC35" i="193"/>
  <c r="ED35" i="193"/>
  <c r="EE35" i="193"/>
  <c r="EF35" i="193"/>
  <c r="EG35" i="193"/>
  <c r="EH35" i="193"/>
  <c r="EI35" i="193"/>
  <c r="EJ35" i="193"/>
  <c r="EK35" i="193"/>
  <c r="EL35" i="193"/>
  <c r="EM35" i="193"/>
  <c r="EN35" i="193"/>
  <c r="EO35" i="193"/>
  <c r="EP35" i="193"/>
  <c r="EQ35" i="193"/>
  <c r="ER35" i="193"/>
  <c r="ES35" i="193"/>
  <c r="ET35" i="193"/>
  <c r="EU35" i="193"/>
  <c r="EV35" i="193"/>
  <c r="EW35" i="193"/>
  <c r="EX35" i="193"/>
  <c r="EY35" i="193"/>
  <c r="EZ35" i="193"/>
  <c r="FA35" i="193"/>
  <c r="FB35" i="193"/>
  <c r="FC35" i="193"/>
  <c r="FD35" i="193"/>
  <c r="FE35" i="193"/>
  <c r="FF35" i="193"/>
  <c r="FG35" i="193"/>
  <c r="FK35" i="193"/>
  <c r="FL35" i="193"/>
  <c r="FM35" i="193"/>
  <c r="FN35" i="193"/>
  <c r="FO35" i="193"/>
  <c r="FP35" i="193"/>
  <c r="FQ35" i="193"/>
  <c r="FR35" i="193"/>
  <c r="FS35" i="193"/>
  <c r="FT35" i="193"/>
  <c r="FU35" i="193"/>
  <c r="FV35" i="193"/>
  <c r="FW35" i="193"/>
  <c r="FX35" i="193"/>
  <c r="FY35" i="193"/>
  <c r="FZ35" i="193"/>
  <c r="GA35" i="193"/>
  <c r="GB35" i="193"/>
  <c r="GC35" i="193"/>
  <c r="GD35" i="193"/>
  <c r="GE35" i="193"/>
  <c r="GF35" i="193"/>
  <c r="GG35" i="193"/>
  <c r="GH35" i="193"/>
  <c r="GI35" i="193"/>
  <c r="GM35" i="193"/>
  <c r="GM11" i="193" s="1"/>
  <c r="GN35" i="193"/>
  <c r="GO35" i="193"/>
  <c r="GP35" i="193"/>
  <c r="E36" i="193"/>
  <c r="J36" i="193"/>
  <c r="J35" i="193" s="1"/>
  <c r="BO36" i="193"/>
  <c r="BP36" i="193"/>
  <c r="CQ36" i="193"/>
  <c r="CP36" i="193"/>
  <c r="CR36" i="193"/>
  <c r="CY36" i="193"/>
  <c r="CY35" i="193" s="1"/>
  <c r="DD36" i="193"/>
  <c r="FI36" i="193"/>
  <c r="FJ36" i="193"/>
  <c r="GK36" i="193"/>
  <c r="GK35" i="193" s="1"/>
  <c r="GL36" i="193"/>
  <c r="E37" i="193"/>
  <c r="D37" i="193"/>
  <c r="J37" i="193"/>
  <c r="BO37" i="193"/>
  <c r="BN37" i="193"/>
  <c r="BP37" i="193"/>
  <c r="CQ37" i="193"/>
  <c r="CQ35" i="193" s="1"/>
  <c r="CR37" i="193"/>
  <c r="CY37" i="193"/>
  <c r="DD37" i="193"/>
  <c r="CX37" i="193" s="1"/>
  <c r="FI37" i="193"/>
  <c r="FI35" i="193" s="1"/>
  <c r="FJ37" i="193"/>
  <c r="GK37" i="193"/>
  <c r="GJ37" i="193" s="1"/>
  <c r="GL37" i="193"/>
  <c r="F38" i="193"/>
  <c r="G38" i="193"/>
  <c r="H38" i="193"/>
  <c r="I38" i="193"/>
  <c r="K38" i="193"/>
  <c r="L38" i="193"/>
  <c r="M38" i="193"/>
  <c r="N38" i="193"/>
  <c r="O38" i="193"/>
  <c r="P38" i="193"/>
  <c r="Q38" i="193"/>
  <c r="R38" i="193"/>
  <c r="S38" i="193"/>
  <c r="T38" i="193"/>
  <c r="U38" i="193"/>
  <c r="V38" i="193"/>
  <c r="W38" i="193"/>
  <c r="X38" i="193"/>
  <c r="Y38" i="193"/>
  <c r="Z38" i="193"/>
  <c r="AA38" i="193"/>
  <c r="AB38" i="193"/>
  <c r="AC38" i="193"/>
  <c r="AD38" i="193"/>
  <c r="AE38" i="193"/>
  <c r="AF38" i="193"/>
  <c r="AG38" i="193"/>
  <c r="AH38" i="193"/>
  <c r="AI38" i="193"/>
  <c r="AJ38" i="193"/>
  <c r="AK38" i="193"/>
  <c r="AL38" i="193"/>
  <c r="AM38" i="193"/>
  <c r="AN38" i="193"/>
  <c r="AO38" i="193"/>
  <c r="AP38" i="193"/>
  <c r="AQ38" i="193"/>
  <c r="AR38" i="193"/>
  <c r="AS38" i="193"/>
  <c r="AT38" i="193"/>
  <c r="AU38" i="193"/>
  <c r="AV38" i="193"/>
  <c r="AW38" i="193"/>
  <c r="AX38" i="193"/>
  <c r="AY38" i="193"/>
  <c r="AZ38" i="193"/>
  <c r="BA38" i="193"/>
  <c r="BB38" i="193"/>
  <c r="BC38" i="193"/>
  <c r="BD38" i="193"/>
  <c r="BE38" i="193"/>
  <c r="BF38" i="193"/>
  <c r="BG38" i="193"/>
  <c r="BH38" i="193"/>
  <c r="BI38" i="193"/>
  <c r="BJ38" i="193"/>
  <c r="BK38" i="193"/>
  <c r="BL38" i="193"/>
  <c r="BM38" i="193"/>
  <c r="BQ38" i="193"/>
  <c r="BR38" i="193"/>
  <c r="BS38" i="193"/>
  <c r="BT38" i="193"/>
  <c r="BU38" i="193"/>
  <c r="BV38" i="193"/>
  <c r="BW38" i="193"/>
  <c r="BX38" i="193"/>
  <c r="BY38" i="193"/>
  <c r="BZ38" i="193"/>
  <c r="CA38" i="193"/>
  <c r="CB38" i="193"/>
  <c r="CC38" i="193"/>
  <c r="CD38" i="193"/>
  <c r="CE38" i="193"/>
  <c r="CF38" i="193"/>
  <c r="CG38" i="193"/>
  <c r="CH38" i="193"/>
  <c r="CI38" i="193"/>
  <c r="CJ38" i="193"/>
  <c r="CK38" i="193"/>
  <c r="CL38" i="193"/>
  <c r="CM38" i="193"/>
  <c r="CN38" i="193"/>
  <c r="CO38" i="193"/>
  <c r="CS38" i="193"/>
  <c r="CT38" i="193"/>
  <c r="CU38" i="193"/>
  <c r="CZ38" i="193"/>
  <c r="DA38" i="193"/>
  <c r="DB38" i="193"/>
  <c r="DC38" i="193"/>
  <c r="DE38" i="193"/>
  <c r="DF38" i="193"/>
  <c r="DG38" i="193"/>
  <c r="DH38" i="193"/>
  <c r="DI38" i="193"/>
  <c r="DJ38" i="193"/>
  <c r="DK38" i="193"/>
  <c r="DL38" i="193"/>
  <c r="DM38" i="193"/>
  <c r="DN38" i="193"/>
  <c r="DO38" i="193"/>
  <c r="DP38" i="193"/>
  <c r="DQ38" i="193"/>
  <c r="DR38" i="193"/>
  <c r="DS38" i="193"/>
  <c r="DT38" i="193"/>
  <c r="DU38" i="193"/>
  <c r="DV38" i="193"/>
  <c r="DW38" i="193"/>
  <c r="DX38" i="193"/>
  <c r="DY38" i="193"/>
  <c r="DZ38" i="193"/>
  <c r="EA38" i="193"/>
  <c r="EB38" i="193"/>
  <c r="EC38" i="193"/>
  <c r="ED38" i="193"/>
  <c r="EE38" i="193"/>
  <c r="EF38" i="193"/>
  <c r="EG38" i="193"/>
  <c r="EH38" i="193"/>
  <c r="EI38" i="193"/>
  <c r="EJ38" i="193"/>
  <c r="EK38" i="193"/>
  <c r="EL38" i="193"/>
  <c r="EM38" i="193"/>
  <c r="EN38" i="193"/>
  <c r="EO38" i="193"/>
  <c r="EP38" i="193"/>
  <c r="EQ38" i="193"/>
  <c r="ER38" i="193"/>
  <c r="ES38" i="193"/>
  <c r="ET38" i="193"/>
  <c r="EU38" i="193"/>
  <c r="EV38" i="193"/>
  <c r="EW38" i="193"/>
  <c r="EX38" i="193"/>
  <c r="EY38" i="193"/>
  <c r="EZ38" i="193"/>
  <c r="FA38" i="193"/>
  <c r="FB38" i="193"/>
  <c r="FC38" i="193"/>
  <c r="FD38" i="193"/>
  <c r="FE38" i="193"/>
  <c r="FF38" i="193"/>
  <c r="FG38" i="193"/>
  <c r="FK38" i="193"/>
  <c r="FL38" i="193"/>
  <c r="FM38" i="193"/>
  <c r="FN38" i="193"/>
  <c r="FO38" i="193"/>
  <c r="FP38" i="193"/>
  <c r="FQ38" i="193"/>
  <c r="FR38" i="193"/>
  <c r="FS38" i="193"/>
  <c r="FT38" i="193"/>
  <c r="FU38" i="193"/>
  <c r="FV38" i="193"/>
  <c r="FW38" i="193"/>
  <c r="FX38" i="193"/>
  <c r="FY38" i="193"/>
  <c r="FZ38" i="193"/>
  <c r="GA38" i="193"/>
  <c r="GB38" i="193"/>
  <c r="GC38" i="193"/>
  <c r="GD38" i="193"/>
  <c r="GE38" i="193"/>
  <c r="GF38" i="193"/>
  <c r="GG38" i="193"/>
  <c r="GH38" i="193"/>
  <c r="GI38" i="193"/>
  <c r="GM38" i="193"/>
  <c r="GN38" i="193"/>
  <c r="GO38" i="193"/>
  <c r="GP38" i="193"/>
  <c r="E39" i="193"/>
  <c r="E38" i="193"/>
  <c r="J39" i="193"/>
  <c r="BO39" i="193"/>
  <c r="BP39" i="193"/>
  <c r="CQ39" i="193"/>
  <c r="CR39" i="193"/>
  <c r="CY39" i="193"/>
  <c r="CX39" i="193"/>
  <c r="DD39" i="193"/>
  <c r="FI39" i="193"/>
  <c r="FJ39" i="193"/>
  <c r="GK39" i="193"/>
  <c r="GJ39" i="193" s="1"/>
  <c r="GL39" i="193"/>
  <c r="E40" i="193"/>
  <c r="J40" i="193"/>
  <c r="BO40" i="193"/>
  <c r="BP40" i="193"/>
  <c r="CQ40" i="193"/>
  <c r="CR40" i="193"/>
  <c r="CY40" i="193"/>
  <c r="DD40" i="193"/>
  <c r="CX40" i="193" s="1"/>
  <c r="FI40" i="193"/>
  <c r="FI38" i="193" s="1"/>
  <c r="FJ40" i="193"/>
  <c r="FJ38" i="193" s="1"/>
  <c r="GK40" i="193"/>
  <c r="GJ40" i="193" s="1"/>
  <c r="GL40" i="193"/>
  <c r="F41" i="193"/>
  <c r="G41" i="193"/>
  <c r="H41" i="193"/>
  <c r="I41" i="193"/>
  <c r="K41" i="193"/>
  <c r="L41" i="193"/>
  <c r="M41" i="193"/>
  <c r="N41" i="193"/>
  <c r="O41" i="193"/>
  <c r="P41" i="193"/>
  <c r="Q41" i="193"/>
  <c r="R41" i="193"/>
  <c r="S41" i="193"/>
  <c r="T41" i="193"/>
  <c r="U41" i="193"/>
  <c r="V41" i="193"/>
  <c r="W41" i="193"/>
  <c r="X41" i="193"/>
  <c r="Y41" i="193"/>
  <c r="Z41" i="193"/>
  <c r="AA41" i="193"/>
  <c r="AB41" i="193"/>
  <c r="AC41" i="193"/>
  <c r="AD41" i="193"/>
  <c r="AE41" i="193"/>
  <c r="AF41" i="193"/>
  <c r="AG41" i="193"/>
  <c r="AH41" i="193"/>
  <c r="AI41" i="193"/>
  <c r="AJ41" i="193"/>
  <c r="AK41" i="193"/>
  <c r="AL41" i="193"/>
  <c r="AM41" i="193"/>
  <c r="AP41" i="193"/>
  <c r="AQ41" i="193"/>
  <c r="AR41" i="193"/>
  <c r="AS41" i="193"/>
  <c r="AT41" i="193"/>
  <c r="AU41" i="193"/>
  <c r="AV41" i="193"/>
  <c r="AW41" i="193"/>
  <c r="AX41" i="193"/>
  <c r="AY41" i="193"/>
  <c r="AZ41" i="193"/>
  <c r="BA41" i="193"/>
  <c r="BB41" i="193"/>
  <c r="BC41" i="193"/>
  <c r="BD41" i="193"/>
  <c r="BE41" i="193"/>
  <c r="BF41" i="193"/>
  <c r="BG41" i="193"/>
  <c r="BH41" i="193"/>
  <c r="BI41" i="193"/>
  <c r="BJ41" i="193"/>
  <c r="BK41" i="193"/>
  <c r="BL41" i="193"/>
  <c r="BM41" i="193"/>
  <c r="BQ41" i="193"/>
  <c r="BR41" i="193"/>
  <c r="BS41" i="193"/>
  <c r="BT41" i="193"/>
  <c r="BU41" i="193"/>
  <c r="BV41" i="193"/>
  <c r="BW41" i="193"/>
  <c r="BX41" i="193"/>
  <c r="BY41" i="193"/>
  <c r="BZ41" i="193"/>
  <c r="CA41" i="193"/>
  <c r="CB41" i="193"/>
  <c r="CC41" i="193"/>
  <c r="CD41" i="193"/>
  <c r="CE41" i="193"/>
  <c r="CF41" i="193"/>
  <c r="CG41" i="193"/>
  <c r="CH41" i="193"/>
  <c r="CI41" i="193"/>
  <c r="CJ41" i="193"/>
  <c r="CL41" i="193"/>
  <c r="CM41" i="193"/>
  <c r="CN41" i="193"/>
  <c r="CO41" i="193"/>
  <c r="CS41" i="193"/>
  <c r="CT41" i="193"/>
  <c r="CU41" i="193"/>
  <c r="CZ41" i="193"/>
  <c r="DA41" i="193"/>
  <c r="DB41" i="193"/>
  <c r="DC41" i="193"/>
  <c r="DE41" i="193"/>
  <c r="DF41" i="193"/>
  <c r="DG41" i="193"/>
  <c r="DH41" i="193"/>
  <c r="DI41" i="193"/>
  <c r="DJ41" i="193"/>
  <c r="DK41" i="193"/>
  <c r="DL41" i="193"/>
  <c r="DM41" i="193"/>
  <c r="DN41" i="193"/>
  <c r="DO41" i="193"/>
  <c r="DP41" i="193"/>
  <c r="DQ41" i="193"/>
  <c r="DR41" i="193"/>
  <c r="DS41" i="193"/>
  <c r="DT41" i="193"/>
  <c r="DU41" i="193"/>
  <c r="DV41" i="193"/>
  <c r="DW41" i="193"/>
  <c r="DX41" i="193"/>
  <c r="DY41" i="193"/>
  <c r="DZ41" i="193"/>
  <c r="EA41" i="193"/>
  <c r="EB41" i="193"/>
  <c r="EC41" i="193"/>
  <c r="ED41" i="193"/>
  <c r="EE41" i="193"/>
  <c r="EF41" i="193"/>
  <c r="EG41" i="193"/>
  <c r="EJ41" i="193"/>
  <c r="EK41" i="193"/>
  <c r="EL41" i="193"/>
  <c r="EM41" i="193"/>
  <c r="EN41" i="193"/>
  <c r="EO41" i="193"/>
  <c r="EP41" i="193"/>
  <c r="EQ41" i="193"/>
  <c r="ER41" i="193"/>
  <c r="ES41" i="193"/>
  <c r="ET41" i="193"/>
  <c r="EU41" i="193"/>
  <c r="EV41" i="193"/>
  <c r="EW41" i="193"/>
  <c r="EX41" i="193"/>
  <c r="EY41" i="193"/>
  <c r="EZ41" i="193"/>
  <c r="FA41" i="193"/>
  <c r="FB41" i="193"/>
  <c r="FC41" i="193"/>
  <c r="FD41" i="193"/>
  <c r="FE41" i="193"/>
  <c r="FF41" i="193"/>
  <c r="FG41" i="193"/>
  <c r="FK41" i="193"/>
  <c r="FL41" i="193"/>
  <c r="FM41" i="193"/>
  <c r="FN41" i="193"/>
  <c r="FO41" i="193"/>
  <c r="FP41" i="193"/>
  <c r="FQ41" i="193"/>
  <c r="FR41" i="193"/>
  <c r="FS41" i="193"/>
  <c r="FT41" i="193"/>
  <c r="FU41" i="193"/>
  <c r="FV41" i="193"/>
  <c r="FW41" i="193"/>
  <c r="FX41" i="193"/>
  <c r="FY41" i="193"/>
  <c r="FZ41" i="193"/>
  <c r="GA41" i="193"/>
  <c r="GB41" i="193"/>
  <c r="GC41" i="193"/>
  <c r="GD41" i="193"/>
  <c r="GE41" i="193"/>
  <c r="GF41" i="193"/>
  <c r="GG41" i="193"/>
  <c r="GH41" i="193"/>
  <c r="GI41" i="193"/>
  <c r="GM41" i="193"/>
  <c r="GN41" i="193"/>
  <c r="GO41" i="193"/>
  <c r="GP41" i="193"/>
  <c r="E42" i="193"/>
  <c r="J42" i="193"/>
  <c r="BO42" i="193"/>
  <c r="BP42" i="193"/>
  <c r="CQ42" i="193"/>
  <c r="CR42" i="193"/>
  <c r="CY42" i="193"/>
  <c r="DD42" i="193"/>
  <c r="CX42" i="193" s="1"/>
  <c r="FI42" i="193"/>
  <c r="FJ42" i="193"/>
  <c r="GK42" i="193"/>
  <c r="GL42" i="193"/>
  <c r="E43" i="193"/>
  <c r="BO43" i="193"/>
  <c r="BO41" i="193"/>
  <c r="CK43" i="193"/>
  <c r="CQ43" i="193"/>
  <c r="CQ41" i="193"/>
  <c r="CR43" i="193"/>
  <c r="CR41" i="193" s="1"/>
  <c r="CY43" i="193"/>
  <c r="FI43" i="193"/>
  <c r="FH43" i="193" s="1"/>
  <c r="FJ43" i="193"/>
  <c r="GK43" i="193"/>
  <c r="GK41" i="193" s="1"/>
  <c r="GL43" i="193"/>
  <c r="F44" i="193"/>
  <c r="G44" i="193"/>
  <c r="H44" i="193"/>
  <c r="I44" i="193"/>
  <c r="K44" i="193"/>
  <c r="L44" i="193"/>
  <c r="M44" i="193"/>
  <c r="N44" i="193"/>
  <c r="O44" i="193"/>
  <c r="P44" i="193"/>
  <c r="Q44" i="193"/>
  <c r="R44" i="193"/>
  <c r="S44" i="193"/>
  <c r="T44" i="193"/>
  <c r="U44" i="193"/>
  <c r="V44" i="193"/>
  <c r="W44" i="193"/>
  <c r="X44" i="193"/>
  <c r="Y44" i="193"/>
  <c r="Z44" i="193"/>
  <c r="AA44" i="193"/>
  <c r="AB44" i="193"/>
  <c r="AC44" i="193"/>
  <c r="AD44" i="193"/>
  <c r="AE44" i="193"/>
  <c r="AF44" i="193"/>
  <c r="AG44" i="193"/>
  <c r="AH44" i="193"/>
  <c r="AI44" i="193"/>
  <c r="AJ44" i="193"/>
  <c r="AK44" i="193"/>
  <c r="AL44" i="193"/>
  <c r="AM44" i="193"/>
  <c r="AN44" i="193"/>
  <c r="AO44" i="193"/>
  <c r="AP44" i="193"/>
  <c r="AQ44" i="193"/>
  <c r="AR44" i="193"/>
  <c r="AS44" i="193"/>
  <c r="AT44" i="193"/>
  <c r="AU44" i="193"/>
  <c r="AV44" i="193"/>
  <c r="AW44" i="193"/>
  <c r="AX44" i="193"/>
  <c r="AY44" i="193"/>
  <c r="AZ44" i="193"/>
  <c r="BA44" i="193"/>
  <c r="BB44" i="193"/>
  <c r="BC44" i="193"/>
  <c r="BD44" i="193"/>
  <c r="BE44" i="193"/>
  <c r="BF44" i="193"/>
  <c r="BG44" i="193"/>
  <c r="BH44" i="193"/>
  <c r="BI44" i="193"/>
  <c r="BK44" i="193"/>
  <c r="BL44" i="193"/>
  <c r="BM44" i="193"/>
  <c r="BQ44" i="193"/>
  <c r="BR44" i="193"/>
  <c r="BS44" i="193"/>
  <c r="BT44" i="193"/>
  <c r="BU44" i="193"/>
  <c r="BV44" i="193"/>
  <c r="BW44" i="193"/>
  <c r="BX44" i="193"/>
  <c r="BY44" i="193"/>
  <c r="BZ44" i="193"/>
  <c r="CA44" i="193"/>
  <c r="CB44" i="193"/>
  <c r="CD44" i="193"/>
  <c r="CE44" i="193"/>
  <c r="CF44" i="193"/>
  <c r="CG44" i="193"/>
  <c r="CH44" i="193"/>
  <c r="CI44" i="193"/>
  <c r="CJ44" i="193"/>
  <c r="CK44" i="193"/>
  <c r="CL44" i="193"/>
  <c r="CM44" i="193"/>
  <c r="CN44" i="193"/>
  <c r="CO44" i="193"/>
  <c r="CS44" i="193"/>
  <c r="CT44" i="193"/>
  <c r="CU44" i="193"/>
  <c r="CZ44" i="193"/>
  <c r="DA44" i="193"/>
  <c r="DB44" i="193"/>
  <c r="DC44" i="193"/>
  <c r="DE44" i="193"/>
  <c r="DF44" i="193"/>
  <c r="DG44" i="193"/>
  <c r="DH44" i="193"/>
  <c r="DI44" i="193"/>
  <c r="DJ44" i="193"/>
  <c r="DK44" i="193"/>
  <c r="DL44" i="193"/>
  <c r="DM44" i="193"/>
  <c r="DN44" i="193"/>
  <c r="DO44" i="193"/>
  <c r="DP44" i="193"/>
  <c r="DQ44" i="193"/>
  <c r="DR44" i="193"/>
  <c r="DS44" i="193"/>
  <c r="DT44" i="193"/>
  <c r="DU44" i="193"/>
  <c r="DV44" i="193"/>
  <c r="DW44" i="193"/>
  <c r="DX44" i="193"/>
  <c r="DY44" i="193"/>
  <c r="DZ44" i="193"/>
  <c r="EA44" i="193"/>
  <c r="EB44" i="193"/>
  <c r="EC44" i="193"/>
  <c r="ED44" i="193"/>
  <c r="EE44" i="193"/>
  <c r="EF44" i="193"/>
  <c r="EG44" i="193"/>
  <c r="EH44" i="193"/>
  <c r="EI44" i="193"/>
  <c r="EJ44" i="193"/>
  <c r="EK44" i="193"/>
  <c r="EL44" i="193"/>
  <c r="EM44" i="193"/>
  <c r="EN44" i="193"/>
  <c r="EO44" i="193"/>
  <c r="EP44" i="193"/>
  <c r="EQ44" i="193"/>
  <c r="ER44" i="193"/>
  <c r="ES44" i="193"/>
  <c r="ET44" i="193"/>
  <c r="EU44" i="193"/>
  <c r="EV44" i="193"/>
  <c r="EW44" i="193"/>
  <c r="EX44" i="193"/>
  <c r="EY44" i="193"/>
  <c r="EZ44" i="193"/>
  <c r="FA44" i="193"/>
  <c r="FB44" i="193"/>
  <c r="FC44" i="193"/>
  <c r="FE44" i="193"/>
  <c r="FF44" i="193"/>
  <c r="FG44" i="193"/>
  <c r="FK44" i="193"/>
  <c r="FL44" i="193"/>
  <c r="FM44" i="193"/>
  <c r="FN44" i="193"/>
  <c r="FO44" i="193"/>
  <c r="FP44" i="193"/>
  <c r="FQ44" i="193"/>
  <c r="FR44" i="193"/>
  <c r="FS44" i="193"/>
  <c r="FT44" i="193"/>
  <c r="FU44" i="193"/>
  <c r="FV44" i="193"/>
  <c r="FW44" i="193"/>
  <c r="FX44" i="193"/>
  <c r="FY44" i="193"/>
  <c r="FZ44" i="193"/>
  <c r="GA44" i="193"/>
  <c r="GB44" i="193"/>
  <c r="GC44" i="193"/>
  <c r="GD44" i="193"/>
  <c r="GE44" i="193"/>
  <c r="GF44" i="193"/>
  <c r="GG44" i="193"/>
  <c r="GH44" i="193"/>
  <c r="GI44" i="193"/>
  <c r="GM44" i="193"/>
  <c r="GN44" i="193"/>
  <c r="GO44" i="193"/>
  <c r="GP44" i="193"/>
  <c r="E45" i="193"/>
  <c r="J45" i="193"/>
  <c r="BO45" i="193"/>
  <c r="BP45" i="193"/>
  <c r="CQ45" i="193"/>
  <c r="CR45" i="193"/>
  <c r="CY45" i="193"/>
  <c r="DD45" i="193"/>
  <c r="FI45" i="193"/>
  <c r="FI44" i="193" s="1"/>
  <c r="FJ45" i="193"/>
  <c r="FJ44" i="193" s="1"/>
  <c r="GK45" i="193"/>
  <c r="GK44" i="193" s="1"/>
  <c r="GL45" i="193"/>
  <c r="E46" i="193"/>
  <c r="BJ46" i="193"/>
  <c r="J46" i="193" s="1"/>
  <c r="BO46" i="193"/>
  <c r="BO44" i="193" s="1"/>
  <c r="CC46" i="193"/>
  <c r="CC44" i="193" s="1"/>
  <c r="CQ46" i="193"/>
  <c r="CR46" i="193"/>
  <c r="CY46" i="193"/>
  <c r="FD46" i="193"/>
  <c r="DD46" i="193" s="1"/>
  <c r="FD44" i="193"/>
  <c r="FI46" i="193"/>
  <c r="FJ46" i="193"/>
  <c r="GK46" i="193"/>
  <c r="GL46" i="193"/>
  <c r="F47" i="193"/>
  <c r="G47" i="193"/>
  <c r="H47" i="193"/>
  <c r="I47" i="193"/>
  <c r="K47" i="193"/>
  <c r="L47" i="193"/>
  <c r="M47" i="193"/>
  <c r="N47" i="193"/>
  <c r="O47" i="193"/>
  <c r="P47" i="193"/>
  <c r="Q47" i="193"/>
  <c r="R47" i="193"/>
  <c r="S47" i="193"/>
  <c r="T47" i="193"/>
  <c r="T11" i="193" s="1"/>
  <c r="U47" i="193"/>
  <c r="V47" i="193"/>
  <c r="W47" i="193"/>
  <c r="X47" i="193"/>
  <c r="Y47" i="193"/>
  <c r="Z47" i="193"/>
  <c r="AA47" i="193"/>
  <c r="AB47" i="193"/>
  <c r="AC47" i="193"/>
  <c r="AD47" i="193"/>
  <c r="AE47" i="193"/>
  <c r="AF47" i="193"/>
  <c r="AG47" i="193"/>
  <c r="AH47" i="193"/>
  <c r="AI47" i="193"/>
  <c r="AJ47" i="193"/>
  <c r="AK47" i="193"/>
  <c r="AL47" i="193"/>
  <c r="AM47" i="193"/>
  <c r="AN47" i="193"/>
  <c r="AO47" i="193"/>
  <c r="AP47" i="193"/>
  <c r="AQ47" i="193"/>
  <c r="AR47" i="193"/>
  <c r="AR11" i="193" s="1"/>
  <c r="AS47" i="193"/>
  <c r="AT47" i="193"/>
  <c r="AU47" i="193"/>
  <c r="AV47" i="193"/>
  <c r="AW47" i="193"/>
  <c r="AX47" i="193"/>
  <c r="AY47" i="193"/>
  <c r="AZ47" i="193"/>
  <c r="BA47" i="193"/>
  <c r="BB47" i="193"/>
  <c r="BC47" i="193"/>
  <c r="BD47" i="193"/>
  <c r="BD11" i="193" s="1"/>
  <c r="BE47" i="193"/>
  <c r="BF47" i="193"/>
  <c r="BH47" i="193"/>
  <c r="BI47" i="193"/>
  <c r="BJ47" i="193"/>
  <c r="BK47" i="193"/>
  <c r="BL47" i="193"/>
  <c r="BM47" i="193"/>
  <c r="BQ47" i="193"/>
  <c r="BR47" i="193"/>
  <c r="BS47" i="193"/>
  <c r="BT47" i="193"/>
  <c r="BT11" i="193" s="1"/>
  <c r="BU47" i="193"/>
  <c r="BV47" i="193"/>
  <c r="BW47" i="193"/>
  <c r="BX47" i="193"/>
  <c r="BY47" i="193"/>
  <c r="BZ47" i="193"/>
  <c r="CA47" i="193"/>
  <c r="CB47" i="193"/>
  <c r="CC47" i="193"/>
  <c r="CD47" i="193"/>
  <c r="CE47" i="193"/>
  <c r="CF47" i="193"/>
  <c r="CF11" i="193" s="1"/>
  <c r="CG47" i="193"/>
  <c r="CH47" i="193"/>
  <c r="CI47" i="193"/>
  <c r="CJ47" i="193"/>
  <c r="CK47" i="193"/>
  <c r="CL47" i="193"/>
  <c r="CM47" i="193"/>
  <c r="CN47" i="193"/>
  <c r="CO47" i="193"/>
  <c r="CS47" i="193"/>
  <c r="CT47" i="193"/>
  <c r="CU47" i="193"/>
  <c r="CU11" i="193" s="1"/>
  <c r="CZ47" i="193"/>
  <c r="DA47" i="193"/>
  <c r="DB47" i="193"/>
  <c r="DC47" i="193"/>
  <c r="DE47" i="193"/>
  <c r="DF47" i="193"/>
  <c r="DG47" i="193"/>
  <c r="DH47" i="193"/>
  <c r="DI47" i="193"/>
  <c r="DJ47" i="193"/>
  <c r="DK47" i="193"/>
  <c r="DL47" i="193"/>
  <c r="DM47" i="193"/>
  <c r="DN47" i="193"/>
  <c r="DO47" i="193"/>
  <c r="DP47" i="193"/>
  <c r="DQ47" i="193"/>
  <c r="DR47" i="193"/>
  <c r="DS47" i="193"/>
  <c r="DT47" i="193"/>
  <c r="DU47" i="193"/>
  <c r="DV47" i="193"/>
  <c r="DW47" i="193"/>
  <c r="DX47" i="193"/>
  <c r="DY47" i="193"/>
  <c r="DZ47" i="193"/>
  <c r="EA47" i="193"/>
  <c r="EB47" i="193"/>
  <c r="EC47" i="193"/>
  <c r="ED47" i="193"/>
  <c r="EE47" i="193"/>
  <c r="EF47" i="193"/>
  <c r="EG47" i="193"/>
  <c r="EH47" i="193"/>
  <c r="EI47" i="193"/>
  <c r="EJ47" i="193"/>
  <c r="EJ11" i="193" s="1"/>
  <c r="EK47" i="193"/>
  <c r="EL47" i="193"/>
  <c r="EM47" i="193"/>
  <c r="EN47" i="193"/>
  <c r="EO47" i="193"/>
  <c r="EP47" i="193"/>
  <c r="EQ47" i="193"/>
  <c r="ER47" i="193"/>
  <c r="ES47" i="193"/>
  <c r="ET47" i="193"/>
  <c r="EU47" i="193"/>
  <c r="EV47" i="193"/>
  <c r="EW47" i="193"/>
  <c r="EX47" i="193"/>
  <c r="EY47" i="193"/>
  <c r="EZ47" i="193"/>
  <c r="FA47" i="193"/>
  <c r="FB47" i="193"/>
  <c r="FC47" i="193"/>
  <c r="FD47" i="193"/>
  <c r="FE47" i="193"/>
  <c r="FF47" i="193"/>
  <c r="FG47" i="193"/>
  <c r="FK47" i="193"/>
  <c r="FL47" i="193"/>
  <c r="FM47" i="193"/>
  <c r="FN47" i="193"/>
  <c r="FO47" i="193"/>
  <c r="FP47" i="193"/>
  <c r="FQ47" i="193"/>
  <c r="FR47" i="193"/>
  <c r="FS47" i="193"/>
  <c r="FT47" i="193"/>
  <c r="FU47" i="193"/>
  <c r="FV47" i="193"/>
  <c r="FW47" i="193"/>
  <c r="FW11" i="193" s="1"/>
  <c r="FX47" i="193"/>
  <c r="FY47" i="193"/>
  <c r="FZ47" i="193"/>
  <c r="GA47" i="193"/>
  <c r="GB47" i="193"/>
  <c r="GC47" i="193"/>
  <c r="GD47" i="193"/>
  <c r="GE47" i="193"/>
  <c r="GF47" i="193"/>
  <c r="GG47" i="193"/>
  <c r="GH47" i="193"/>
  <c r="GI47" i="193"/>
  <c r="GI11" i="193" s="1"/>
  <c r="GM47" i="193"/>
  <c r="GN47" i="193"/>
  <c r="GO47" i="193"/>
  <c r="GP47" i="193"/>
  <c r="E48" i="193"/>
  <c r="J48" i="193"/>
  <c r="BO48" i="193"/>
  <c r="BP48" i="193"/>
  <c r="CQ48" i="193"/>
  <c r="CR48" i="193"/>
  <c r="CY48" i="193"/>
  <c r="DD48" i="193"/>
  <c r="FI48" i="193"/>
  <c r="FI47" i="193" s="1"/>
  <c r="FJ48" i="193"/>
  <c r="FJ47" i="193" s="1"/>
  <c r="GK48" i="193"/>
  <c r="GK47" i="193" s="1"/>
  <c r="GL48" i="193"/>
  <c r="E49" i="193"/>
  <c r="BG49" i="193"/>
  <c r="BG47" i="193" s="1"/>
  <c r="BO49" i="193"/>
  <c r="BP49" i="193"/>
  <c r="BP47" i="193"/>
  <c r="CQ49" i="193"/>
  <c r="CR49" i="193"/>
  <c r="CY49" i="193"/>
  <c r="DD49" i="193"/>
  <c r="FI49" i="193"/>
  <c r="FJ49" i="193"/>
  <c r="GK49" i="193"/>
  <c r="GL49" i="193"/>
  <c r="F50" i="193"/>
  <c r="G50" i="193"/>
  <c r="H50" i="193"/>
  <c r="I50" i="193"/>
  <c r="K50" i="193"/>
  <c r="L50" i="193"/>
  <c r="M50" i="193"/>
  <c r="M11" i="193" s="1"/>
  <c r="N50" i="193"/>
  <c r="O50" i="193"/>
  <c r="P50" i="193"/>
  <c r="Q50" i="193"/>
  <c r="R50" i="193"/>
  <c r="S50" i="193"/>
  <c r="T50" i="193"/>
  <c r="U50" i="193"/>
  <c r="V50" i="193"/>
  <c r="W50" i="193"/>
  <c r="X50" i="193"/>
  <c r="Y50" i="193"/>
  <c r="Y11" i="193" s="1"/>
  <c r="Z50" i="193"/>
  <c r="AA50" i="193"/>
  <c r="AB50" i="193"/>
  <c r="AC50" i="193"/>
  <c r="AD50" i="193"/>
  <c r="AE50" i="193"/>
  <c r="AF50" i="193"/>
  <c r="AG50" i="193"/>
  <c r="AH50" i="193"/>
  <c r="AI50" i="193"/>
  <c r="AI11" i="193" s="1"/>
  <c r="AJ50" i="193"/>
  <c r="AK50" i="193"/>
  <c r="AL50" i="193"/>
  <c r="AM50" i="193"/>
  <c r="AN50" i="193"/>
  <c r="AO50" i="193"/>
  <c r="AP50" i="193"/>
  <c r="AQ50" i="193"/>
  <c r="AR50" i="193"/>
  <c r="AS50" i="193"/>
  <c r="AT50" i="193"/>
  <c r="AU50" i="193"/>
  <c r="AV50" i="193"/>
  <c r="AW50" i="193"/>
  <c r="AW11" i="193" s="1"/>
  <c r="AX50" i="193"/>
  <c r="AY50" i="193"/>
  <c r="AZ50" i="193"/>
  <c r="BA50" i="193"/>
  <c r="BB50" i="193"/>
  <c r="BC50" i="193"/>
  <c r="BD50" i="193"/>
  <c r="BE50" i="193"/>
  <c r="BF50" i="193"/>
  <c r="BG50" i="193"/>
  <c r="BH50" i="193"/>
  <c r="BI50" i="193"/>
  <c r="BI11" i="193" s="1"/>
  <c r="BJ50" i="193"/>
  <c r="BK50" i="193"/>
  <c r="BL50" i="193"/>
  <c r="BM50" i="193"/>
  <c r="BQ50" i="193"/>
  <c r="BR50" i="193"/>
  <c r="BS50" i="193"/>
  <c r="BT50" i="193"/>
  <c r="BU50" i="193"/>
  <c r="BV50" i="193"/>
  <c r="BW50" i="193"/>
  <c r="BX50" i="193"/>
  <c r="BX11" i="193" s="1"/>
  <c r="BY50" i="193"/>
  <c r="BZ50" i="193"/>
  <c r="CA50" i="193"/>
  <c r="CB50" i="193"/>
  <c r="CC50" i="193"/>
  <c r="CD50" i="193"/>
  <c r="CE50" i="193"/>
  <c r="CF50" i="193"/>
  <c r="CG50" i="193"/>
  <c r="CH50" i="193"/>
  <c r="CI50" i="193"/>
  <c r="CJ50" i="193"/>
  <c r="CJ11" i="193" s="1"/>
  <c r="CK50" i="193"/>
  <c r="CL50" i="193"/>
  <c r="CM50" i="193"/>
  <c r="CN50" i="193"/>
  <c r="CO50" i="193"/>
  <c r="CS50" i="193"/>
  <c r="CT50" i="193"/>
  <c r="CU50" i="193"/>
  <c r="CZ50" i="193"/>
  <c r="DA50" i="193"/>
  <c r="DB50" i="193"/>
  <c r="DC50" i="193"/>
  <c r="DC11" i="193" s="1"/>
  <c r="DE50" i="193"/>
  <c r="DF50" i="193"/>
  <c r="DG50" i="193"/>
  <c r="DH50" i="193"/>
  <c r="DI50" i="193"/>
  <c r="DJ50" i="193"/>
  <c r="DK50" i="193"/>
  <c r="DL50" i="193"/>
  <c r="DM50" i="193"/>
  <c r="DN50" i="193"/>
  <c r="DO50" i="193"/>
  <c r="DP50" i="193"/>
  <c r="DP11" i="193" s="1"/>
  <c r="DQ50" i="193"/>
  <c r="DR50" i="193"/>
  <c r="DS50" i="193"/>
  <c r="DT50" i="193"/>
  <c r="DU50" i="193"/>
  <c r="DV50" i="193"/>
  <c r="DW50" i="193"/>
  <c r="DX50" i="193"/>
  <c r="DY50" i="193"/>
  <c r="DZ50" i="193"/>
  <c r="EA50" i="193"/>
  <c r="EB50" i="193"/>
  <c r="EB11" i="193" s="1"/>
  <c r="EC50" i="193"/>
  <c r="ED50" i="193"/>
  <c r="EE50" i="193"/>
  <c r="EF50" i="193"/>
  <c r="EG50" i="193"/>
  <c r="EH50" i="193"/>
  <c r="EI50" i="193"/>
  <c r="EJ50" i="193"/>
  <c r="EK50" i="193"/>
  <c r="EL50" i="193"/>
  <c r="EM50" i="193"/>
  <c r="EN50" i="193"/>
  <c r="EN11" i="193" s="1"/>
  <c r="EO50" i="193"/>
  <c r="EP50" i="193"/>
  <c r="EQ50" i="193"/>
  <c r="ER50" i="193"/>
  <c r="ES50" i="193"/>
  <c r="ET50" i="193"/>
  <c r="EU50" i="193"/>
  <c r="EV50" i="193"/>
  <c r="EW50" i="193"/>
  <c r="EX50" i="193"/>
  <c r="EY50" i="193"/>
  <c r="EZ50" i="193"/>
  <c r="FA50" i="193"/>
  <c r="FB50" i="193"/>
  <c r="FC50" i="193"/>
  <c r="FD50" i="193"/>
  <c r="FE50" i="193"/>
  <c r="FF50" i="193"/>
  <c r="FG50" i="193"/>
  <c r="FK50" i="193"/>
  <c r="FL50" i="193"/>
  <c r="FM50" i="193"/>
  <c r="FN50" i="193"/>
  <c r="FO50" i="193"/>
  <c r="FP50" i="193"/>
  <c r="FQ50" i="193"/>
  <c r="FR50" i="193"/>
  <c r="FS50" i="193"/>
  <c r="FT50" i="193"/>
  <c r="FU50" i="193"/>
  <c r="FV50" i="193"/>
  <c r="FW50" i="193"/>
  <c r="FX50" i="193"/>
  <c r="FY50" i="193"/>
  <c r="FZ50" i="193"/>
  <c r="GA50" i="193"/>
  <c r="GB50" i="193"/>
  <c r="GC50" i="193"/>
  <c r="GD50" i="193"/>
  <c r="GE50" i="193"/>
  <c r="GF50" i="193"/>
  <c r="GG50" i="193"/>
  <c r="GH50" i="193"/>
  <c r="GI50" i="193"/>
  <c r="GM50" i="193"/>
  <c r="GN50" i="193"/>
  <c r="GO50" i="193"/>
  <c r="GP50" i="193"/>
  <c r="GP11" i="193" s="1"/>
  <c r="E51" i="193"/>
  <c r="J51" i="193"/>
  <c r="D51" i="193" s="1"/>
  <c r="BO51" i="193"/>
  <c r="BP51" i="193"/>
  <c r="CQ51" i="193"/>
  <c r="CR51" i="193"/>
  <c r="CY51" i="193"/>
  <c r="DD51" i="193"/>
  <c r="FI51" i="193"/>
  <c r="FI50" i="193" s="1"/>
  <c r="FJ51" i="193"/>
  <c r="FJ50" i="193" s="1"/>
  <c r="GK51" i="193"/>
  <c r="GJ51" i="193" s="1"/>
  <c r="GJ50" i="193" s="1"/>
  <c r="GL51" i="193"/>
  <c r="E52" i="193"/>
  <c r="J52" i="193"/>
  <c r="D52" i="193" s="1"/>
  <c r="BO52" i="193"/>
  <c r="BP52" i="193"/>
  <c r="BP50" i="193" s="1"/>
  <c r="CQ52" i="193"/>
  <c r="CR52" i="193"/>
  <c r="CR50" i="193"/>
  <c r="CY52" i="193"/>
  <c r="DD52" i="193"/>
  <c r="GS52" i="193" s="1"/>
  <c r="FI52" i="193"/>
  <c r="FI13" i="193" s="1"/>
  <c r="FJ52" i="193"/>
  <c r="GK52" i="193"/>
  <c r="GL52" i="193"/>
  <c r="GJ52" i="193" s="1"/>
  <c r="F53" i="193"/>
  <c r="G53" i="193"/>
  <c r="H53" i="193"/>
  <c r="I53" i="193"/>
  <c r="K53" i="193"/>
  <c r="L53" i="193"/>
  <c r="M53" i="193"/>
  <c r="N53" i="193"/>
  <c r="N11" i="193" s="1"/>
  <c r="O53" i="193"/>
  <c r="P53" i="193"/>
  <c r="Q53" i="193"/>
  <c r="R53" i="193"/>
  <c r="S53" i="193"/>
  <c r="T53" i="193"/>
  <c r="U53" i="193"/>
  <c r="V53" i="193"/>
  <c r="W53" i="193"/>
  <c r="X53" i="193"/>
  <c r="Y53" i="193"/>
  <c r="Z53" i="193"/>
  <c r="AA53" i="193"/>
  <c r="AB53" i="193"/>
  <c r="AC53" i="193"/>
  <c r="AD53" i="193"/>
  <c r="AE53" i="193"/>
  <c r="AF53" i="193"/>
  <c r="AG53" i="193"/>
  <c r="AH53" i="193"/>
  <c r="AI53" i="193"/>
  <c r="AJ53" i="193"/>
  <c r="AK53" i="193"/>
  <c r="AL53" i="193"/>
  <c r="AL11" i="193" s="1"/>
  <c r="AM53" i="193"/>
  <c r="AN53" i="193"/>
  <c r="AO53" i="193"/>
  <c r="AP53" i="193"/>
  <c r="AQ53" i="193"/>
  <c r="AR53" i="193"/>
  <c r="AS53" i="193"/>
  <c r="AT53" i="193"/>
  <c r="AU53" i="193"/>
  <c r="AV53" i="193"/>
  <c r="AW53" i="193"/>
  <c r="AX53" i="193"/>
  <c r="AX11" i="193" s="1"/>
  <c r="AY53" i="193"/>
  <c r="AY11" i="193" s="1"/>
  <c r="AZ53" i="193"/>
  <c r="BA53" i="193"/>
  <c r="BB53" i="193"/>
  <c r="BC53" i="193"/>
  <c r="BD53" i="193"/>
  <c r="BE53" i="193"/>
  <c r="BF53" i="193"/>
  <c r="BG53" i="193"/>
  <c r="BH53" i="193"/>
  <c r="BI53" i="193"/>
  <c r="BJ53" i="193"/>
  <c r="BK53" i="193"/>
  <c r="BK11" i="193" s="1"/>
  <c r="BL53" i="193"/>
  <c r="BM53" i="193"/>
  <c r="BQ53" i="193"/>
  <c r="BR53" i="193"/>
  <c r="BS53" i="193"/>
  <c r="BT53" i="193"/>
  <c r="BU53" i="193"/>
  <c r="BV53" i="193"/>
  <c r="BW53" i="193"/>
  <c r="BX53" i="193"/>
  <c r="BY53" i="193"/>
  <c r="BZ53" i="193"/>
  <c r="CA53" i="193"/>
  <c r="CB53" i="193"/>
  <c r="CC53" i="193"/>
  <c r="CD53" i="193"/>
  <c r="CE53" i="193"/>
  <c r="CF53" i="193"/>
  <c r="CG53" i="193"/>
  <c r="CH53" i="193"/>
  <c r="CI53" i="193"/>
  <c r="CJ53" i="193"/>
  <c r="CK53" i="193"/>
  <c r="CL53" i="193"/>
  <c r="CL11" i="193" s="1"/>
  <c r="CM53" i="193"/>
  <c r="CN53" i="193"/>
  <c r="CO53" i="193"/>
  <c r="CS53" i="193"/>
  <c r="CT53" i="193"/>
  <c r="CU53" i="193"/>
  <c r="CZ53" i="193"/>
  <c r="DA53" i="193"/>
  <c r="DB53" i="193"/>
  <c r="DC53" i="193"/>
  <c r="DE53" i="193"/>
  <c r="DF53" i="193"/>
  <c r="DG53" i="193"/>
  <c r="DH53" i="193"/>
  <c r="DI53" i="193"/>
  <c r="DJ53" i="193"/>
  <c r="DK53" i="193"/>
  <c r="DL53" i="193"/>
  <c r="DM53" i="193"/>
  <c r="DN53" i="193"/>
  <c r="DO53" i="193"/>
  <c r="DP53" i="193"/>
  <c r="DQ53" i="193"/>
  <c r="DR53" i="193"/>
  <c r="DS53" i="193"/>
  <c r="DT53" i="193"/>
  <c r="DU53" i="193"/>
  <c r="DV53" i="193"/>
  <c r="DW53" i="193"/>
  <c r="DX53" i="193"/>
  <c r="DY53" i="193"/>
  <c r="DZ53" i="193"/>
  <c r="EA53" i="193"/>
  <c r="EB53" i="193"/>
  <c r="EC53" i="193"/>
  <c r="ED53" i="193"/>
  <c r="EE53" i="193"/>
  <c r="EF53" i="193"/>
  <c r="EG53" i="193"/>
  <c r="EH53" i="193"/>
  <c r="EI53" i="193"/>
  <c r="EJ53" i="193"/>
  <c r="EK53" i="193"/>
  <c r="EL53" i="193"/>
  <c r="EM53" i="193"/>
  <c r="EN53" i="193"/>
  <c r="EO53" i="193"/>
  <c r="EP53" i="193"/>
  <c r="EQ53" i="193"/>
  <c r="ER53" i="193"/>
  <c r="ES53" i="193"/>
  <c r="ET53" i="193"/>
  <c r="EU53" i="193"/>
  <c r="EV53" i="193"/>
  <c r="EW53" i="193"/>
  <c r="EX53" i="193"/>
  <c r="EY53" i="193"/>
  <c r="EZ53" i="193"/>
  <c r="FA53" i="193"/>
  <c r="FB53" i="193"/>
  <c r="FC53" i="193"/>
  <c r="FD53" i="193"/>
  <c r="FE53" i="193"/>
  <c r="FF53" i="193"/>
  <c r="FG53" i="193"/>
  <c r="FK53" i="193"/>
  <c r="FL53" i="193"/>
  <c r="FM53" i="193"/>
  <c r="FN53" i="193"/>
  <c r="FO53" i="193"/>
  <c r="FP53" i="193"/>
  <c r="FQ53" i="193"/>
  <c r="FR53" i="193"/>
  <c r="FS53" i="193"/>
  <c r="FT53" i="193"/>
  <c r="FU53" i="193"/>
  <c r="FV53" i="193"/>
  <c r="FW53" i="193"/>
  <c r="FX53" i="193"/>
  <c r="FY53" i="193"/>
  <c r="FZ53" i="193"/>
  <c r="GA53" i="193"/>
  <c r="GB53" i="193"/>
  <c r="GC53" i="193"/>
  <c r="GD53" i="193"/>
  <c r="GE53" i="193"/>
  <c r="GF53" i="193"/>
  <c r="GG53" i="193"/>
  <c r="GH53" i="193"/>
  <c r="GI53" i="193"/>
  <c r="GM53" i="193"/>
  <c r="GN53" i="193"/>
  <c r="GO53" i="193"/>
  <c r="GP53" i="193"/>
  <c r="E54" i="193"/>
  <c r="J54" i="193"/>
  <c r="BO54" i="193"/>
  <c r="BP54" i="193"/>
  <c r="CQ54" i="193"/>
  <c r="CP54" i="193" s="1"/>
  <c r="CR54" i="193"/>
  <c r="CY54" i="193"/>
  <c r="DD54" i="193"/>
  <c r="FI54" i="193"/>
  <c r="FJ54" i="193"/>
  <c r="GK54" i="193"/>
  <c r="GL54" i="193"/>
  <c r="E55" i="193"/>
  <c r="D55" i="193" s="1"/>
  <c r="J55" i="193"/>
  <c r="BO55" i="193"/>
  <c r="BP55" i="193"/>
  <c r="CQ55" i="193"/>
  <c r="CQ53" i="193" s="1"/>
  <c r="CR55" i="193"/>
  <c r="CY55" i="193"/>
  <c r="CX55" i="193" s="1"/>
  <c r="DD55" i="193"/>
  <c r="FI55" i="193"/>
  <c r="FJ55" i="193"/>
  <c r="GK55" i="193"/>
  <c r="GL55" i="193"/>
  <c r="GL53" i="193" s="1"/>
  <c r="F56" i="193"/>
  <c r="G56" i="193"/>
  <c r="H56" i="193"/>
  <c r="I56" i="193"/>
  <c r="K56" i="193"/>
  <c r="L56" i="193"/>
  <c r="M56" i="193"/>
  <c r="N56" i="193"/>
  <c r="O56" i="193"/>
  <c r="P56" i="193"/>
  <c r="Q56" i="193"/>
  <c r="R56" i="193"/>
  <c r="S56" i="193"/>
  <c r="T56" i="193"/>
  <c r="U56" i="193"/>
  <c r="V56" i="193"/>
  <c r="W56" i="193"/>
  <c r="X56" i="193"/>
  <c r="Y56" i="193"/>
  <c r="Z56" i="193"/>
  <c r="AA56" i="193"/>
  <c r="AB56" i="193"/>
  <c r="AC56" i="193"/>
  <c r="AD56" i="193"/>
  <c r="AE56" i="193"/>
  <c r="AF56" i="193"/>
  <c r="AG56" i="193"/>
  <c r="AH56" i="193"/>
  <c r="AI56" i="193"/>
  <c r="AJ56" i="193"/>
  <c r="AK56" i="193"/>
  <c r="AL56" i="193"/>
  <c r="AM56" i="193"/>
  <c r="AN56" i="193"/>
  <c r="AO56" i="193"/>
  <c r="AP56" i="193"/>
  <c r="AQ56" i="193"/>
  <c r="AR56" i="193"/>
  <c r="AS56" i="193"/>
  <c r="AT56" i="193"/>
  <c r="AU56" i="193"/>
  <c r="AV56" i="193"/>
  <c r="AW56" i="193"/>
  <c r="AX56" i="193"/>
  <c r="AY56" i="193"/>
  <c r="AZ56" i="193"/>
  <c r="BA56" i="193"/>
  <c r="BB56" i="193"/>
  <c r="BC56" i="193"/>
  <c r="BD56" i="193"/>
  <c r="BE56" i="193"/>
  <c r="BF56" i="193"/>
  <c r="BG56" i="193"/>
  <c r="BH56" i="193"/>
  <c r="BI56" i="193"/>
  <c r="BJ56" i="193"/>
  <c r="BK56" i="193"/>
  <c r="BL56" i="193"/>
  <c r="BM56" i="193"/>
  <c r="BQ56" i="193"/>
  <c r="BR56" i="193"/>
  <c r="BS56" i="193"/>
  <c r="BT56" i="193"/>
  <c r="BU56" i="193"/>
  <c r="BV56" i="193"/>
  <c r="BW56" i="193"/>
  <c r="BX56" i="193"/>
  <c r="BY56" i="193"/>
  <c r="BZ56" i="193"/>
  <c r="CA56" i="193"/>
  <c r="CB56" i="193"/>
  <c r="CC56" i="193"/>
  <c r="CD56" i="193"/>
  <c r="CD11" i="193" s="1"/>
  <c r="CE56" i="193"/>
  <c r="CF56" i="193"/>
  <c r="CG56" i="193"/>
  <c r="CH56" i="193"/>
  <c r="CI56" i="193"/>
  <c r="CJ56" i="193"/>
  <c r="CK56" i="193"/>
  <c r="CL56" i="193"/>
  <c r="CM56" i="193"/>
  <c r="CN56" i="193"/>
  <c r="CO56" i="193"/>
  <c r="CS56" i="193"/>
  <c r="CT56" i="193"/>
  <c r="CU56" i="193"/>
  <c r="CZ56" i="193"/>
  <c r="DA56" i="193"/>
  <c r="DB56" i="193"/>
  <c r="DC56" i="193"/>
  <c r="DE56" i="193"/>
  <c r="DF56" i="193"/>
  <c r="DG56" i="193"/>
  <c r="DH56" i="193"/>
  <c r="DI56" i="193"/>
  <c r="DJ56" i="193"/>
  <c r="DK56" i="193"/>
  <c r="DL56" i="193"/>
  <c r="DM56" i="193"/>
  <c r="DN56" i="193"/>
  <c r="DO56" i="193"/>
  <c r="DP56" i="193"/>
  <c r="DQ56" i="193"/>
  <c r="DR56" i="193"/>
  <c r="DS56" i="193"/>
  <c r="DT56" i="193"/>
  <c r="DU56" i="193"/>
  <c r="DV56" i="193"/>
  <c r="DW56" i="193"/>
  <c r="DX56" i="193"/>
  <c r="DY56" i="193"/>
  <c r="DZ56" i="193"/>
  <c r="EA56" i="193"/>
  <c r="EB56" i="193"/>
  <c r="EC56" i="193"/>
  <c r="ED56" i="193"/>
  <c r="EE56" i="193"/>
  <c r="EF56" i="193"/>
  <c r="EG56" i="193"/>
  <c r="EH56" i="193"/>
  <c r="EI56" i="193"/>
  <c r="EJ56" i="193"/>
  <c r="EK56" i="193"/>
  <c r="EL56" i="193"/>
  <c r="EM56" i="193"/>
  <c r="EN56" i="193"/>
  <c r="EO56" i="193"/>
  <c r="EP56" i="193"/>
  <c r="EQ56" i="193"/>
  <c r="ER56" i="193"/>
  <c r="ES56" i="193"/>
  <c r="ET56" i="193"/>
  <c r="EU56" i="193"/>
  <c r="EV56" i="193"/>
  <c r="EW56" i="193"/>
  <c r="EX56" i="193"/>
  <c r="EY56" i="193"/>
  <c r="EZ56" i="193"/>
  <c r="FA56" i="193"/>
  <c r="FB56" i="193"/>
  <c r="FC56" i="193"/>
  <c r="FD56" i="193"/>
  <c r="FE56" i="193"/>
  <c r="FF56" i="193"/>
  <c r="FG56" i="193"/>
  <c r="FK56" i="193"/>
  <c r="FL56" i="193"/>
  <c r="FM56" i="193"/>
  <c r="FN56" i="193"/>
  <c r="FO56" i="193"/>
  <c r="FP56" i="193"/>
  <c r="FQ56" i="193"/>
  <c r="FR56" i="193"/>
  <c r="FS56" i="193"/>
  <c r="FT56" i="193"/>
  <c r="FU56" i="193"/>
  <c r="FV56" i="193"/>
  <c r="FW56" i="193"/>
  <c r="FX56" i="193"/>
  <c r="FY56" i="193"/>
  <c r="FZ56" i="193"/>
  <c r="GA56" i="193"/>
  <c r="GB56" i="193"/>
  <c r="GC56" i="193"/>
  <c r="GD56" i="193"/>
  <c r="GE56" i="193"/>
  <c r="GE11" i="193" s="1"/>
  <c r="GF56" i="193"/>
  <c r="GG56" i="193"/>
  <c r="GH56" i="193"/>
  <c r="GI56" i="193"/>
  <c r="GM56" i="193"/>
  <c r="GN56" i="193"/>
  <c r="GO56" i="193"/>
  <c r="GP56" i="193"/>
  <c r="E57" i="193"/>
  <c r="J57" i="193"/>
  <c r="D57" i="193" s="1"/>
  <c r="BO57" i="193"/>
  <c r="BP57" i="193"/>
  <c r="BN57" i="193" s="1"/>
  <c r="CQ57" i="193"/>
  <c r="CR57" i="193"/>
  <c r="CR56" i="193" s="1"/>
  <c r="CY57" i="193"/>
  <c r="DD57" i="193"/>
  <c r="FI57" i="193"/>
  <c r="FJ57" i="193"/>
  <c r="GK57" i="193"/>
  <c r="GL57" i="193"/>
  <c r="E58" i="193"/>
  <c r="J58" i="193"/>
  <c r="D58" i="193" s="1"/>
  <c r="J56" i="193"/>
  <c r="BO58" i="193"/>
  <c r="BP58" i="193"/>
  <c r="BN58" i="193" s="1"/>
  <c r="BN56" i="193" s="1"/>
  <c r="CQ58" i="193"/>
  <c r="CQ56" i="193" s="1"/>
  <c r="CR58" i="193"/>
  <c r="CY58" i="193"/>
  <c r="DD58" i="193"/>
  <c r="FI58" i="193"/>
  <c r="FH58" i="193" s="1"/>
  <c r="FJ58" i="193"/>
  <c r="GK58" i="193"/>
  <c r="GL58" i="193"/>
  <c r="GJ58" i="193" s="1"/>
  <c r="F59" i="193"/>
  <c r="G59" i="193"/>
  <c r="H59" i="193"/>
  <c r="I59" i="193"/>
  <c r="K59" i="193"/>
  <c r="L59" i="193"/>
  <c r="M59" i="193"/>
  <c r="N59" i="193"/>
  <c r="O59" i="193"/>
  <c r="P59" i="193"/>
  <c r="Q59" i="193"/>
  <c r="R59" i="193"/>
  <c r="S59" i="193"/>
  <c r="T59" i="193"/>
  <c r="U59" i="193"/>
  <c r="V59" i="193"/>
  <c r="W59" i="193"/>
  <c r="X59" i="193"/>
  <c r="Y59" i="193"/>
  <c r="Z59" i="193"/>
  <c r="AA59" i="193"/>
  <c r="AB59" i="193"/>
  <c r="AC59" i="193"/>
  <c r="AD59" i="193"/>
  <c r="AE59" i="193"/>
  <c r="AF59" i="193"/>
  <c r="AG59" i="193"/>
  <c r="AH59" i="193"/>
  <c r="AI59" i="193"/>
  <c r="AJ59" i="193"/>
  <c r="AK59" i="193"/>
  <c r="AL59" i="193"/>
  <c r="AM59" i="193"/>
  <c r="AN59" i="193"/>
  <c r="AO59" i="193"/>
  <c r="AP59" i="193"/>
  <c r="AQ59" i="193"/>
  <c r="AR59" i="193"/>
  <c r="AS59" i="193"/>
  <c r="AT59" i="193"/>
  <c r="AU59" i="193"/>
  <c r="AV59" i="193"/>
  <c r="AW59" i="193"/>
  <c r="AX59" i="193"/>
  <c r="AY59" i="193"/>
  <c r="AZ59" i="193"/>
  <c r="BA59" i="193"/>
  <c r="BB59" i="193"/>
  <c r="BC59" i="193"/>
  <c r="BD59" i="193"/>
  <c r="BE59" i="193"/>
  <c r="BF59" i="193"/>
  <c r="BG59" i="193"/>
  <c r="BH59" i="193"/>
  <c r="BI59" i="193"/>
  <c r="BJ59" i="193"/>
  <c r="BK59" i="193"/>
  <c r="BL59" i="193"/>
  <c r="BM59" i="193"/>
  <c r="BQ59" i="193"/>
  <c r="BR59" i="193"/>
  <c r="BS59" i="193"/>
  <c r="BT59" i="193"/>
  <c r="BU59" i="193"/>
  <c r="BV59" i="193"/>
  <c r="BW59" i="193"/>
  <c r="BX59" i="193"/>
  <c r="BY59" i="193"/>
  <c r="BZ59" i="193"/>
  <c r="CA59" i="193"/>
  <c r="CC59" i="193"/>
  <c r="CD59" i="193"/>
  <c r="CE59" i="193"/>
  <c r="CF59" i="193"/>
  <c r="CG59" i="193"/>
  <c r="CH59" i="193"/>
  <c r="CI59" i="193"/>
  <c r="CJ59" i="193"/>
  <c r="CK59" i="193"/>
  <c r="CL59" i="193"/>
  <c r="CM59" i="193"/>
  <c r="CN59" i="193"/>
  <c r="CO59" i="193"/>
  <c r="CS59" i="193"/>
  <c r="CT59" i="193"/>
  <c r="CU59" i="193"/>
  <c r="CZ59" i="193"/>
  <c r="DA59" i="193"/>
  <c r="DB59" i="193"/>
  <c r="DC59" i="193"/>
  <c r="DE59" i="193"/>
  <c r="DF59" i="193"/>
  <c r="DG59" i="193"/>
  <c r="DH59" i="193"/>
  <c r="DI59" i="193"/>
  <c r="DJ59" i="193"/>
  <c r="DK59" i="193"/>
  <c r="DL59" i="193"/>
  <c r="DM59" i="193"/>
  <c r="DN59" i="193"/>
  <c r="DO59" i="193"/>
  <c r="DP59" i="193"/>
  <c r="DQ59" i="193"/>
  <c r="DR59" i="193"/>
  <c r="DS59" i="193"/>
  <c r="DT59" i="193"/>
  <c r="DU59" i="193"/>
  <c r="DV59" i="193"/>
  <c r="DW59" i="193"/>
  <c r="DX59" i="193"/>
  <c r="DY59" i="193"/>
  <c r="DZ59" i="193"/>
  <c r="EA59" i="193"/>
  <c r="EB59" i="193"/>
  <c r="EC59" i="193"/>
  <c r="ED59" i="193"/>
  <c r="EE59" i="193"/>
  <c r="EF59" i="193"/>
  <c r="EG59" i="193"/>
  <c r="EH59" i="193"/>
  <c r="EI59" i="193"/>
  <c r="EJ59" i="193"/>
  <c r="EK59" i="193"/>
  <c r="EL59" i="193"/>
  <c r="EM59" i="193"/>
  <c r="EN59" i="193"/>
  <c r="EO59" i="193"/>
  <c r="EO11" i="193" s="1"/>
  <c r="EP59" i="193"/>
  <c r="EQ59" i="193"/>
  <c r="ER59" i="193"/>
  <c r="ES59" i="193"/>
  <c r="ET59" i="193"/>
  <c r="EU59" i="193"/>
  <c r="EV59" i="193"/>
  <c r="EW59" i="193"/>
  <c r="EX59" i="193"/>
  <c r="EY59" i="193"/>
  <c r="EZ59" i="193"/>
  <c r="FA59" i="193"/>
  <c r="FB59" i="193"/>
  <c r="FC59" i="193"/>
  <c r="FD59" i="193"/>
  <c r="FE59" i="193"/>
  <c r="FF59" i="193"/>
  <c r="FG59" i="193"/>
  <c r="FK59" i="193"/>
  <c r="FL59" i="193"/>
  <c r="FM59" i="193"/>
  <c r="FN59" i="193"/>
  <c r="FO59" i="193"/>
  <c r="FP59" i="193"/>
  <c r="FQ59" i="193"/>
  <c r="FR59" i="193"/>
  <c r="FS59" i="193"/>
  <c r="FT59" i="193"/>
  <c r="FU59" i="193"/>
  <c r="FV59" i="193"/>
  <c r="FW59" i="193"/>
  <c r="FX59" i="193"/>
  <c r="FY59" i="193"/>
  <c r="FZ59" i="193"/>
  <c r="GA59" i="193"/>
  <c r="GB59" i="193"/>
  <c r="GC59" i="193"/>
  <c r="GD59" i="193"/>
  <c r="GE59" i="193"/>
  <c r="GF59" i="193"/>
  <c r="GG59" i="193"/>
  <c r="GH59" i="193"/>
  <c r="GI59" i="193"/>
  <c r="GM59" i="193"/>
  <c r="GN59" i="193"/>
  <c r="GO59" i="193"/>
  <c r="GP59" i="193"/>
  <c r="E60" i="193"/>
  <c r="J60" i="193"/>
  <c r="BO60" i="193"/>
  <c r="BP60" i="193"/>
  <c r="CQ60" i="193"/>
  <c r="CR60" i="193"/>
  <c r="CY60" i="193"/>
  <c r="DD60" i="193"/>
  <c r="FI60" i="193"/>
  <c r="FJ60" i="193"/>
  <c r="GK60" i="193"/>
  <c r="GL60" i="193"/>
  <c r="E61" i="193"/>
  <c r="D61" i="193" s="1"/>
  <c r="C61" i="193" s="1"/>
  <c r="J61" i="193"/>
  <c r="J59" i="193" s="1"/>
  <c r="BO61" i="193"/>
  <c r="CB61" i="193"/>
  <c r="CB13" i="193"/>
  <c r="FV103" i="193" s="1"/>
  <c r="CQ61" i="193"/>
  <c r="CR61" i="193"/>
  <c r="CY61" i="193"/>
  <c r="CX61" i="193" s="1"/>
  <c r="DD61" i="193"/>
  <c r="FI61" i="193"/>
  <c r="FJ61" i="193"/>
  <c r="GK61" i="193"/>
  <c r="GL61" i="193"/>
  <c r="F62" i="193"/>
  <c r="G62" i="193"/>
  <c r="H62" i="193"/>
  <c r="I62" i="193"/>
  <c r="K62" i="193"/>
  <c r="L62" i="193"/>
  <c r="M62" i="193"/>
  <c r="N62" i="193"/>
  <c r="O62" i="193"/>
  <c r="P62" i="193"/>
  <c r="Q62" i="193"/>
  <c r="R62" i="193"/>
  <c r="R11" i="193" s="1"/>
  <c r="S62" i="193"/>
  <c r="T62" i="193"/>
  <c r="U62" i="193"/>
  <c r="V62" i="193"/>
  <c r="W62" i="193"/>
  <c r="X62" i="193"/>
  <c r="Y62" i="193"/>
  <c r="Z62" i="193"/>
  <c r="AA62" i="193"/>
  <c r="AB62" i="193"/>
  <c r="AC62" i="193"/>
  <c r="AD62" i="193"/>
  <c r="AD11" i="193" s="1"/>
  <c r="AE62" i="193"/>
  <c r="AF62" i="193"/>
  <c r="AG62" i="193"/>
  <c r="AH62" i="193"/>
  <c r="AI62" i="193"/>
  <c r="AJ62" i="193"/>
  <c r="AK62" i="193"/>
  <c r="AL62" i="193"/>
  <c r="AM62" i="193"/>
  <c r="AN62" i="193"/>
  <c r="AO62" i="193"/>
  <c r="AP62" i="193"/>
  <c r="AQ62" i="193"/>
  <c r="AR62" i="193"/>
  <c r="AS62" i="193"/>
  <c r="AT62" i="193"/>
  <c r="AU62" i="193"/>
  <c r="AV62" i="193"/>
  <c r="AW62" i="193"/>
  <c r="AX62" i="193"/>
  <c r="AY62" i="193"/>
  <c r="AZ62" i="193"/>
  <c r="BA62" i="193"/>
  <c r="BB62" i="193"/>
  <c r="BC62" i="193"/>
  <c r="BD62" i="193"/>
  <c r="BE62" i="193"/>
  <c r="BF62" i="193"/>
  <c r="BG62" i="193"/>
  <c r="BH62" i="193"/>
  <c r="BI62" i="193"/>
  <c r="BJ62" i="193"/>
  <c r="BK62" i="193"/>
  <c r="BL62" i="193"/>
  <c r="BM62" i="193"/>
  <c r="BQ62" i="193"/>
  <c r="BQ11" i="193" s="1"/>
  <c r="BR62" i="193"/>
  <c r="BS62" i="193"/>
  <c r="BT62" i="193"/>
  <c r="BU62" i="193"/>
  <c r="BV62" i="193"/>
  <c r="BW62" i="193"/>
  <c r="BX62" i="193"/>
  <c r="BY62" i="193"/>
  <c r="BZ62" i="193"/>
  <c r="CA62" i="193"/>
  <c r="CB62" i="193"/>
  <c r="CC62" i="193"/>
  <c r="CD62" i="193"/>
  <c r="CE62" i="193"/>
  <c r="CF62" i="193"/>
  <c r="CG62" i="193"/>
  <c r="CH62" i="193"/>
  <c r="CI62" i="193"/>
  <c r="CJ62" i="193"/>
  <c r="CK62" i="193"/>
  <c r="CL62" i="193"/>
  <c r="CM62" i="193"/>
  <c r="CN62" i="193"/>
  <c r="CO62" i="193"/>
  <c r="CS62" i="193"/>
  <c r="CT62" i="193"/>
  <c r="CU62" i="193"/>
  <c r="CZ62" i="193"/>
  <c r="DA62" i="193"/>
  <c r="DB62" i="193"/>
  <c r="DC62" i="193"/>
  <c r="DE62" i="193"/>
  <c r="DF62" i="193"/>
  <c r="DG62" i="193"/>
  <c r="DH62" i="193"/>
  <c r="DI62" i="193"/>
  <c r="DJ62" i="193"/>
  <c r="DK62" i="193"/>
  <c r="DL62" i="193"/>
  <c r="DM62" i="193"/>
  <c r="DN62" i="193"/>
  <c r="DO62" i="193"/>
  <c r="DP62" i="193"/>
  <c r="DQ62" i="193"/>
  <c r="DR62" i="193"/>
  <c r="DS62" i="193"/>
  <c r="DT62" i="193"/>
  <c r="DU62" i="193"/>
  <c r="DU11" i="193" s="1"/>
  <c r="DV62" i="193"/>
  <c r="DW62" i="193"/>
  <c r="DX62" i="193"/>
  <c r="DY62" i="193"/>
  <c r="DZ62" i="193"/>
  <c r="EA62" i="193"/>
  <c r="EB62" i="193"/>
  <c r="EC62" i="193"/>
  <c r="ED62" i="193"/>
  <c r="EE62" i="193"/>
  <c r="EF62" i="193"/>
  <c r="EG62" i="193"/>
  <c r="EG11" i="193" s="1"/>
  <c r="EH62" i="193"/>
  <c r="EI62" i="193"/>
  <c r="EJ62" i="193"/>
  <c r="EK62" i="193"/>
  <c r="EL62" i="193"/>
  <c r="EM62" i="193"/>
  <c r="EN62" i="193"/>
  <c r="EO62" i="193"/>
  <c r="EP62" i="193"/>
  <c r="EQ62" i="193"/>
  <c r="ER62" i="193"/>
  <c r="ES62" i="193"/>
  <c r="ES11" i="193" s="1"/>
  <c r="ET62" i="193"/>
  <c r="EU62" i="193"/>
  <c r="EV62" i="193"/>
  <c r="EW62" i="193"/>
  <c r="EX62" i="193"/>
  <c r="EY62" i="193"/>
  <c r="EZ62" i="193"/>
  <c r="FA62" i="193"/>
  <c r="FB62" i="193"/>
  <c r="FC62" i="193"/>
  <c r="FD62" i="193"/>
  <c r="FE62" i="193"/>
  <c r="FF62" i="193"/>
  <c r="FG62" i="193"/>
  <c r="FK62" i="193"/>
  <c r="FL62" i="193"/>
  <c r="FM62" i="193"/>
  <c r="FN62" i="193"/>
  <c r="FO62" i="193"/>
  <c r="FP62" i="193"/>
  <c r="FQ62" i="193"/>
  <c r="FR62" i="193"/>
  <c r="FS62" i="193"/>
  <c r="FT62" i="193"/>
  <c r="FU62" i="193"/>
  <c r="FV62" i="193"/>
  <c r="FW62" i="193"/>
  <c r="FX62" i="193"/>
  <c r="FY62" i="193"/>
  <c r="FZ62" i="193"/>
  <c r="GA62" i="193"/>
  <c r="GB62" i="193"/>
  <c r="GC62" i="193"/>
  <c r="GD62" i="193"/>
  <c r="GE62" i="193"/>
  <c r="GF62" i="193"/>
  <c r="GF11" i="193" s="1"/>
  <c r="GG62" i="193"/>
  <c r="GH62" i="193"/>
  <c r="GI62" i="193"/>
  <c r="GM62" i="193"/>
  <c r="GN62" i="193"/>
  <c r="GO62" i="193"/>
  <c r="GP62" i="193"/>
  <c r="E63" i="193"/>
  <c r="J63" i="193"/>
  <c r="BO63" i="193"/>
  <c r="BP63" i="193"/>
  <c r="CQ63" i="193"/>
  <c r="CQ12" i="193" s="1"/>
  <c r="GK102" i="193" s="1"/>
  <c r="CR63" i="193"/>
  <c r="CY63" i="193"/>
  <c r="DD63" i="193"/>
  <c r="FI63" i="193"/>
  <c r="FH63" i="193" s="1"/>
  <c r="FJ63" i="193"/>
  <c r="GK63" i="193"/>
  <c r="GL63" i="193"/>
  <c r="E64" i="193"/>
  <c r="J64" i="193"/>
  <c r="BO64" i="193"/>
  <c r="BP64" i="193"/>
  <c r="CQ64" i="193"/>
  <c r="CP64" i="193" s="1"/>
  <c r="CR64" i="193"/>
  <c r="CY64" i="193"/>
  <c r="CX64" i="193" s="1"/>
  <c r="DD64" i="193"/>
  <c r="DD62" i="193" s="1"/>
  <c r="FI64" i="193"/>
  <c r="FH64" i="193" s="1"/>
  <c r="FJ64" i="193"/>
  <c r="FJ62" i="193" s="1"/>
  <c r="GK64" i="193"/>
  <c r="GL64" i="193"/>
  <c r="F65" i="193"/>
  <c r="G65" i="193"/>
  <c r="H65" i="193"/>
  <c r="I65" i="193"/>
  <c r="K65" i="193"/>
  <c r="L65" i="193"/>
  <c r="M65" i="193"/>
  <c r="N65" i="193"/>
  <c r="O65" i="193"/>
  <c r="P65" i="193"/>
  <c r="Q65" i="193"/>
  <c r="R65" i="193"/>
  <c r="S65" i="193"/>
  <c r="T65" i="193"/>
  <c r="U65" i="193"/>
  <c r="V65" i="193"/>
  <c r="W65" i="193"/>
  <c r="X65" i="193"/>
  <c r="Y65" i="193"/>
  <c r="Z65" i="193"/>
  <c r="AA65" i="193"/>
  <c r="AB65" i="193"/>
  <c r="AC65" i="193"/>
  <c r="AD65" i="193"/>
  <c r="AE65" i="193"/>
  <c r="AF65" i="193"/>
  <c r="AG65" i="193"/>
  <c r="AH65" i="193"/>
  <c r="AI65" i="193"/>
  <c r="AJ65" i="193"/>
  <c r="AK65" i="193"/>
  <c r="AL65" i="193"/>
  <c r="AM65" i="193"/>
  <c r="AN65" i="193"/>
  <c r="AO65" i="193"/>
  <c r="AP65" i="193"/>
  <c r="AQ65" i="193"/>
  <c r="AR65" i="193"/>
  <c r="AS65" i="193"/>
  <c r="AT65" i="193"/>
  <c r="AU65" i="193"/>
  <c r="AV65" i="193"/>
  <c r="AW65" i="193"/>
  <c r="AX65" i="193"/>
  <c r="AY65" i="193"/>
  <c r="AZ65" i="193"/>
  <c r="BA65" i="193"/>
  <c r="BB65" i="193"/>
  <c r="BC65" i="193"/>
  <c r="BD65" i="193"/>
  <c r="BE65" i="193"/>
  <c r="BF65" i="193"/>
  <c r="BG65" i="193"/>
  <c r="BH65" i="193"/>
  <c r="BI65" i="193"/>
  <c r="BK65" i="193"/>
  <c r="BL65" i="193"/>
  <c r="BM65" i="193"/>
  <c r="BQ65" i="193"/>
  <c r="BR65" i="193"/>
  <c r="BS65" i="193"/>
  <c r="BT65" i="193"/>
  <c r="BU65" i="193"/>
  <c r="BV65" i="193"/>
  <c r="BW65" i="193"/>
  <c r="BX65" i="193"/>
  <c r="BY65" i="193"/>
  <c r="BZ65" i="193"/>
  <c r="CA65" i="193"/>
  <c r="CB65" i="193"/>
  <c r="CC65" i="193"/>
  <c r="CD65" i="193"/>
  <c r="CE65" i="193"/>
  <c r="CF65" i="193"/>
  <c r="CG65" i="193"/>
  <c r="CH65" i="193"/>
  <c r="CI65" i="193"/>
  <c r="CJ65" i="193"/>
  <c r="CK65" i="193"/>
  <c r="CL65" i="193"/>
  <c r="CM65" i="193"/>
  <c r="CN65" i="193"/>
  <c r="CO65" i="193"/>
  <c r="CS65" i="193"/>
  <c r="CT65" i="193"/>
  <c r="CU65" i="193"/>
  <c r="CZ65" i="193"/>
  <c r="DA65" i="193"/>
  <c r="DB65" i="193"/>
  <c r="DC65" i="193"/>
  <c r="DE65" i="193"/>
  <c r="DF65" i="193"/>
  <c r="DG65" i="193"/>
  <c r="DH65" i="193"/>
  <c r="DI65" i="193"/>
  <c r="DJ65" i="193"/>
  <c r="DK65" i="193"/>
  <c r="DL65" i="193"/>
  <c r="DM65" i="193"/>
  <c r="DN65" i="193"/>
  <c r="DO65" i="193"/>
  <c r="DP65" i="193"/>
  <c r="DQ65" i="193"/>
  <c r="DR65" i="193"/>
  <c r="DS65" i="193"/>
  <c r="DT65" i="193"/>
  <c r="DU65" i="193"/>
  <c r="DV65" i="193"/>
  <c r="DW65" i="193"/>
  <c r="DX65" i="193"/>
  <c r="DY65" i="193"/>
  <c r="DZ65" i="193"/>
  <c r="EA65" i="193"/>
  <c r="EB65" i="193"/>
  <c r="EC65" i="193"/>
  <c r="ED65" i="193"/>
  <c r="EE65" i="193"/>
  <c r="EF65" i="193"/>
  <c r="EG65" i="193"/>
  <c r="EH65" i="193"/>
  <c r="EI65" i="193"/>
  <c r="EJ65" i="193"/>
  <c r="EK65" i="193"/>
  <c r="EL65" i="193"/>
  <c r="EM65" i="193"/>
  <c r="EN65" i="193"/>
  <c r="EO65" i="193"/>
  <c r="EP65" i="193"/>
  <c r="EQ65" i="193"/>
  <c r="ER65" i="193"/>
  <c r="ES65" i="193"/>
  <c r="ET65" i="193"/>
  <c r="EU65" i="193"/>
  <c r="EV65" i="193"/>
  <c r="EW65" i="193"/>
  <c r="EX65" i="193"/>
  <c r="EY65" i="193"/>
  <c r="EZ65" i="193"/>
  <c r="FA65" i="193"/>
  <c r="FB65" i="193"/>
  <c r="FC65" i="193"/>
  <c r="FE65" i="193"/>
  <c r="FF65" i="193"/>
  <c r="FG65" i="193"/>
  <c r="FK65" i="193"/>
  <c r="FL65" i="193"/>
  <c r="FM65" i="193"/>
  <c r="FN65" i="193"/>
  <c r="FN11" i="193" s="1"/>
  <c r="FO65" i="193"/>
  <c r="FP65" i="193"/>
  <c r="FQ65" i="193"/>
  <c r="FR65" i="193"/>
  <c r="FS65" i="193"/>
  <c r="FT65" i="193"/>
  <c r="FU65" i="193"/>
  <c r="FV65" i="193"/>
  <c r="FW65" i="193"/>
  <c r="FX65" i="193"/>
  <c r="FY65" i="193"/>
  <c r="FZ65" i="193"/>
  <c r="GA65" i="193"/>
  <c r="GB65" i="193"/>
  <c r="GC65" i="193"/>
  <c r="GD65" i="193"/>
  <c r="GE65" i="193"/>
  <c r="GF65" i="193"/>
  <c r="GG65" i="193"/>
  <c r="GH65" i="193"/>
  <c r="GI65" i="193"/>
  <c r="GM65" i="193"/>
  <c r="GN65" i="193"/>
  <c r="GO65" i="193"/>
  <c r="GP65" i="193"/>
  <c r="E66" i="193"/>
  <c r="J66" i="193"/>
  <c r="BO66" i="193"/>
  <c r="BP66" i="193"/>
  <c r="CQ66" i="193"/>
  <c r="CR66" i="193"/>
  <c r="CY66" i="193"/>
  <c r="DD66" i="193"/>
  <c r="FI66" i="193"/>
  <c r="FI65" i="193" s="1"/>
  <c r="FJ66" i="193"/>
  <c r="GK66" i="193"/>
  <c r="GL66" i="193"/>
  <c r="GJ66" i="193" s="1"/>
  <c r="E67" i="193"/>
  <c r="BJ67" i="193"/>
  <c r="BO67" i="193"/>
  <c r="BP67" i="193"/>
  <c r="CQ67" i="193"/>
  <c r="CR67" i="193"/>
  <c r="CY67" i="193"/>
  <c r="FD67" i="193"/>
  <c r="FI67" i="193"/>
  <c r="FJ67" i="193"/>
  <c r="GK67" i="193"/>
  <c r="GL67" i="193"/>
  <c r="F68" i="193"/>
  <c r="G68" i="193"/>
  <c r="H68" i="193"/>
  <c r="I68" i="193"/>
  <c r="K68" i="193"/>
  <c r="L68" i="193"/>
  <c r="M68" i="193"/>
  <c r="N68" i="193"/>
  <c r="O68" i="193"/>
  <c r="P68" i="193"/>
  <c r="Q68" i="193"/>
  <c r="R68" i="193"/>
  <c r="S68" i="193"/>
  <c r="T68" i="193"/>
  <c r="U68" i="193"/>
  <c r="V68" i="193"/>
  <c r="X68" i="193"/>
  <c r="Y68" i="193"/>
  <c r="Z68" i="193"/>
  <c r="AA68" i="193"/>
  <c r="AB68" i="193"/>
  <c r="AC68" i="193"/>
  <c r="AD68" i="193"/>
  <c r="AE68" i="193"/>
  <c r="AF68" i="193"/>
  <c r="AG68" i="193"/>
  <c r="AH68" i="193"/>
  <c r="AI68" i="193"/>
  <c r="AJ68" i="193"/>
  <c r="AK68" i="193"/>
  <c r="AL68" i="193"/>
  <c r="AM68" i="193"/>
  <c r="AN68" i="193"/>
  <c r="AO68" i="193"/>
  <c r="AP68" i="193"/>
  <c r="AQ68" i="193"/>
  <c r="AR68" i="193"/>
  <c r="AS68" i="193"/>
  <c r="AT68" i="193"/>
  <c r="AU68" i="193"/>
  <c r="AV68" i="193"/>
  <c r="AW68" i="193"/>
  <c r="AX68" i="193"/>
  <c r="AY68" i="193"/>
  <c r="AZ68" i="193"/>
  <c r="BA68" i="193"/>
  <c r="BB68" i="193"/>
  <c r="BC68" i="193"/>
  <c r="BC11" i="193" s="1"/>
  <c r="BD68" i="193"/>
  <c r="BE68" i="193"/>
  <c r="BF68" i="193"/>
  <c r="BG68" i="193"/>
  <c r="BH68" i="193"/>
  <c r="BI68" i="193"/>
  <c r="BJ68" i="193"/>
  <c r="BK68" i="193"/>
  <c r="BL68" i="193"/>
  <c r="BM68" i="193"/>
  <c r="BQ68" i="193"/>
  <c r="BR68" i="193"/>
  <c r="BS68" i="193"/>
  <c r="BT68" i="193"/>
  <c r="BU68" i="193"/>
  <c r="BV68" i="193"/>
  <c r="BW68" i="193"/>
  <c r="BX68" i="193"/>
  <c r="BZ68" i="193"/>
  <c r="CA68" i="193"/>
  <c r="CB68" i="193"/>
  <c r="CC68" i="193"/>
  <c r="CD68" i="193"/>
  <c r="CE68" i="193"/>
  <c r="CF68" i="193"/>
  <c r="CG68" i="193"/>
  <c r="CI68" i="193"/>
  <c r="CJ68" i="193"/>
  <c r="CK68" i="193"/>
  <c r="CL68" i="193"/>
  <c r="CM68" i="193"/>
  <c r="CN68" i="193"/>
  <c r="CO68" i="193"/>
  <c r="CS68" i="193"/>
  <c r="CT68" i="193"/>
  <c r="CU68" i="193"/>
  <c r="CZ68" i="193"/>
  <c r="DA68" i="193"/>
  <c r="DB68" i="193"/>
  <c r="DC68" i="193"/>
  <c r="DE68" i="193"/>
  <c r="DF68" i="193"/>
  <c r="DG68" i="193"/>
  <c r="DH68" i="193"/>
  <c r="DI68" i="193"/>
  <c r="DJ68" i="193"/>
  <c r="DK68" i="193"/>
  <c r="DL68" i="193"/>
  <c r="DM68" i="193"/>
  <c r="DN68" i="193"/>
  <c r="DO68" i="193"/>
  <c r="DP68" i="193"/>
  <c r="DQ68" i="193"/>
  <c r="DR68" i="193"/>
  <c r="DS68" i="193"/>
  <c r="DT68" i="193"/>
  <c r="DU68" i="193"/>
  <c r="DV68" i="193"/>
  <c r="DW68" i="193"/>
  <c r="DX68" i="193"/>
  <c r="DY68" i="193"/>
  <c r="DZ68" i="193"/>
  <c r="EA68" i="193"/>
  <c r="EB68" i="193"/>
  <c r="EC68" i="193"/>
  <c r="ED68" i="193"/>
  <c r="EE68" i="193"/>
  <c r="EF68" i="193"/>
  <c r="EG68" i="193"/>
  <c r="EH68" i="193"/>
  <c r="EI68" i="193"/>
  <c r="EJ68" i="193"/>
  <c r="EK68" i="193"/>
  <c r="EL68" i="193"/>
  <c r="EM68" i="193"/>
  <c r="EN68" i="193"/>
  <c r="EO68" i="193"/>
  <c r="EP68" i="193"/>
  <c r="EQ68" i="193"/>
  <c r="ER68" i="193"/>
  <c r="ES68" i="193"/>
  <c r="ET68" i="193"/>
  <c r="EU68" i="193"/>
  <c r="EV68" i="193"/>
  <c r="EW68" i="193"/>
  <c r="EX68" i="193"/>
  <c r="EY68" i="193"/>
  <c r="EZ68" i="193"/>
  <c r="FA68" i="193"/>
  <c r="FB68" i="193"/>
  <c r="FC68" i="193"/>
  <c r="FD68" i="193"/>
  <c r="FE68" i="193"/>
  <c r="FF68" i="193"/>
  <c r="FG68" i="193"/>
  <c r="FK68" i="193"/>
  <c r="FL68" i="193"/>
  <c r="FM68" i="193"/>
  <c r="FN68" i="193"/>
  <c r="FO68" i="193"/>
  <c r="FP68" i="193"/>
  <c r="FQ68" i="193"/>
  <c r="FR68" i="193"/>
  <c r="FS68" i="193"/>
  <c r="FT68" i="193"/>
  <c r="FU68" i="193"/>
  <c r="FV68" i="193"/>
  <c r="FW68" i="193"/>
  <c r="FX68" i="193"/>
  <c r="FY68" i="193"/>
  <c r="FZ68" i="193"/>
  <c r="GA68" i="193"/>
  <c r="GB68" i="193"/>
  <c r="GC68" i="193"/>
  <c r="GD68" i="193"/>
  <c r="GE68" i="193"/>
  <c r="GF68" i="193"/>
  <c r="GG68" i="193"/>
  <c r="GH68" i="193"/>
  <c r="GI68" i="193"/>
  <c r="GM68" i="193"/>
  <c r="GN68" i="193"/>
  <c r="GO68" i="193"/>
  <c r="E69" i="193"/>
  <c r="J69" i="193"/>
  <c r="BO69" i="193"/>
  <c r="BP69" i="193"/>
  <c r="BP68" i="193" s="1"/>
  <c r="CQ69" i="193"/>
  <c r="CR69" i="193"/>
  <c r="CY69" i="193"/>
  <c r="DD69" i="193"/>
  <c r="FI69" i="193"/>
  <c r="FJ69" i="193"/>
  <c r="GK69" i="193"/>
  <c r="GL69" i="193"/>
  <c r="GJ69" i="193" s="1"/>
  <c r="E70" i="193"/>
  <c r="W70" i="193"/>
  <c r="BO70" i="193"/>
  <c r="BY70" i="193"/>
  <c r="BY13" i="193"/>
  <c r="FS103" i="193" s="1"/>
  <c r="CH70" i="193"/>
  <c r="CH68" i="193" s="1"/>
  <c r="CQ70" i="193"/>
  <c r="CR70" i="193"/>
  <c r="CR13" i="193" s="1"/>
  <c r="CY70" i="193"/>
  <c r="CX70" i="193" s="1"/>
  <c r="DD70" i="193"/>
  <c r="FI70" i="193"/>
  <c r="FJ70" i="193"/>
  <c r="GK70" i="193"/>
  <c r="GL70" i="193"/>
  <c r="GP70" i="193"/>
  <c r="F71" i="193"/>
  <c r="G71" i="193"/>
  <c r="H71" i="193"/>
  <c r="I71" i="193"/>
  <c r="K71" i="193"/>
  <c r="L71" i="193"/>
  <c r="M71" i="193"/>
  <c r="N71" i="193"/>
  <c r="O71" i="193"/>
  <c r="P71" i="193"/>
  <c r="Q71" i="193"/>
  <c r="R71" i="193"/>
  <c r="S71" i="193"/>
  <c r="T71" i="193"/>
  <c r="U71" i="193"/>
  <c r="V71" i="193"/>
  <c r="W71" i="193"/>
  <c r="X71" i="193"/>
  <c r="Y71" i="193"/>
  <c r="Z71" i="193"/>
  <c r="AA71" i="193"/>
  <c r="AB71" i="193"/>
  <c r="AC71" i="193"/>
  <c r="AD71" i="193"/>
  <c r="AE71" i="193"/>
  <c r="AF71" i="193"/>
  <c r="AG71" i="193"/>
  <c r="AH71" i="193"/>
  <c r="AI71" i="193"/>
  <c r="AJ71" i="193"/>
  <c r="AK71" i="193"/>
  <c r="AL71" i="193"/>
  <c r="AM71" i="193"/>
  <c r="AN71" i="193"/>
  <c r="AO71" i="193"/>
  <c r="AP71" i="193"/>
  <c r="AQ71" i="193"/>
  <c r="AR71" i="193"/>
  <c r="AS71" i="193"/>
  <c r="AT71" i="193"/>
  <c r="AU71" i="193"/>
  <c r="AV71" i="193"/>
  <c r="AW71" i="193"/>
  <c r="AX71" i="193"/>
  <c r="AY71" i="193"/>
  <c r="AZ71" i="193"/>
  <c r="BA71" i="193"/>
  <c r="BB71" i="193"/>
  <c r="BC71" i="193"/>
  <c r="BD71" i="193"/>
  <c r="BE71" i="193"/>
  <c r="BF71" i="193"/>
  <c r="BG71" i="193"/>
  <c r="BH71" i="193"/>
  <c r="BI71" i="193"/>
  <c r="BJ71" i="193"/>
  <c r="BK71" i="193"/>
  <c r="BL71" i="193"/>
  <c r="BM71" i="193"/>
  <c r="BQ71" i="193"/>
  <c r="BR71" i="193"/>
  <c r="BS71" i="193"/>
  <c r="BT71" i="193"/>
  <c r="BU71" i="193"/>
  <c r="BV71" i="193"/>
  <c r="BW71" i="193"/>
  <c r="BX71" i="193"/>
  <c r="BY71" i="193"/>
  <c r="BZ71" i="193"/>
  <c r="CA71" i="193"/>
  <c r="CB71" i="193"/>
  <c r="CC71" i="193"/>
  <c r="CD71" i="193"/>
  <c r="CE71" i="193"/>
  <c r="CF71" i="193"/>
  <c r="CG71" i="193"/>
  <c r="CH71" i="193"/>
  <c r="CI71" i="193"/>
  <c r="CJ71" i="193"/>
  <c r="CK71" i="193"/>
  <c r="CL71" i="193"/>
  <c r="CM71" i="193"/>
  <c r="CN71" i="193"/>
  <c r="CO71" i="193"/>
  <c r="CS71" i="193"/>
  <c r="CT71" i="193"/>
  <c r="CU71" i="193"/>
  <c r="CZ71" i="193"/>
  <c r="DA71" i="193"/>
  <c r="DB71" i="193"/>
  <c r="DC71" i="193"/>
  <c r="DE71" i="193"/>
  <c r="DF71" i="193"/>
  <c r="DG71" i="193"/>
  <c r="DH71" i="193"/>
  <c r="DI71" i="193"/>
  <c r="DJ71" i="193"/>
  <c r="DK71" i="193"/>
  <c r="DL71" i="193"/>
  <c r="DM71" i="193"/>
  <c r="DN71" i="193"/>
  <c r="DO71" i="193"/>
  <c r="DP71" i="193"/>
  <c r="DQ71" i="193"/>
  <c r="DR71" i="193"/>
  <c r="DS71" i="193"/>
  <c r="DT71" i="193"/>
  <c r="DU71" i="193"/>
  <c r="DV71" i="193"/>
  <c r="DW71" i="193"/>
  <c r="DX71" i="193"/>
  <c r="DY71" i="193"/>
  <c r="DZ71" i="193"/>
  <c r="EA71" i="193"/>
  <c r="EB71" i="193"/>
  <c r="EC71" i="193"/>
  <c r="ED71" i="193"/>
  <c r="EE71" i="193"/>
  <c r="EF71" i="193"/>
  <c r="EG71" i="193"/>
  <c r="EH71" i="193"/>
  <c r="EI71" i="193"/>
  <c r="EJ71" i="193"/>
  <c r="EK71" i="193"/>
  <c r="EL71" i="193"/>
  <c r="EM71" i="193"/>
  <c r="EN71" i="193"/>
  <c r="EO71" i="193"/>
  <c r="EP71" i="193"/>
  <c r="EQ71" i="193"/>
  <c r="ER71" i="193"/>
  <c r="ES71" i="193"/>
  <c r="ET71" i="193"/>
  <c r="EU71" i="193"/>
  <c r="EV71" i="193"/>
  <c r="EW71" i="193"/>
  <c r="EX71" i="193"/>
  <c r="EY71" i="193"/>
  <c r="EZ71" i="193"/>
  <c r="FA71" i="193"/>
  <c r="FB71" i="193"/>
  <c r="FC71" i="193"/>
  <c r="FD71" i="193"/>
  <c r="FE71" i="193"/>
  <c r="FF71" i="193"/>
  <c r="FG71" i="193"/>
  <c r="FK71" i="193"/>
  <c r="FL71" i="193"/>
  <c r="FM71" i="193"/>
  <c r="FN71" i="193"/>
  <c r="FO71" i="193"/>
  <c r="FP71" i="193"/>
  <c r="FQ71" i="193"/>
  <c r="FR71" i="193"/>
  <c r="FS71" i="193"/>
  <c r="FT71" i="193"/>
  <c r="FU71" i="193"/>
  <c r="FV71" i="193"/>
  <c r="FW71" i="193"/>
  <c r="FX71" i="193"/>
  <c r="FY71" i="193"/>
  <c r="FZ71" i="193"/>
  <c r="GA71" i="193"/>
  <c r="GB71" i="193"/>
  <c r="GC71" i="193"/>
  <c r="GD71" i="193"/>
  <c r="GE71" i="193"/>
  <c r="GF71" i="193"/>
  <c r="GG71" i="193"/>
  <c r="GH71" i="193"/>
  <c r="GI71" i="193"/>
  <c r="GM71" i="193"/>
  <c r="GN71" i="193"/>
  <c r="GO71" i="193"/>
  <c r="GP71" i="193"/>
  <c r="E72" i="193"/>
  <c r="J72" i="193"/>
  <c r="BO72" i="193"/>
  <c r="BP72" i="193"/>
  <c r="CQ72" i="193"/>
  <c r="CR72" i="193"/>
  <c r="CY72" i="193"/>
  <c r="DD72" i="193"/>
  <c r="DD71" i="193" s="1"/>
  <c r="FI72" i="193"/>
  <c r="FJ72" i="193"/>
  <c r="GK72" i="193"/>
  <c r="GK71" i="193" s="1"/>
  <c r="GL72" i="193"/>
  <c r="E73" i="193"/>
  <c r="J73" i="193"/>
  <c r="BO73" i="193"/>
  <c r="BO71" i="193" s="1"/>
  <c r="BP73" i="193"/>
  <c r="CQ73" i="193"/>
  <c r="CR73" i="193"/>
  <c r="CR71" i="193"/>
  <c r="CY73" i="193"/>
  <c r="CX73" i="193" s="1"/>
  <c r="DD73" i="193"/>
  <c r="FI73" i="193"/>
  <c r="FJ73" i="193"/>
  <c r="GK73" i="193"/>
  <c r="GJ73" i="193" s="1"/>
  <c r="GL73" i="193"/>
  <c r="F74" i="193"/>
  <c r="G74" i="193"/>
  <c r="H74" i="193"/>
  <c r="I74" i="193"/>
  <c r="K74" i="193"/>
  <c r="L74" i="193"/>
  <c r="L11" i="193" s="1"/>
  <c r="M74" i="193"/>
  <c r="N74" i="193"/>
  <c r="O74" i="193"/>
  <c r="P74" i="193"/>
  <c r="Q74" i="193"/>
  <c r="R74" i="193"/>
  <c r="S74" i="193"/>
  <c r="T74" i="193"/>
  <c r="U74" i="193"/>
  <c r="V74" i="193"/>
  <c r="W74" i="193"/>
  <c r="X74" i="193"/>
  <c r="X11" i="193" s="1"/>
  <c r="Y74" i="193"/>
  <c r="Z74" i="193"/>
  <c r="AA74" i="193"/>
  <c r="AB74" i="193"/>
  <c r="AC74" i="193"/>
  <c r="AD74" i="193"/>
  <c r="AE74" i="193"/>
  <c r="AF74" i="193"/>
  <c r="AG74" i="193"/>
  <c r="AH74" i="193"/>
  <c r="AI74" i="193"/>
  <c r="AJ74" i="193"/>
  <c r="AK74" i="193"/>
  <c r="AL74" i="193"/>
  <c r="AM74" i="193"/>
  <c r="AN74" i="193"/>
  <c r="AO74" i="193"/>
  <c r="AP74" i="193"/>
  <c r="AQ74" i="193"/>
  <c r="AR74" i="193"/>
  <c r="AS74" i="193"/>
  <c r="AT74" i="193"/>
  <c r="AU74" i="193"/>
  <c r="AV74" i="193"/>
  <c r="AV11" i="193" s="1"/>
  <c r="AW74" i="193"/>
  <c r="AX74" i="193"/>
  <c r="AY74" i="193"/>
  <c r="AZ74" i="193"/>
  <c r="BA74" i="193"/>
  <c r="BB74" i="193"/>
  <c r="BC74" i="193"/>
  <c r="BD74" i="193"/>
  <c r="BE74" i="193"/>
  <c r="BF74" i="193"/>
  <c r="BG74" i="193"/>
  <c r="BH74" i="193"/>
  <c r="BI74" i="193"/>
  <c r="BJ74" i="193"/>
  <c r="BK74" i="193"/>
  <c r="BL74" i="193"/>
  <c r="BM74" i="193"/>
  <c r="BQ74" i="193"/>
  <c r="BR74" i="193"/>
  <c r="BS74" i="193"/>
  <c r="BT74" i="193"/>
  <c r="BU74" i="193"/>
  <c r="BV74" i="193"/>
  <c r="BW74" i="193"/>
  <c r="BX74" i="193"/>
  <c r="BY74" i="193"/>
  <c r="BZ74" i="193"/>
  <c r="CA74" i="193"/>
  <c r="CB74" i="193"/>
  <c r="CC74" i="193"/>
  <c r="CD74" i="193"/>
  <c r="CE74" i="193"/>
  <c r="CF74" i="193"/>
  <c r="CG74" i="193"/>
  <c r="CH74" i="193"/>
  <c r="CI74" i="193"/>
  <c r="CJ74" i="193"/>
  <c r="CK74" i="193"/>
  <c r="CL74" i="193"/>
  <c r="CM74" i="193"/>
  <c r="CN74" i="193"/>
  <c r="CO74" i="193"/>
  <c r="CS74" i="193"/>
  <c r="CT74" i="193"/>
  <c r="CU74" i="193"/>
  <c r="CZ74" i="193"/>
  <c r="DA74" i="193"/>
  <c r="DB74" i="193"/>
  <c r="DB11" i="193" s="1"/>
  <c r="DC74" i="193"/>
  <c r="DE74" i="193"/>
  <c r="DF74" i="193"/>
  <c r="DG74" i="193"/>
  <c r="DH74" i="193"/>
  <c r="DI74" i="193"/>
  <c r="DJ74" i="193"/>
  <c r="DK74" i="193"/>
  <c r="DL74" i="193"/>
  <c r="DM74" i="193"/>
  <c r="DN74" i="193"/>
  <c r="DO74" i="193"/>
  <c r="DO11" i="193" s="1"/>
  <c r="DP74" i="193"/>
  <c r="DQ74" i="193"/>
  <c r="DR74" i="193"/>
  <c r="DS74" i="193"/>
  <c r="DT74" i="193"/>
  <c r="DU74" i="193"/>
  <c r="DV74" i="193"/>
  <c r="DW74" i="193"/>
  <c r="DX74" i="193"/>
  <c r="DY74" i="193"/>
  <c r="DZ74" i="193"/>
  <c r="EA74" i="193"/>
  <c r="EB74" i="193"/>
  <c r="EC74" i="193"/>
  <c r="ED74" i="193"/>
  <c r="EE74" i="193"/>
  <c r="EF74" i="193"/>
  <c r="EG74" i="193"/>
  <c r="EH74" i="193"/>
  <c r="EI74" i="193"/>
  <c r="EJ74" i="193"/>
  <c r="EK74" i="193"/>
  <c r="EL74" i="193"/>
  <c r="EM74" i="193"/>
  <c r="EM11" i="193" s="1"/>
  <c r="EN74" i="193"/>
  <c r="EO74" i="193"/>
  <c r="EP74" i="193"/>
  <c r="EQ74" i="193"/>
  <c r="ER74" i="193"/>
  <c r="ES74" i="193"/>
  <c r="ET74" i="193"/>
  <c r="EU74" i="193"/>
  <c r="EV74" i="193"/>
  <c r="EW74" i="193"/>
  <c r="EX74" i="193"/>
  <c r="EY74" i="193"/>
  <c r="EY11" i="193" s="1"/>
  <c r="EZ74" i="193"/>
  <c r="FA74" i="193"/>
  <c r="FB74" i="193"/>
  <c r="FC74" i="193"/>
  <c r="FD74" i="193"/>
  <c r="FE74" i="193"/>
  <c r="FF74" i="193"/>
  <c r="FG74" i="193"/>
  <c r="FK74" i="193"/>
  <c r="FL74" i="193"/>
  <c r="FM74" i="193"/>
  <c r="FN74" i="193"/>
  <c r="FO74" i="193"/>
  <c r="FP74" i="193"/>
  <c r="FQ74" i="193"/>
  <c r="FR74" i="193"/>
  <c r="FS74" i="193"/>
  <c r="FT74" i="193"/>
  <c r="FU74" i="193"/>
  <c r="FV74" i="193"/>
  <c r="FW74" i="193"/>
  <c r="FX74" i="193"/>
  <c r="FY74" i="193"/>
  <c r="FZ74" i="193"/>
  <c r="FZ11" i="193" s="1"/>
  <c r="GA74" i="193"/>
  <c r="GB74" i="193"/>
  <c r="GC74" i="193"/>
  <c r="GD74" i="193"/>
  <c r="GE74" i="193"/>
  <c r="GF74" i="193"/>
  <c r="GG74" i="193"/>
  <c r="GH74" i="193"/>
  <c r="GI74" i="193"/>
  <c r="GM74" i="193"/>
  <c r="GN74" i="193"/>
  <c r="GO74" i="193"/>
  <c r="GP74" i="193"/>
  <c r="E75" i="193"/>
  <c r="J75" i="193"/>
  <c r="J74" i="193"/>
  <c r="BO75" i="193"/>
  <c r="BO74" i="193" s="1"/>
  <c r="BP75" i="193"/>
  <c r="CQ75" i="193"/>
  <c r="CR75" i="193"/>
  <c r="CY75" i="193"/>
  <c r="DD75" i="193"/>
  <c r="FI75" i="193"/>
  <c r="FJ75" i="193"/>
  <c r="GK75" i="193"/>
  <c r="GL75" i="193"/>
  <c r="E76" i="193"/>
  <c r="D76" i="193"/>
  <c r="J76" i="193"/>
  <c r="BO76" i="193"/>
  <c r="BP76" i="193"/>
  <c r="CQ76" i="193"/>
  <c r="CR76" i="193"/>
  <c r="CY76" i="193"/>
  <c r="CY74" i="193" s="1"/>
  <c r="DD76" i="193"/>
  <c r="DD74" i="193"/>
  <c r="GS74" i="193" s="1"/>
  <c r="FI76" i="193"/>
  <c r="FH76" i="193" s="1"/>
  <c r="FJ76" i="193"/>
  <c r="GK76" i="193"/>
  <c r="GJ76" i="193"/>
  <c r="GL76" i="193"/>
  <c r="GL74" i="193" s="1"/>
  <c r="H77" i="193"/>
  <c r="I77" i="193"/>
  <c r="K77" i="193"/>
  <c r="L77" i="193"/>
  <c r="M77" i="193"/>
  <c r="N77" i="193"/>
  <c r="O77" i="193"/>
  <c r="O11" i="193" s="1"/>
  <c r="P77" i="193"/>
  <c r="Q77" i="193"/>
  <c r="R77" i="193"/>
  <c r="S77" i="193"/>
  <c r="T77" i="193"/>
  <c r="U77" i="193"/>
  <c r="V77" i="193"/>
  <c r="W77" i="193"/>
  <c r="X77" i="193"/>
  <c r="Y77" i="193"/>
  <c r="Z77" i="193"/>
  <c r="AA77" i="193"/>
  <c r="AA11" i="193" s="1"/>
  <c r="AB77" i="193"/>
  <c r="AC77" i="193"/>
  <c r="AD77" i="193"/>
  <c r="AE77" i="193"/>
  <c r="AF77" i="193"/>
  <c r="AG77" i="193"/>
  <c r="AH77" i="193"/>
  <c r="AI77" i="193"/>
  <c r="AJ77" i="193"/>
  <c r="AK77" i="193"/>
  <c r="AL77" i="193"/>
  <c r="AM77" i="193"/>
  <c r="AN77" i="193"/>
  <c r="AO77" i="193"/>
  <c r="AP77" i="193"/>
  <c r="AQ77" i="193"/>
  <c r="AR77" i="193"/>
  <c r="AS77" i="193"/>
  <c r="AT77" i="193"/>
  <c r="AU77" i="193"/>
  <c r="AX77" i="193"/>
  <c r="AY77" i="193"/>
  <c r="AZ77" i="193"/>
  <c r="BA77" i="193"/>
  <c r="BB77" i="193"/>
  <c r="BC77" i="193"/>
  <c r="BD77" i="193"/>
  <c r="BE77" i="193"/>
  <c r="BF77" i="193"/>
  <c r="BG77" i="193"/>
  <c r="BH77" i="193"/>
  <c r="BI77" i="193"/>
  <c r="BJ77" i="193"/>
  <c r="BK77" i="193"/>
  <c r="BL77" i="193"/>
  <c r="BM77" i="193"/>
  <c r="BR77" i="193"/>
  <c r="BS77" i="193"/>
  <c r="BT77" i="193"/>
  <c r="BU77" i="193"/>
  <c r="BV77" i="193"/>
  <c r="BW77" i="193"/>
  <c r="BX77" i="193"/>
  <c r="BY77" i="193"/>
  <c r="BZ77" i="193"/>
  <c r="CA77" i="193"/>
  <c r="CB77" i="193"/>
  <c r="CC77" i="193"/>
  <c r="CD77" i="193"/>
  <c r="CE77" i="193"/>
  <c r="CF77" i="193"/>
  <c r="CG77" i="193"/>
  <c r="CH77" i="193"/>
  <c r="CI77" i="193"/>
  <c r="CJ77" i="193"/>
  <c r="CK77" i="193"/>
  <c r="CM77" i="193"/>
  <c r="CN77" i="193"/>
  <c r="CO77" i="193"/>
  <c r="CS77" i="193"/>
  <c r="CT77" i="193"/>
  <c r="CU77" i="193"/>
  <c r="CZ77" i="193"/>
  <c r="DA77" i="193"/>
  <c r="DB77" i="193"/>
  <c r="DC77" i="193"/>
  <c r="DE77" i="193"/>
  <c r="DF77" i="193"/>
  <c r="DG77" i="193"/>
  <c r="DH77" i="193"/>
  <c r="DI77" i="193"/>
  <c r="DJ77" i="193"/>
  <c r="DK77" i="193"/>
  <c r="DL77" i="193"/>
  <c r="DM77" i="193"/>
  <c r="DN77" i="193"/>
  <c r="DO77" i="193"/>
  <c r="DP77" i="193"/>
  <c r="DQ77" i="193"/>
  <c r="DR77" i="193"/>
  <c r="DS77" i="193"/>
  <c r="DT77" i="193"/>
  <c r="DU77" i="193"/>
  <c r="DV77" i="193"/>
  <c r="DW77" i="193"/>
  <c r="DX77" i="193"/>
  <c r="DY77" i="193"/>
  <c r="DZ77" i="193"/>
  <c r="EA77" i="193"/>
  <c r="EB77" i="193"/>
  <c r="EC77" i="193"/>
  <c r="ED77" i="193"/>
  <c r="EE77" i="193"/>
  <c r="EF77" i="193"/>
  <c r="EG77" i="193"/>
  <c r="EH77" i="193"/>
  <c r="EI77" i="193"/>
  <c r="EJ77" i="193"/>
  <c r="EK77" i="193"/>
  <c r="EL77" i="193"/>
  <c r="EM77" i="193"/>
  <c r="EN77" i="193"/>
  <c r="EO77" i="193"/>
  <c r="EQ77" i="193"/>
  <c r="ER77" i="193"/>
  <c r="ES77" i="193"/>
  <c r="ET77" i="193"/>
  <c r="EU77" i="193"/>
  <c r="EV77" i="193"/>
  <c r="EW77" i="193"/>
  <c r="EY77" i="193"/>
  <c r="EZ77" i="193"/>
  <c r="FA77" i="193"/>
  <c r="FB77" i="193"/>
  <c r="FC77" i="193"/>
  <c r="FD77" i="193"/>
  <c r="FE77" i="193"/>
  <c r="FF77" i="193"/>
  <c r="FG77" i="193"/>
  <c r="FK77" i="193"/>
  <c r="FL77" i="193"/>
  <c r="FM77" i="193"/>
  <c r="FN77" i="193"/>
  <c r="FO77" i="193"/>
  <c r="FP77" i="193"/>
  <c r="FQ77" i="193"/>
  <c r="FR77" i="193"/>
  <c r="FS77" i="193"/>
  <c r="FT77" i="193"/>
  <c r="FU77" i="193"/>
  <c r="FV77" i="193"/>
  <c r="FW77" i="193"/>
  <c r="FX77" i="193"/>
  <c r="FY77" i="193"/>
  <c r="FZ77" i="193"/>
  <c r="GA77" i="193"/>
  <c r="GB77" i="193"/>
  <c r="GC77" i="193"/>
  <c r="GD77" i="193"/>
  <c r="GE77" i="193"/>
  <c r="GF77" i="193"/>
  <c r="GG77" i="193"/>
  <c r="GH77" i="193"/>
  <c r="GI77" i="193"/>
  <c r="GM77" i="193"/>
  <c r="GN77" i="193"/>
  <c r="GO77" i="193"/>
  <c r="GP77" i="193"/>
  <c r="F78" i="193"/>
  <c r="G78" i="193"/>
  <c r="J78" i="193"/>
  <c r="BP78" i="193"/>
  <c r="BQ78" i="193"/>
  <c r="BQ12" i="193" s="1"/>
  <c r="FK102" i="193" s="1"/>
  <c r="CL78" i="193"/>
  <c r="CQ78" i="193"/>
  <c r="CR78" i="193"/>
  <c r="CY78" i="193"/>
  <c r="DD78" i="193"/>
  <c r="FI78" i="193"/>
  <c r="FJ78" i="193"/>
  <c r="GK78" i="193"/>
  <c r="GL78" i="193"/>
  <c r="E79" i="193"/>
  <c r="AV79" i="193"/>
  <c r="AV77" i="193" s="1"/>
  <c r="AW79" i="193"/>
  <c r="AW13" i="193" s="1"/>
  <c r="BO79" i="193"/>
  <c r="BP79" i="193"/>
  <c r="BN79" i="193" s="1"/>
  <c r="CQ79" i="193"/>
  <c r="CP79" i="193" s="1"/>
  <c r="CR79" i="193"/>
  <c r="CY79" i="193"/>
  <c r="EP79" i="193"/>
  <c r="EX79" i="193"/>
  <c r="FI79" i="193"/>
  <c r="FJ79" i="193"/>
  <c r="GK79" i="193"/>
  <c r="GL79" i="193"/>
  <c r="GJ79" i="193"/>
  <c r="F80" i="193"/>
  <c r="G80" i="193"/>
  <c r="H80" i="193"/>
  <c r="I80" i="193"/>
  <c r="K80" i="193"/>
  <c r="L80" i="193"/>
  <c r="M80" i="193"/>
  <c r="N80" i="193"/>
  <c r="O80" i="193"/>
  <c r="P80" i="193"/>
  <c r="Q80" i="193"/>
  <c r="Q11" i="193" s="1"/>
  <c r="R80" i="193"/>
  <c r="S80" i="193"/>
  <c r="T80" i="193"/>
  <c r="U80" i="193"/>
  <c r="V80" i="193"/>
  <c r="W80" i="193"/>
  <c r="X80" i="193"/>
  <c r="Y80" i="193"/>
  <c r="Z80" i="193"/>
  <c r="AA80" i="193"/>
  <c r="AB80" i="193"/>
  <c r="AC80" i="193"/>
  <c r="AD80" i="193"/>
  <c r="AE80" i="193"/>
  <c r="AF80" i="193"/>
  <c r="AG80" i="193"/>
  <c r="AH80" i="193"/>
  <c r="AI80" i="193"/>
  <c r="AJ80" i="193"/>
  <c r="AK80" i="193"/>
  <c r="AL80" i="193"/>
  <c r="AM80" i="193"/>
  <c r="AN80" i="193"/>
  <c r="AO80" i="193"/>
  <c r="AP80" i="193"/>
  <c r="AQ80" i="193"/>
  <c r="AR80" i="193"/>
  <c r="AS80" i="193"/>
  <c r="AS11" i="193" s="1"/>
  <c r="AT80" i="193"/>
  <c r="AU80" i="193"/>
  <c r="AV80" i="193"/>
  <c r="AW80" i="193"/>
  <c r="AX80" i="193"/>
  <c r="AY80" i="193"/>
  <c r="AZ80" i="193"/>
  <c r="BA80" i="193"/>
  <c r="BB80" i="193"/>
  <c r="BC80" i="193"/>
  <c r="BD80" i="193"/>
  <c r="BE80" i="193"/>
  <c r="BF80" i="193"/>
  <c r="BG80" i="193"/>
  <c r="BH80" i="193"/>
  <c r="BI80" i="193"/>
  <c r="BJ80" i="193"/>
  <c r="BK80" i="193"/>
  <c r="BL80" i="193"/>
  <c r="BM80" i="193"/>
  <c r="BQ80" i="193"/>
  <c r="BR80" i="193"/>
  <c r="BS80" i="193"/>
  <c r="BS11" i="193" s="1"/>
  <c r="BT80" i="193"/>
  <c r="BU80" i="193"/>
  <c r="BV80" i="193"/>
  <c r="BW80" i="193"/>
  <c r="BX80" i="193"/>
  <c r="BY80" i="193"/>
  <c r="BZ80" i="193"/>
  <c r="CA80" i="193"/>
  <c r="CB80" i="193"/>
  <c r="CC80" i="193"/>
  <c r="CD80" i="193"/>
  <c r="CE80" i="193"/>
  <c r="CF80" i="193"/>
  <c r="CG80" i="193"/>
  <c r="CH80" i="193"/>
  <c r="CI80" i="193"/>
  <c r="CJ80" i="193"/>
  <c r="CK80" i="193"/>
  <c r="CL80" i="193"/>
  <c r="CM80" i="193"/>
  <c r="CN80" i="193"/>
  <c r="CO80" i="193"/>
  <c r="CS80" i="193"/>
  <c r="CT80" i="193"/>
  <c r="CU80" i="193"/>
  <c r="CZ80" i="193"/>
  <c r="DA80" i="193"/>
  <c r="DB80" i="193"/>
  <c r="DC80" i="193"/>
  <c r="DE80" i="193"/>
  <c r="DF80" i="193"/>
  <c r="DG80" i="193"/>
  <c r="DH80" i="193"/>
  <c r="DI80" i="193"/>
  <c r="DJ80" i="193"/>
  <c r="DK80" i="193"/>
  <c r="DL80" i="193"/>
  <c r="DM80" i="193"/>
  <c r="DN80" i="193"/>
  <c r="DO80" i="193"/>
  <c r="DP80" i="193"/>
  <c r="DQ80" i="193"/>
  <c r="DR80" i="193"/>
  <c r="DS80" i="193"/>
  <c r="DT80" i="193"/>
  <c r="DU80" i="193"/>
  <c r="DV80" i="193"/>
  <c r="DW80" i="193"/>
  <c r="DX80" i="193"/>
  <c r="DY80" i="193"/>
  <c r="DZ80" i="193"/>
  <c r="EA80" i="193"/>
  <c r="EB80" i="193"/>
  <c r="EC80" i="193"/>
  <c r="ED80" i="193"/>
  <c r="EE80" i="193"/>
  <c r="EF80" i="193"/>
  <c r="EG80" i="193"/>
  <c r="EH80" i="193"/>
  <c r="EI80" i="193"/>
  <c r="EJ80" i="193"/>
  <c r="EK80" i="193"/>
  <c r="EL80" i="193"/>
  <c r="EM80" i="193"/>
  <c r="EN80" i="193"/>
  <c r="EO80" i="193"/>
  <c r="EP80" i="193"/>
  <c r="EQ80" i="193"/>
  <c r="ER80" i="193"/>
  <c r="ES80" i="193"/>
  <c r="ET80" i="193"/>
  <c r="EU80" i="193"/>
  <c r="EV80" i="193"/>
  <c r="EW80" i="193"/>
  <c r="EX80" i="193"/>
  <c r="EY80" i="193"/>
  <c r="EZ80" i="193"/>
  <c r="FA80" i="193"/>
  <c r="FB80" i="193"/>
  <c r="FC80" i="193"/>
  <c r="FD80" i="193"/>
  <c r="FE80" i="193"/>
  <c r="FF80" i="193"/>
  <c r="FG80" i="193"/>
  <c r="FK80" i="193"/>
  <c r="FL80" i="193"/>
  <c r="FM80" i="193"/>
  <c r="FN80" i="193"/>
  <c r="FO80" i="193"/>
  <c r="FP80" i="193"/>
  <c r="FQ80" i="193"/>
  <c r="FR80" i="193"/>
  <c r="FS80" i="193"/>
  <c r="FT80" i="193"/>
  <c r="FU80" i="193"/>
  <c r="FV80" i="193"/>
  <c r="FW80" i="193"/>
  <c r="FX80" i="193"/>
  <c r="FY80" i="193"/>
  <c r="FZ80" i="193"/>
  <c r="GA80" i="193"/>
  <c r="GB80" i="193"/>
  <c r="GC80" i="193"/>
  <c r="GD80" i="193"/>
  <c r="GE80" i="193"/>
  <c r="GF80" i="193"/>
  <c r="GG80" i="193"/>
  <c r="GH80" i="193"/>
  <c r="GI80" i="193"/>
  <c r="GM80" i="193"/>
  <c r="GN80" i="193"/>
  <c r="GO80" i="193"/>
  <c r="GP80" i="193"/>
  <c r="E81" i="193"/>
  <c r="J81" i="193"/>
  <c r="BO81" i="193"/>
  <c r="BP81" i="193"/>
  <c r="BN81" i="193" s="1"/>
  <c r="CQ81" i="193"/>
  <c r="CQ80" i="193" s="1"/>
  <c r="CR81" i="193"/>
  <c r="CY81" i="193"/>
  <c r="DD81" i="193"/>
  <c r="FI81" i="193"/>
  <c r="FJ81" i="193"/>
  <c r="GK81" i="193"/>
  <c r="GL81" i="193"/>
  <c r="E82" i="193"/>
  <c r="J82" i="193"/>
  <c r="BO82" i="193"/>
  <c r="BN82" i="193"/>
  <c r="BP82" i="193"/>
  <c r="CQ82" i="193"/>
  <c r="CR82" i="193"/>
  <c r="CP82" i="193" s="1"/>
  <c r="CY82" i="193"/>
  <c r="CX82" i="193" s="1"/>
  <c r="DD82" i="193"/>
  <c r="GS82" i="193" s="1"/>
  <c r="FI82" i="193"/>
  <c r="FJ82" i="193"/>
  <c r="GK82" i="193"/>
  <c r="GL82" i="193"/>
  <c r="F83" i="193"/>
  <c r="G83" i="193"/>
  <c r="H83" i="193"/>
  <c r="I83" i="193"/>
  <c r="K83" i="193"/>
  <c r="L83" i="193"/>
  <c r="M83" i="193"/>
  <c r="N83" i="193"/>
  <c r="O83" i="193"/>
  <c r="P83" i="193"/>
  <c r="Q83" i="193"/>
  <c r="R83" i="193"/>
  <c r="S83" i="193"/>
  <c r="T83" i="193"/>
  <c r="U83" i="193"/>
  <c r="V83" i="193"/>
  <c r="W83" i="193"/>
  <c r="X83" i="193"/>
  <c r="Y83" i="193"/>
  <c r="Z83" i="193"/>
  <c r="AA83" i="193"/>
  <c r="AB83" i="193"/>
  <c r="AC83" i="193"/>
  <c r="AD83" i="193"/>
  <c r="AE83" i="193"/>
  <c r="AF83" i="193"/>
  <c r="AG83" i="193"/>
  <c r="AH83" i="193"/>
  <c r="AI83" i="193"/>
  <c r="AJ83" i="193"/>
  <c r="AK83" i="193"/>
  <c r="AL83" i="193"/>
  <c r="AM83" i="193"/>
  <c r="AN83" i="193"/>
  <c r="AO83" i="193"/>
  <c r="AP83" i="193"/>
  <c r="AQ83" i="193"/>
  <c r="AR83" i="193"/>
  <c r="AS83" i="193"/>
  <c r="AT83" i="193"/>
  <c r="AU83" i="193"/>
  <c r="AV83" i="193"/>
  <c r="AW83" i="193"/>
  <c r="AX83" i="193"/>
  <c r="AY83" i="193"/>
  <c r="AZ83" i="193"/>
  <c r="BA83" i="193"/>
  <c r="BB83" i="193"/>
  <c r="BC83" i="193"/>
  <c r="BD83" i="193"/>
  <c r="BE83" i="193"/>
  <c r="BF83" i="193"/>
  <c r="BG83" i="193"/>
  <c r="BH83" i="193"/>
  <c r="BI83" i="193"/>
  <c r="BJ83" i="193"/>
  <c r="BK83" i="193"/>
  <c r="BL83" i="193"/>
  <c r="BM83" i="193"/>
  <c r="BQ83" i="193"/>
  <c r="BR83" i="193"/>
  <c r="BS83" i="193"/>
  <c r="BT83" i="193"/>
  <c r="BU83" i="193"/>
  <c r="BV83" i="193"/>
  <c r="BW83" i="193"/>
  <c r="BX83" i="193"/>
  <c r="BY83" i="193"/>
  <c r="BZ83" i="193"/>
  <c r="CA83" i="193"/>
  <c r="CB83" i="193"/>
  <c r="CC83" i="193"/>
  <c r="CD83" i="193"/>
  <c r="CE83" i="193"/>
  <c r="CF83" i="193"/>
  <c r="CG83" i="193"/>
  <c r="CH83" i="193"/>
  <c r="CI83" i="193"/>
  <c r="CJ83" i="193"/>
  <c r="CK83" i="193"/>
  <c r="CL83" i="193"/>
  <c r="CM83" i="193"/>
  <c r="CN83" i="193"/>
  <c r="CO83" i="193"/>
  <c r="CS83" i="193"/>
  <c r="CT83" i="193"/>
  <c r="CU83" i="193"/>
  <c r="CZ83" i="193"/>
  <c r="DA83" i="193"/>
  <c r="DB83" i="193"/>
  <c r="DC83" i="193"/>
  <c r="DE83" i="193"/>
  <c r="DF83" i="193"/>
  <c r="DG83" i="193"/>
  <c r="DH83" i="193"/>
  <c r="DI83" i="193"/>
  <c r="DJ83" i="193"/>
  <c r="DK83" i="193"/>
  <c r="DL83" i="193"/>
  <c r="DM83" i="193"/>
  <c r="DN83" i="193"/>
  <c r="DO83" i="193"/>
  <c r="DP83" i="193"/>
  <c r="DQ83" i="193"/>
  <c r="DR83" i="193"/>
  <c r="DS83" i="193"/>
  <c r="DT83" i="193"/>
  <c r="DU83" i="193"/>
  <c r="DV83" i="193"/>
  <c r="DW83" i="193"/>
  <c r="DX83" i="193"/>
  <c r="DY83" i="193"/>
  <c r="DZ83" i="193"/>
  <c r="EA83" i="193"/>
  <c r="EB83" i="193"/>
  <c r="EC83" i="193"/>
  <c r="ED83" i="193"/>
  <c r="EE83" i="193"/>
  <c r="EF83" i="193"/>
  <c r="EG83" i="193"/>
  <c r="EH83" i="193"/>
  <c r="EI83" i="193"/>
  <c r="EJ83" i="193"/>
  <c r="EK83" i="193"/>
  <c r="EL83" i="193"/>
  <c r="EM83" i="193"/>
  <c r="EN83" i="193"/>
  <c r="EO83" i="193"/>
  <c r="EP83" i="193"/>
  <c r="EQ83" i="193"/>
  <c r="ER83" i="193"/>
  <c r="ES83" i="193"/>
  <c r="ET83" i="193"/>
  <c r="EU83" i="193"/>
  <c r="EV83" i="193"/>
  <c r="EW83" i="193"/>
  <c r="EX83" i="193"/>
  <c r="EY83" i="193"/>
  <c r="EZ83" i="193"/>
  <c r="FA83" i="193"/>
  <c r="FB83" i="193"/>
  <c r="FC83" i="193"/>
  <c r="FD83" i="193"/>
  <c r="FE83" i="193"/>
  <c r="FF83" i="193"/>
  <c r="FG83" i="193"/>
  <c r="FK83" i="193"/>
  <c r="FL83" i="193"/>
  <c r="FM83" i="193"/>
  <c r="FN83" i="193"/>
  <c r="FO83" i="193"/>
  <c r="FP83" i="193"/>
  <c r="FQ83" i="193"/>
  <c r="FR83" i="193"/>
  <c r="FS83" i="193"/>
  <c r="FT83" i="193"/>
  <c r="FU83" i="193"/>
  <c r="FV83" i="193"/>
  <c r="FW83" i="193"/>
  <c r="FX83" i="193"/>
  <c r="FY83" i="193"/>
  <c r="FZ83" i="193"/>
  <c r="GA83" i="193"/>
  <c r="GB83" i="193"/>
  <c r="GC83" i="193"/>
  <c r="GD83" i="193"/>
  <c r="GE83" i="193"/>
  <c r="GF83" i="193"/>
  <c r="GG83" i="193"/>
  <c r="GH83" i="193"/>
  <c r="GI83" i="193"/>
  <c r="GM83" i="193"/>
  <c r="GN83" i="193"/>
  <c r="GO83" i="193"/>
  <c r="GP83" i="193"/>
  <c r="E84" i="193"/>
  <c r="J84" i="193"/>
  <c r="BO84" i="193"/>
  <c r="BP84" i="193"/>
  <c r="CQ84" i="193"/>
  <c r="CR84" i="193"/>
  <c r="CY84" i="193"/>
  <c r="DD84" i="193"/>
  <c r="CX84" i="193" s="1"/>
  <c r="FI84" i="193"/>
  <c r="FJ84" i="193"/>
  <c r="GK84" i="193"/>
  <c r="GL84" i="193"/>
  <c r="GJ84" i="193" s="1"/>
  <c r="E85" i="193"/>
  <c r="J85" i="193"/>
  <c r="BO85" i="193"/>
  <c r="BN85" i="193" s="1"/>
  <c r="BP85" i="193"/>
  <c r="CQ85" i="193"/>
  <c r="CR85" i="193"/>
  <c r="CY85" i="193"/>
  <c r="DD85" i="193"/>
  <c r="CX85" i="193" s="1"/>
  <c r="FI85" i="193"/>
  <c r="FJ85" i="193"/>
  <c r="FH85" i="193"/>
  <c r="GK85" i="193"/>
  <c r="GL85" i="193"/>
  <c r="F86" i="193"/>
  <c r="G86" i="193"/>
  <c r="H86" i="193"/>
  <c r="I86" i="193"/>
  <c r="K86" i="193"/>
  <c r="L86" i="193"/>
  <c r="M86" i="193"/>
  <c r="N86" i="193"/>
  <c r="O86" i="193"/>
  <c r="P86" i="193"/>
  <c r="Q86" i="193"/>
  <c r="R86" i="193"/>
  <c r="S86" i="193"/>
  <c r="T86" i="193"/>
  <c r="U86" i="193"/>
  <c r="V86" i="193"/>
  <c r="W86" i="193"/>
  <c r="X86" i="193"/>
  <c r="Y86" i="193"/>
  <c r="Z86" i="193"/>
  <c r="AA86" i="193"/>
  <c r="AB86" i="193"/>
  <c r="AC86" i="193"/>
  <c r="AD86" i="193"/>
  <c r="AE86" i="193"/>
  <c r="AF86" i="193"/>
  <c r="AG86" i="193"/>
  <c r="AH86" i="193"/>
  <c r="AI86" i="193"/>
  <c r="AJ86" i="193"/>
  <c r="AK86" i="193"/>
  <c r="AL86" i="193"/>
  <c r="AM86" i="193"/>
  <c r="AN86" i="193"/>
  <c r="AO86" i="193"/>
  <c r="AP86" i="193"/>
  <c r="AQ86" i="193"/>
  <c r="AR86" i="193"/>
  <c r="AS86" i="193"/>
  <c r="AT86" i="193"/>
  <c r="AU86" i="193"/>
  <c r="AV86" i="193"/>
  <c r="AW86" i="193"/>
  <c r="AX86" i="193"/>
  <c r="AY86" i="193"/>
  <c r="AZ86" i="193"/>
  <c r="BA86" i="193"/>
  <c r="BB86" i="193"/>
  <c r="BC86" i="193"/>
  <c r="BD86" i="193"/>
  <c r="BE86" i="193"/>
  <c r="BF86" i="193"/>
  <c r="BG86" i="193"/>
  <c r="BH86" i="193"/>
  <c r="BI86" i="193"/>
  <c r="BJ86" i="193"/>
  <c r="BK86" i="193"/>
  <c r="BL86" i="193"/>
  <c r="BM86" i="193"/>
  <c r="BQ86" i="193"/>
  <c r="BR86" i="193"/>
  <c r="BS86" i="193"/>
  <c r="BT86" i="193"/>
  <c r="BU86" i="193"/>
  <c r="BV86" i="193"/>
  <c r="BW86" i="193"/>
  <c r="BX86" i="193"/>
  <c r="BY86" i="193"/>
  <c r="BZ86" i="193"/>
  <c r="CA86" i="193"/>
  <c r="CB86" i="193"/>
  <c r="CC86" i="193"/>
  <c r="CD86" i="193"/>
  <c r="CE86" i="193"/>
  <c r="CF86" i="193"/>
  <c r="CG86" i="193"/>
  <c r="CH86" i="193"/>
  <c r="CI86" i="193"/>
  <c r="CJ86" i="193"/>
  <c r="CK86" i="193"/>
  <c r="CL86" i="193"/>
  <c r="CM86" i="193"/>
  <c r="CN86" i="193"/>
  <c r="CO86" i="193"/>
  <c r="CS86" i="193"/>
  <c r="CT86" i="193"/>
  <c r="CU86" i="193"/>
  <c r="CZ86" i="193"/>
  <c r="DA86" i="193"/>
  <c r="DB86" i="193"/>
  <c r="DC86" i="193"/>
  <c r="DE86" i="193"/>
  <c r="DF86" i="193"/>
  <c r="DG86" i="193"/>
  <c r="DH86" i="193"/>
  <c r="DI86" i="193"/>
  <c r="DJ86" i="193"/>
  <c r="DK86" i="193"/>
  <c r="DL86" i="193"/>
  <c r="DM86" i="193"/>
  <c r="DN86" i="193"/>
  <c r="DO86" i="193"/>
  <c r="DP86" i="193"/>
  <c r="DQ86" i="193"/>
  <c r="DR86" i="193"/>
  <c r="DS86" i="193"/>
  <c r="DT86" i="193"/>
  <c r="DU86" i="193"/>
  <c r="DV86" i="193"/>
  <c r="DW86" i="193"/>
  <c r="DX86" i="193"/>
  <c r="DY86" i="193"/>
  <c r="DZ86" i="193"/>
  <c r="EA86" i="193"/>
  <c r="EB86" i="193"/>
  <c r="EC86" i="193"/>
  <c r="ED86" i="193"/>
  <c r="EE86" i="193"/>
  <c r="EF86" i="193"/>
  <c r="EG86" i="193"/>
  <c r="EH86" i="193"/>
  <c r="EI86" i="193"/>
  <c r="EJ86" i="193"/>
  <c r="EK86" i="193"/>
  <c r="EL86" i="193"/>
  <c r="EM86" i="193"/>
  <c r="EN86" i="193"/>
  <c r="EO86" i="193"/>
  <c r="EP86" i="193"/>
  <c r="EQ86" i="193"/>
  <c r="ER86" i="193"/>
  <c r="ES86" i="193"/>
  <c r="ET86" i="193"/>
  <c r="EU86" i="193"/>
  <c r="EV86" i="193"/>
  <c r="EW86" i="193"/>
  <c r="EX86" i="193"/>
  <c r="EY86" i="193"/>
  <c r="EZ86" i="193"/>
  <c r="FA86" i="193"/>
  <c r="FB86" i="193"/>
  <c r="FC86" i="193"/>
  <c r="FD86" i="193"/>
  <c r="FE86" i="193"/>
  <c r="FF86" i="193"/>
  <c r="FG86" i="193"/>
  <c r="FK86" i="193"/>
  <c r="FL86" i="193"/>
  <c r="FM86" i="193"/>
  <c r="FN86" i="193"/>
  <c r="FO86" i="193"/>
  <c r="FP86" i="193"/>
  <c r="FQ86" i="193"/>
  <c r="FR86" i="193"/>
  <c r="FS86" i="193"/>
  <c r="FT86" i="193"/>
  <c r="FU86" i="193"/>
  <c r="FV86" i="193"/>
  <c r="FW86" i="193"/>
  <c r="FX86" i="193"/>
  <c r="FY86" i="193"/>
  <c r="FZ86" i="193"/>
  <c r="GA86" i="193"/>
  <c r="GB86" i="193"/>
  <c r="GC86" i="193"/>
  <c r="GD86" i="193"/>
  <c r="GE86" i="193"/>
  <c r="GF86" i="193"/>
  <c r="GG86" i="193"/>
  <c r="GH86" i="193"/>
  <c r="GI86" i="193"/>
  <c r="GM86" i="193"/>
  <c r="GN86" i="193"/>
  <c r="GO86" i="193"/>
  <c r="GP86" i="193"/>
  <c r="E87" i="193"/>
  <c r="J87" i="193"/>
  <c r="BO87" i="193"/>
  <c r="BO86" i="193" s="1"/>
  <c r="BP87" i="193"/>
  <c r="CQ87" i="193"/>
  <c r="CR87" i="193"/>
  <c r="CY87" i="193"/>
  <c r="DD87" i="193"/>
  <c r="CX87" i="193" s="1"/>
  <c r="FI87" i="193"/>
  <c r="FJ87" i="193"/>
  <c r="GK87" i="193"/>
  <c r="GL87" i="193"/>
  <c r="E88" i="193"/>
  <c r="J88" i="193"/>
  <c r="BO88" i="193"/>
  <c r="BP88" i="193"/>
  <c r="CQ88" i="193"/>
  <c r="CR88" i="193"/>
  <c r="CY88" i="193"/>
  <c r="CX88" i="193" s="1"/>
  <c r="CX86" i="193" s="1"/>
  <c r="DD88" i="193"/>
  <c r="FI88" i="193"/>
  <c r="FJ88" i="193"/>
  <c r="FH88" i="193" s="1"/>
  <c r="GK88" i="193"/>
  <c r="GL88" i="193"/>
  <c r="F89" i="193"/>
  <c r="G89" i="193"/>
  <c r="H89" i="193"/>
  <c r="I89" i="193"/>
  <c r="K89" i="193"/>
  <c r="L89" i="193"/>
  <c r="M89" i="193"/>
  <c r="N89" i="193"/>
  <c r="O89" i="193"/>
  <c r="P89" i="193"/>
  <c r="Q89" i="193"/>
  <c r="R89" i="193"/>
  <c r="S89" i="193"/>
  <c r="T89" i="193"/>
  <c r="U89" i="193"/>
  <c r="V89" i="193"/>
  <c r="W89" i="193"/>
  <c r="X89" i="193"/>
  <c r="Y89" i="193"/>
  <c r="Z89" i="193"/>
  <c r="AA89" i="193"/>
  <c r="AB89" i="193"/>
  <c r="AC89" i="193"/>
  <c r="AD89" i="193"/>
  <c r="AE89" i="193"/>
  <c r="AF89" i="193"/>
  <c r="AG89" i="193"/>
  <c r="AH89" i="193"/>
  <c r="AI89" i="193"/>
  <c r="AJ89" i="193"/>
  <c r="AK89" i="193"/>
  <c r="AL89" i="193"/>
  <c r="AM89" i="193"/>
  <c r="AN89" i="193"/>
  <c r="AO89" i="193"/>
  <c r="AP89" i="193"/>
  <c r="AQ89" i="193"/>
  <c r="AR89" i="193"/>
  <c r="AS89" i="193"/>
  <c r="AT89" i="193"/>
  <c r="AU89" i="193"/>
  <c r="AV89" i="193"/>
  <c r="AW89" i="193"/>
  <c r="AX89" i="193"/>
  <c r="AY89" i="193"/>
  <c r="AZ89" i="193"/>
  <c r="BA89" i="193"/>
  <c r="BB89" i="193"/>
  <c r="BC89" i="193"/>
  <c r="BD89" i="193"/>
  <c r="BE89" i="193"/>
  <c r="BF89" i="193"/>
  <c r="BG89" i="193"/>
  <c r="BH89" i="193"/>
  <c r="BI89" i="193"/>
  <c r="BJ89" i="193"/>
  <c r="BK89" i="193"/>
  <c r="BL89" i="193"/>
  <c r="BM89" i="193"/>
  <c r="BQ89" i="193"/>
  <c r="BR89" i="193"/>
  <c r="BS89" i="193"/>
  <c r="BT89" i="193"/>
  <c r="BU89" i="193"/>
  <c r="BV89" i="193"/>
  <c r="BW89" i="193"/>
  <c r="BX89" i="193"/>
  <c r="BY89" i="193"/>
  <c r="BZ89" i="193"/>
  <c r="CA89" i="193"/>
  <c r="CB89" i="193"/>
  <c r="CC89" i="193"/>
  <c r="CD89" i="193"/>
  <c r="CE89" i="193"/>
  <c r="CF89" i="193"/>
  <c r="CG89" i="193"/>
  <c r="CH89" i="193"/>
  <c r="CI89" i="193"/>
  <c r="CJ89" i="193"/>
  <c r="CK89" i="193"/>
  <c r="CL89" i="193"/>
  <c r="CM89" i="193"/>
  <c r="CN89" i="193"/>
  <c r="CO89" i="193"/>
  <c r="CS89" i="193"/>
  <c r="CT89" i="193"/>
  <c r="CU89" i="193"/>
  <c r="CZ89" i="193"/>
  <c r="DA89" i="193"/>
  <c r="DB89" i="193"/>
  <c r="DC89" i="193"/>
  <c r="DE89" i="193"/>
  <c r="DF89" i="193"/>
  <c r="DG89" i="193"/>
  <c r="DH89" i="193"/>
  <c r="DI89" i="193"/>
  <c r="DJ89" i="193"/>
  <c r="DK89" i="193"/>
  <c r="DL89" i="193"/>
  <c r="DM89" i="193"/>
  <c r="DN89" i="193"/>
  <c r="DO89" i="193"/>
  <c r="DP89" i="193"/>
  <c r="DQ89" i="193"/>
  <c r="DR89" i="193"/>
  <c r="DS89" i="193"/>
  <c r="DT89" i="193"/>
  <c r="DU89" i="193"/>
  <c r="DV89" i="193"/>
  <c r="DW89" i="193"/>
  <c r="DX89" i="193"/>
  <c r="DY89" i="193"/>
  <c r="DZ89" i="193"/>
  <c r="EA89" i="193"/>
  <c r="EB89" i="193"/>
  <c r="EC89" i="193"/>
  <c r="ED89" i="193"/>
  <c r="EE89" i="193"/>
  <c r="EF89" i="193"/>
  <c r="EG89" i="193"/>
  <c r="EH89" i="193"/>
  <c r="EI89" i="193"/>
  <c r="EJ89" i="193"/>
  <c r="EK89" i="193"/>
  <c r="EL89" i="193"/>
  <c r="EM89" i="193"/>
  <c r="EN89" i="193"/>
  <c r="EO89" i="193"/>
  <c r="EP89" i="193"/>
  <c r="EQ89" i="193"/>
  <c r="ER89" i="193"/>
  <c r="ES89" i="193"/>
  <c r="ET89" i="193"/>
  <c r="EU89" i="193"/>
  <c r="EV89" i="193"/>
  <c r="EW89" i="193"/>
  <c r="EX89" i="193"/>
  <c r="EY89" i="193"/>
  <c r="EZ89" i="193"/>
  <c r="FA89" i="193"/>
  <c r="FB89" i="193"/>
  <c r="FC89" i="193"/>
  <c r="FD89" i="193"/>
  <c r="FE89" i="193"/>
  <c r="FF89" i="193"/>
  <c r="FG89" i="193"/>
  <c r="FK89" i="193"/>
  <c r="FL89" i="193"/>
  <c r="FM89" i="193"/>
  <c r="FN89" i="193"/>
  <c r="FO89" i="193"/>
  <c r="FP89" i="193"/>
  <c r="FQ89" i="193"/>
  <c r="FR89" i="193"/>
  <c r="FS89" i="193"/>
  <c r="FT89" i="193"/>
  <c r="FU89" i="193"/>
  <c r="FV89" i="193"/>
  <c r="FW89" i="193"/>
  <c r="FX89" i="193"/>
  <c r="FY89" i="193"/>
  <c r="FZ89" i="193"/>
  <c r="GA89" i="193"/>
  <c r="GB89" i="193"/>
  <c r="GC89" i="193"/>
  <c r="GD89" i="193"/>
  <c r="GE89" i="193"/>
  <c r="GF89" i="193"/>
  <c r="GG89" i="193"/>
  <c r="GH89" i="193"/>
  <c r="GI89" i="193"/>
  <c r="GM89" i="193"/>
  <c r="GN89" i="193"/>
  <c r="GO89" i="193"/>
  <c r="GP89" i="193"/>
  <c r="E90" i="193"/>
  <c r="J90" i="193"/>
  <c r="BO90" i="193"/>
  <c r="BP90" i="193"/>
  <c r="CQ90" i="193"/>
  <c r="CR90" i="193"/>
  <c r="CY90" i="193"/>
  <c r="DD90" i="193"/>
  <c r="FI90" i="193"/>
  <c r="FJ90" i="193"/>
  <c r="GK90" i="193"/>
  <c r="GL90" i="193"/>
  <c r="E91" i="193"/>
  <c r="J91" i="193"/>
  <c r="BO91" i="193"/>
  <c r="BN91" i="193" s="1"/>
  <c r="BP91" i="193"/>
  <c r="CQ91" i="193"/>
  <c r="CP91" i="193" s="1"/>
  <c r="CR91" i="193"/>
  <c r="CY91" i="193"/>
  <c r="CX91" i="193" s="1"/>
  <c r="CW91" i="193" s="1"/>
  <c r="DD91" i="193"/>
  <c r="FI91" i="193"/>
  <c r="FH91" i="193" s="1"/>
  <c r="FJ91" i="193"/>
  <c r="GK91" i="193"/>
  <c r="GL91" i="193"/>
  <c r="F92" i="193"/>
  <c r="G92" i="193"/>
  <c r="H92" i="193"/>
  <c r="I92" i="193"/>
  <c r="K92" i="193"/>
  <c r="L92" i="193"/>
  <c r="M92" i="193"/>
  <c r="N92" i="193"/>
  <c r="O92" i="193"/>
  <c r="P92" i="193"/>
  <c r="Q92" i="193"/>
  <c r="R92" i="193"/>
  <c r="S92" i="193"/>
  <c r="T92" i="193"/>
  <c r="U92" i="193"/>
  <c r="V92" i="193"/>
  <c r="W92" i="193"/>
  <c r="X92" i="193"/>
  <c r="Y92" i="193"/>
  <c r="Z92" i="193"/>
  <c r="AA92" i="193"/>
  <c r="AB92" i="193"/>
  <c r="AC92" i="193"/>
  <c r="AD92" i="193"/>
  <c r="AE92" i="193"/>
  <c r="AF92" i="193"/>
  <c r="AG92" i="193"/>
  <c r="AH92" i="193"/>
  <c r="AI92" i="193"/>
  <c r="AJ92" i="193"/>
  <c r="AK92" i="193"/>
  <c r="AL92" i="193"/>
  <c r="AM92" i="193"/>
  <c r="AN92" i="193"/>
  <c r="AO92" i="193"/>
  <c r="AP92" i="193"/>
  <c r="AQ92" i="193"/>
  <c r="AR92" i="193"/>
  <c r="AS92" i="193"/>
  <c r="AT92" i="193"/>
  <c r="AU92" i="193"/>
  <c r="AV92" i="193"/>
  <c r="AW92" i="193"/>
  <c r="AX92" i="193"/>
  <c r="AY92" i="193"/>
  <c r="AZ92" i="193"/>
  <c r="BA92" i="193"/>
  <c r="BB92" i="193"/>
  <c r="BC92" i="193"/>
  <c r="BD92" i="193"/>
  <c r="BE92" i="193"/>
  <c r="BF92" i="193"/>
  <c r="BG92" i="193"/>
  <c r="BH92" i="193"/>
  <c r="BI92" i="193"/>
  <c r="BJ92" i="193"/>
  <c r="BK92" i="193"/>
  <c r="BL92" i="193"/>
  <c r="BM92" i="193"/>
  <c r="BQ92" i="193"/>
  <c r="BR92" i="193"/>
  <c r="BS92" i="193"/>
  <c r="BT92" i="193"/>
  <c r="BU92" i="193"/>
  <c r="BV92" i="193"/>
  <c r="BW92" i="193"/>
  <c r="BX92" i="193"/>
  <c r="BY92" i="193"/>
  <c r="BZ92" i="193"/>
  <c r="CA92" i="193"/>
  <c r="CB92" i="193"/>
  <c r="CC92" i="193"/>
  <c r="CD92" i="193"/>
  <c r="CE92" i="193"/>
  <c r="CF92" i="193"/>
  <c r="CG92" i="193"/>
  <c r="CH92" i="193"/>
  <c r="CI92" i="193"/>
  <c r="CJ92" i="193"/>
  <c r="CK92" i="193"/>
  <c r="CL92" i="193"/>
  <c r="CM92" i="193"/>
  <c r="CN92" i="193"/>
  <c r="CO92" i="193"/>
  <c r="CS92" i="193"/>
  <c r="CT92" i="193"/>
  <c r="CU92" i="193"/>
  <c r="CZ92" i="193"/>
  <c r="DA92" i="193"/>
  <c r="DB92" i="193"/>
  <c r="DC92" i="193"/>
  <c r="DE92" i="193"/>
  <c r="DF92" i="193"/>
  <c r="DG92" i="193"/>
  <c r="DH92" i="193"/>
  <c r="DI92" i="193"/>
  <c r="DJ92" i="193"/>
  <c r="DK92" i="193"/>
  <c r="DL92" i="193"/>
  <c r="DM92" i="193"/>
  <c r="DN92" i="193"/>
  <c r="DO92" i="193"/>
  <c r="DP92" i="193"/>
  <c r="DQ92" i="193"/>
  <c r="DR92" i="193"/>
  <c r="DS92" i="193"/>
  <c r="DT92" i="193"/>
  <c r="DU92" i="193"/>
  <c r="DV92" i="193"/>
  <c r="DW92" i="193"/>
  <c r="DX92" i="193"/>
  <c r="DY92" i="193"/>
  <c r="DZ92" i="193"/>
  <c r="EA92" i="193"/>
  <c r="EB92" i="193"/>
  <c r="EC92" i="193"/>
  <c r="ED92" i="193"/>
  <c r="EE92" i="193"/>
  <c r="EF92" i="193"/>
  <c r="EG92" i="193"/>
  <c r="EH92" i="193"/>
  <c r="EI92" i="193"/>
  <c r="EJ92" i="193"/>
  <c r="EK92" i="193"/>
  <c r="EL92" i="193"/>
  <c r="EM92" i="193"/>
  <c r="EN92" i="193"/>
  <c r="EO92" i="193"/>
  <c r="EP92" i="193"/>
  <c r="EQ92" i="193"/>
  <c r="ER92" i="193"/>
  <c r="ES92" i="193"/>
  <c r="ET92" i="193"/>
  <c r="EU92" i="193"/>
  <c r="EV92" i="193"/>
  <c r="EW92" i="193"/>
  <c r="EX92" i="193"/>
  <c r="EY92" i="193"/>
  <c r="EZ92" i="193"/>
  <c r="FA92" i="193"/>
  <c r="FB92" i="193"/>
  <c r="FC92" i="193"/>
  <c r="FD92" i="193"/>
  <c r="FE92" i="193"/>
  <c r="FF92" i="193"/>
  <c r="FG92" i="193"/>
  <c r="FK92" i="193"/>
  <c r="FL92" i="193"/>
  <c r="FM92" i="193"/>
  <c r="FN92" i="193"/>
  <c r="FO92" i="193"/>
  <c r="FP92" i="193"/>
  <c r="FQ92" i="193"/>
  <c r="FR92" i="193"/>
  <c r="FS92" i="193"/>
  <c r="FT92" i="193"/>
  <c r="FU92" i="193"/>
  <c r="FV92" i="193"/>
  <c r="FW92" i="193"/>
  <c r="FX92" i="193"/>
  <c r="FY92" i="193"/>
  <c r="FZ92" i="193"/>
  <c r="GA92" i="193"/>
  <c r="GB92" i="193"/>
  <c r="GC92" i="193"/>
  <c r="GD92" i="193"/>
  <c r="GE92" i="193"/>
  <c r="GF92" i="193"/>
  <c r="GG92" i="193"/>
  <c r="GH92" i="193"/>
  <c r="GI92" i="193"/>
  <c r="GM92" i="193"/>
  <c r="GN92" i="193"/>
  <c r="GO92" i="193"/>
  <c r="GP92" i="193"/>
  <c r="E93" i="193"/>
  <c r="J93" i="193"/>
  <c r="BO93" i="193"/>
  <c r="BP93" i="193"/>
  <c r="BN93" i="193" s="1"/>
  <c r="CQ93" i="193"/>
  <c r="CR93" i="193"/>
  <c r="CY93" i="193"/>
  <c r="DD93" i="193"/>
  <c r="FI93" i="193"/>
  <c r="FJ93" i="193"/>
  <c r="GK93" i="193"/>
  <c r="GL93" i="193"/>
  <c r="GL92" i="193" s="1"/>
  <c r="E94" i="193"/>
  <c r="J94" i="193"/>
  <c r="D94" i="193" s="1"/>
  <c r="BO94" i="193"/>
  <c r="BP94" i="193"/>
  <c r="BP92" i="193" s="1"/>
  <c r="CQ94" i="193"/>
  <c r="CR94" i="193"/>
  <c r="CY94" i="193"/>
  <c r="DD94" i="193"/>
  <c r="GS94" i="193" s="1"/>
  <c r="FI94" i="193"/>
  <c r="FH94" i="193" s="1"/>
  <c r="FJ94" i="193"/>
  <c r="GK94" i="193"/>
  <c r="GL94" i="193"/>
  <c r="F95" i="193"/>
  <c r="G95" i="193"/>
  <c r="H95" i="193"/>
  <c r="I95" i="193"/>
  <c r="K95" i="193"/>
  <c r="L95" i="193"/>
  <c r="M95" i="193"/>
  <c r="N95" i="193"/>
  <c r="O95" i="193"/>
  <c r="P95" i="193"/>
  <c r="Q95" i="193"/>
  <c r="R95" i="193"/>
  <c r="S95" i="193"/>
  <c r="T95" i="193"/>
  <c r="U95" i="193"/>
  <c r="V95" i="193"/>
  <c r="W95" i="193"/>
  <c r="X95" i="193"/>
  <c r="Y95" i="193"/>
  <c r="Z95" i="193"/>
  <c r="AA95" i="193"/>
  <c r="AB95" i="193"/>
  <c r="AC95" i="193"/>
  <c r="AD95" i="193"/>
  <c r="AE95" i="193"/>
  <c r="AF95" i="193"/>
  <c r="AG95" i="193"/>
  <c r="AH95" i="193"/>
  <c r="AI95" i="193"/>
  <c r="AJ95" i="193"/>
  <c r="AK95" i="193"/>
  <c r="AL95" i="193"/>
  <c r="AM95" i="193"/>
  <c r="AO95" i="193"/>
  <c r="AP95" i="193"/>
  <c r="AQ95" i="193"/>
  <c r="AR95" i="193"/>
  <c r="AS95" i="193"/>
  <c r="AT95" i="193"/>
  <c r="AV95" i="193"/>
  <c r="AW95" i="193"/>
  <c r="AX95" i="193"/>
  <c r="AY95" i="193"/>
  <c r="AZ95" i="193"/>
  <c r="BA95" i="193"/>
  <c r="BB95" i="193"/>
  <c r="BC95" i="193"/>
  <c r="BD95" i="193"/>
  <c r="BE95" i="193"/>
  <c r="BF95" i="193"/>
  <c r="BG95" i="193"/>
  <c r="BH95" i="193"/>
  <c r="BI95" i="193"/>
  <c r="BJ95" i="193"/>
  <c r="BK95" i="193"/>
  <c r="BL95" i="193"/>
  <c r="BQ95" i="193"/>
  <c r="BR95" i="193"/>
  <c r="BS95" i="193"/>
  <c r="BT95" i="193"/>
  <c r="BU95" i="193"/>
  <c r="BV95" i="193"/>
  <c r="BW95" i="193"/>
  <c r="BX95" i="193"/>
  <c r="BY95" i="193"/>
  <c r="BZ95" i="193"/>
  <c r="CA95" i="193"/>
  <c r="CA11" i="193" s="1"/>
  <c r="CB95" i="193"/>
  <c r="CC95" i="193"/>
  <c r="CD95" i="193"/>
  <c r="CE95" i="193"/>
  <c r="CF95" i="193"/>
  <c r="CG95" i="193"/>
  <c r="CH95" i="193"/>
  <c r="CI95" i="193"/>
  <c r="CJ95" i="193"/>
  <c r="CK95" i="193"/>
  <c r="CL95" i="193"/>
  <c r="CM95" i="193"/>
  <c r="CM11" i="193" s="1"/>
  <c r="CN95" i="193"/>
  <c r="CO95" i="193"/>
  <c r="CS95" i="193"/>
  <c r="CT95" i="193"/>
  <c r="CU95" i="193"/>
  <c r="CZ95" i="193"/>
  <c r="DA95" i="193"/>
  <c r="DB95" i="193"/>
  <c r="DC95" i="193"/>
  <c r="DE95" i="193"/>
  <c r="DF95" i="193"/>
  <c r="DG95" i="193"/>
  <c r="DH95" i="193"/>
  <c r="DI95" i="193"/>
  <c r="DJ95" i="193"/>
  <c r="DK95" i="193"/>
  <c r="DL95" i="193"/>
  <c r="DM95" i="193"/>
  <c r="DN95" i="193"/>
  <c r="DO95" i="193"/>
  <c r="DP95" i="193"/>
  <c r="DQ95" i="193"/>
  <c r="DR95" i="193"/>
  <c r="DS95" i="193"/>
  <c r="DT95" i="193"/>
  <c r="DU95" i="193"/>
  <c r="DV95" i="193"/>
  <c r="DW95" i="193"/>
  <c r="DX95" i="193"/>
  <c r="DY95" i="193"/>
  <c r="DZ95" i="193"/>
  <c r="EA95" i="193"/>
  <c r="EB95" i="193"/>
  <c r="EC95" i="193"/>
  <c r="ED95" i="193"/>
  <c r="EE95" i="193"/>
  <c r="EE11" i="193" s="1"/>
  <c r="EF95" i="193"/>
  <c r="EG95" i="193"/>
  <c r="EH95" i="193"/>
  <c r="EI95" i="193"/>
  <c r="EJ95" i="193"/>
  <c r="EK95" i="193"/>
  <c r="EL95" i="193"/>
  <c r="EM95" i="193"/>
  <c r="EN95" i="193"/>
  <c r="EO95" i="193"/>
  <c r="EP95" i="193"/>
  <c r="EQ95" i="193"/>
  <c r="ER95" i="193"/>
  <c r="ES95" i="193"/>
  <c r="ET95" i="193"/>
  <c r="EU95" i="193"/>
  <c r="EV95" i="193"/>
  <c r="EW95" i="193"/>
  <c r="EX95" i="193"/>
  <c r="EY95" i="193"/>
  <c r="EZ95" i="193"/>
  <c r="FA95" i="193"/>
  <c r="FB95" i="193"/>
  <c r="FC95" i="193"/>
  <c r="FC11" i="193" s="1"/>
  <c r="FD95" i="193"/>
  <c r="FE95" i="193"/>
  <c r="FF95" i="193"/>
  <c r="FG95" i="193"/>
  <c r="FK95" i="193"/>
  <c r="FL95" i="193"/>
  <c r="FM95" i="193"/>
  <c r="FN95" i="193"/>
  <c r="FO95" i="193"/>
  <c r="FP95" i="193"/>
  <c r="FQ95" i="193"/>
  <c r="FR95" i="193"/>
  <c r="FS95" i="193"/>
  <c r="FT95" i="193"/>
  <c r="FU95" i="193"/>
  <c r="FV95" i="193"/>
  <c r="FW95" i="193"/>
  <c r="FX95" i="193"/>
  <c r="FY95" i="193"/>
  <c r="FZ95" i="193"/>
  <c r="GA95" i="193"/>
  <c r="GB95" i="193"/>
  <c r="GC95" i="193"/>
  <c r="GD95" i="193"/>
  <c r="GD11" i="193" s="1"/>
  <c r="GE95" i="193"/>
  <c r="GF95" i="193"/>
  <c r="GG95" i="193"/>
  <c r="GH95" i="193"/>
  <c r="GI95" i="193"/>
  <c r="GM95" i="193"/>
  <c r="GN95" i="193"/>
  <c r="GO95" i="193"/>
  <c r="E96" i="193"/>
  <c r="E95" i="193" s="1"/>
  <c r="J96" i="193"/>
  <c r="BO96" i="193"/>
  <c r="BP96" i="193"/>
  <c r="BP12" i="193" s="1"/>
  <c r="CQ96" i="193"/>
  <c r="CR96" i="193"/>
  <c r="CP96" i="193"/>
  <c r="CY96" i="193"/>
  <c r="DD96" i="193"/>
  <c r="FI96" i="193"/>
  <c r="FJ96" i="193"/>
  <c r="GK96" i="193"/>
  <c r="GJ96" i="193"/>
  <c r="GL96" i="193"/>
  <c r="E97" i="193"/>
  <c r="AU97" i="193"/>
  <c r="BO97" i="193"/>
  <c r="BP97" i="193"/>
  <c r="CQ97" i="193"/>
  <c r="CQ95" i="193" s="1"/>
  <c r="CR97" i="193"/>
  <c r="CR95" i="193"/>
  <c r="CY97" i="193"/>
  <c r="DD97" i="193"/>
  <c r="FI97" i="193"/>
  <c r="FJ97" i="193"/>
  <c r="FJ95" i="193" s="1"/>
  <c r="GK97" i="193"/>
  <c r="GJ97" i="193" s="1"/>
  <c r="GL97" i="193"/>
  <c r="CZ98" i="193"/>
  <c r="DA98" i="193"/>
  <c r="DB98" i="193"/>
  <c r="DC98" i="193"/>
  <c r="DE98" i="193"/>
  <c r="DF98" i="193"/>
  <c r="DG98" i="193"/>
  <c r="DH98" i="193"/>
  <c r="DI98" i="193"/>
  <c r="DJ98" i="193"/>
  <c r="DK98" i="193"/>
  <c r="DL98" i="193"/>
  <c r="DN98" i="193"/>
  <c r="DO98" i="193"/>
  <c r="DP98" i="193"/>
  <c r="DQ98" i="193"/>
  <c r="DR98" i="193"/>
  <c r="DS98" i="193"/>
  <c r="DT98" i="193"/>
  <c r="DU98" i="193"/>
  <c r="DV98" i="193"/>
  <c r="DW98" i="193"/>
  <c r="DX98" i="193"/>
  <c r="DY98" i="193"/>
  <c r="DZ98" i="193"/>
  <c r="EA98" i="193"/>
  <c r="EB98" i="193"/>
  <c r="EC98" i="193"/>
  <c r="ED98" i="193"/>
  <c r="EE98" i="193"/>
  <c r="EF98" i="193"/>
  <c r="EG98" i="193"/>
  <c r="EI98" i="193"/>
  <c r="EJ98" i="193"/>
  <c r="EK98" i="193"/>
  <c r="EL98" i="193"/>
  <c r="EM98" i="193"/>
  <c r="EN98" i="193"/>
  <c r="EO98" i="193"/>
  <c r="EP98" i="193"/>
  <c r="EQ98" i="193"/>
  <c r="ER98" i="193"/>
  <c r="ES98" i="193"/>
  <c r="ET98" i="193"/>
  <c r="EU98" i="193"/>
  <c r="EV98" i="193"/>
  <c r="EW98" i="193"/>
  <c r="EX98" i="193"/>
  <c r="EY98" i="193"/>
  <c r="EZ98" i="193"/>
  <c r="FA98" i="193"/>
  <c r="FB98" i="193"/>
  <c r="FC98" i="193"/>
  <c r="FD98" i="193"/>
  <c r="FE98" i="193"/>
  <c r="FF98" i="193"/>
  <c r="FK98" i="193"/>
  <c r="FL98" i="193"/>
  <c r="FM98" i="193"/>
  <c r="FN98" i="193"/>
  <c r="FO98" i="193"/>
  <c r="FP98" i="193"/>
  <c r="FQ98" i="193"/>
  <c r="FR98" i="193"/>
  <c r="FS98" i="193"/>
  <c r="FT98" i="193"/>
  <c r="FU98" i="193"/>
  <c r="FV98" i="193"/>
  <c r="FW98" i="193"/>
  <c r="FX98" i="193"/>
  <c r="FY98" i="193"/>
  <c r="FZ98" i="193"/>
  <c r="GA98" i="193"/>
  <c r="GB98" i="193"/>
  <c r="GC98" i="193"/>
  <c r="GD98" i="193"/>
  <c r="GE98" i="193"/>
  <c r="GF98" i="193"/>
  <c r="GG98" i="193"/>
  <c r="GH98" i="193"/>
  <c r="GI98" i="193"/>
  <c r="GM98" i="193"/>
  <c r="GN98" i="193"/>
  <c r="GO98" i="193"/>
  <c r="CY99" i="193"/>
  <c r="DD99" i="193"/>
  <c r="FI99" i="193"/>
  <c r="FJ99" i="193"/>
  <c r="FJ98" i="193" s="1"/>
  <c r="GK99" i="193"/>
  <c r="GL99" i="193"/>
  <c r="CY100" i="193"/>
  <c r="FI100" i="193"/>
  <c r="FH100" i="193" s="1"/>
  <c r="FJ100" i="193"/>
  <c r="GK100" i="193"/>
  <c r="GJ100" i="193" s="1"/>
  <c r="GL100" i="193"/>
  <c r="EL102" i="193"/>
  <c r="GM102" i="193"/>
  <c r="C105" i="193"/>
  <c r="A3" i="193"/>
  <c r="GS34" i="193"/>
  <c r="GS37" i="193"/>
  <c r="GS40" i="193"/>
  <c r="D15" i="180"/>
  <c r="E15" i="180" s="1"/>
  <c r="C15" i="180"/>
  <c r="D13" i="180"/>
  <c r="C13" i="180"/>
  <c r="C8" i="180" s="1"/>
  <c r="A13" i="180"/>
  <c r="D11" i="180"/>
  <c r="E11" i="180" s="1"/>
  <c r="C11" i="180"/>
  <c r="D9" i="180"/>
  <c r="E9" i="180" s="1"/>
  <c r="C9" i="180"/>
  <c r="D10" i="183"/>
  <c r="E10" i="183" s="1"/>
  <c r="F10" i="183"/>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D16" i="183"/>
  <c r="E16" i="183"/>
  <c r="K16" i="183"/>
  <c r="L16" i="183"/>
  <c r="L15" i="183" s="1"/>
  <c r="N16" i="183"/>
  <c r="N15" i="183" s="1"/>
  <c r="N11" i="183" s="1"/>
  <c r="O16" i="183"/>
  <c r="R16" i="183"/>
  <c r="R15" i="183"/>
  <c r="R11" i="183" s="1"/>
  <c r="S16" i="183"/>
  <c r="U16" i="183"/>
  <c r="U15" i="183" s="1"/>
  <c r="U11" i="183" s="1"/>
  <c r="V16" i="183"/>
  <c r="J17" i="183"/>
  <c r="M17" i="183"/>
  <c r="Q17" i="183"/>
  <c r="T17" i="183"/>
  <c r="J18" i="183"/>
  <c r="M18" i="183"/>
  <c r="Q18" i="183"/>
  <c r="J19" i="183"/>
  <c r="M19" i="183"/>
  <c r="I19" i="183" s="1"/>
  <c r="Q19" i="183"/>
  <c r="T19" i="183"/>
  <c r="J21" i="183"/>
  <c r="M21" i="183"/>
  <c r="Q21" i="183"/>
  <c r="T21" i="183"/>
  <c r="J23" i="183"/>
  <c r="I23" i="183" s="1"/>
  <c r="M23" i="183"/>
  <c r="Q23" i="183"/>
  <c r="T23" i="183"/>
  <c r="J20" i="183"/>
  <c r="M20" i="183"/>
  <c r="H20" i="183" s="1"/>
  <c r="Q20" i="183"/>
  <c r="T20" i="183"/>
  <c r="J22" i="183"/>
  <c r="I22" i="183" s="1"/>
  <c r="M22" i="183"/>
  <c r="Q22" i="183"/>
  <c r="T22" i="183"/>
  <c r="J24" i="183"/>
  <c r="M24" i="183"/>
  <c r="Q24" i="183"/>
  <c r="T24" i="183"/>
  <c r="H24" i="183" s="1"/>
  <c r="D25" i="183"/>
  <c r="E25" i="183"/>
  <c r="K25" i="183"/>
  <c r="L25" i="183"/>
  <c r="N25" i="183"/>
  <c r="O25" i="183"/>
  <c r="R25" i="183"/>
  <c r="S25" i="183"/>
  <c r="S15" i="183" s="1"/>
  <c r="U25" i="183"/>
  <c r="V25" i="183"/>
  <c r="V15" i="183" s="1"/>
  <c r="V11" i="183" s="1"/>
  <c r="J26" i="183"/>
  <c r="M26" i="183"/>
  <c r="Q26" i="183"/>
  <c r="P26" i="183" s="1"/>
  <c r="T26" i="183"/>
  <c r="J27" i="183"/>
  <c r="M27" i="183"/>
  <c r="H27" i="183" s="1"/>
  <c r="Q27" i="183"/>
  <c r="T27" i="183"/>
  <c r="J28" i="183"/>
  <c r="M28" i="183"/>
  <c r="Q28" i="183"/>
  <c r="T28" i="183"/>
  <c r="J29" i="183"/>
  <c r="M29" i="183"/>
  <c r="Q29" i="183"/>
  <c r="T29" i="183"/>
  <c r="J30" i="183"/>
  <c r="I30" i="183" s="1"/>
  <c r="M30" i="183"/>
  <c r="Q30" i="183"/>
  <c r="T30" i="183"/>
  <c r="J31" i="183"/>
  <c r="M31" i="183"/>
  <c r="Q31" i="183"/>
  <c r="T31" i="183"/>
  <c r="H31" i="183" s="1"/>
  <c r="J32" i="183"/>
  <c r="M32" i="183"/>
  <c r="H32" i="183" s="1"/>
  <c r="Q32" i="183"/>
  <c r="T32" i="183"/>
  <c r="J33" i="183"/>
  <c r="M33" i="183"/>
  <c r="Q33" i="183"/>
  <c r="T33" i="183"/>
  <c r="J34" i="183"/>
  <c r="M34" i="183"/>
  <c r="Q34" i="183"/>
  <c r="T34" i="183"/>
  <c r="J35" i="183"/>
  <c r="M35" i="183"/>
  <c r="H35" i="183" s="1"/>
  <c r="F35" i="183" s="1"/>
  <c r="Q35" i="183"/>
  <c r="P35" i="183" s="1"/>
  <c r="T35" i="183"/>
  <c r="J36" i="183"/>
  <c r="G36" i="183" s="1"/>
  <c r="M36" i="183"/>
  <c r="H36" i="183" s="1"/>
  <c r="Q36" i="183"/>
  <c r="T36" i="183"/>
  <c r="J37" i="183"/>
  <c r="G37" i="183" s="1"/>
  <c r="M37" i="183"/>
  <c r="H37" i="183" s="1"/>
  <c r="F37" i="183" s="1"/>
  <c r="Q37" i="183"/>
  <c r="T37" i="183"/>
  <c r="J38" i="183"/>
  <c r="M38" i="183"/>
  <c r="Q38" i="183"/>
  <c r="T38" i="183"/>
  <c r="J39" i="183"/>
  <c r="M39" i="183"/>
  <c r="Q39" i="183"/>
  <c r="T39" i="183"/>
  <c r="H39" i="183" s="1"/>
  <c r="P39" i="183"/>
  <c r="J40" i="183"/>
  <c r="I40" i="183" s="1"/>
  <c r="M40" i="183"/>
  <c r="Q40" i="183"/>
  <c r="T40" i="183"/>
  <c r="H40" i="183" s="1"/>
  <c r="J41" i="183"/>
  <c r="M41" i="183"/>
  <c r="Q41" i="183"/>
  <c r="P41" i="183" s="1"/>
  <c r="T41" i="183"/>
  <c r="J42" i="183"/>
  <c r="I42" i="183" s="1"/>
  <c r="M42" i="183"/>
  <c r="Q42" i="183"/>
  <c r="T42" i="183"/>
  <c r="J43" i="183"/>
  <c r="M43" i="183"/>
  <c r="H43" i="183" s="1"/>
  <c r="Q43" i="183"/>
  <c r="P43" i="183" s="1"/>
  <c r="T43" i="183"/>
  <c r="M44" i="183"/>
  <c r="Q44" i="183"/>
  <c r="T44" i="183"/>
  <c r="D13" i="189"/>
  <c r="G13" i="189"/>
  <c r="H13" i="189" s="1"/>
  <c r="I13" i="189" s="1"/>
  <c r="J13" i="189" s="1"/>
  <c r="K13" i="189" s="1"/>
  <c r="L13" i="189" s="1"/>
  <c r="O13" i="189"/>
  <c r="P13" i="189"/>
  <c r="Q13" i="189" s="1"/>
  <c r="R13" i="189" s="1"/>
  <c r="D14" i="189"/>
  <c r="F14" i="189"/>
  <c r="H14" i="189"/>
  <c r="I14" i="189"/>
  <c r="J14" i="189"/>
  <c r="L14" i="189"/>
  <c r="N14" i="189"/>
  <c r="P14" i="189"/>
  <c r="Q14" i="189"/>
  <c r="R14" i="189"/>
  <c r="Z14" i="189" s="1"/>
  <c r="T15" i="189"/>
  <c r="G16" i="189"/>
  <c r="E16" i="189" s="1"/>
  <c r="C16" i="189" s="1"/>
  <c r="O16" i="189"/>
  <c r="T16" i="189"/>
  <c r="G17" i="189"/>
  <c r="E17" i="189" s="1"/>
  <c r="C17" i="189" s="1"/>
  <c r="O17" i="189"/>
  <c r="M17" i="189" s="1"/>
  <c r="K17" i="189" s="1"/>
  <c r="T17" i="189"/>
  <c r="G18" i="189"/>
  <c r="E18" i="189"/>
  <c r="C18" i="189" s="1"/>
  <c r="S18" i="189" s="1"/>
  <c r="O18" i="189"/>
  <c r="M18" i="189" s="1"/>
  <c r="K18" i="189" s="1"/>
  <c r="T18" i="189"/>
  <c r="G19" i="189"/>
  <c r="E19" i="189" s="1"/>
  <c r="C19" i="189" s="1"/>
  <c r="O19" i="189"/>
  <c r="M19" i="189"/>
  <c r="K19" i="189" s="1"/>
  <c r="T19" i="189"/>
  <c r="G20" i="189"/>
  <c r="E20" i="189" s="1"/>
  <c r="C20" i="189" s="1"/>
  <c r="S20" i="189" s="1"/>
  <c r="O20" i="189"/>
  <c r="M20" i="189" s="1"/>
  <c r="T20" i="189"/>
  <c r="G21" i="189"/>
  <c r="O21" i="189"/>
  <c r="M21" i="189"/>
  <c r="K21" i="189" s="1"/>
  <c r="T21" i="189"/>
  <c r="G22" i="189"/>
  <c r="E22" i="189" s="1"/>
  <c r="C22" i="189" s="1"/>
  <c r="O22" i="189"/>
  <c r="M22" i="189" s="1"/>
  <c r="K22" i="189" s="1"/>
  <c r="T22" i="189"/>
  <c r="G23" i="189"/>
  <c r="E23" i="189" s="1"/>
  <c r="C23" i="189" s="1"/>
  <c r="O23" i="189"/>
  <c r="M23" i="189" s="1"/>
  <c r="K23" i="189" s="1"/>
  <c r="T23" i="189"/>
  <c r="G24" i="189"/>
  <c r="E24" i="189" s="1"/>
  <c r="C24" i="189" s="1"/>
  <c r="O24" i="189"/>
  <c r="M24" i="189" s="1"/>
  <c r="K24" i="189" s="1"/>
  <c r="T24" i="189"/>
  <c r="G25" i="189"/>
  <c r="E25" i="189" s="1"/>
  <c r="C25" i="189" s="1"/>
  <c r="O25" i="189"/>
  <c r="M25" i="189" s="1"/>
  <c r="K25" i="189" s="1"/>
  <c r="S25" i="189" s="1"/>
  <c r="T25" i="189"/>
  <c r="G26" i="189"/>
  <c r="E26" i="189" s="1"/>
  <c r="C26" i="189" s="1"/>
  <c r="O26" i="189"/>
  <c r="M26" i="189" s="1"/>
  <c r="K26" i="189" s="1"/>
  <c r="T26" i="189"/>
  <c r="G27" i="189"/>
  <c r="E27" i="189" s="1"/>
  <c r="C27" i="189" s="1"/>
  <c r="O27" i="189"/>
  <c r="M27" i="189" s="1"/>
  <c r="K27" i="189"/>
  <c r="S27" i="189" s="1"/>
  <c r="T27" i="189"/>
  <c r="G28" i="189"/>
  <c r="E28" i="189"/>
  <c r="C28" i="189" s="1"/>
  <c r="O28" i="189"/>
  <c r="M28" i="189" s="1"/>
  <c r="K28" i="189" s="1"/>
  <c r="S28" i="189" s="1"/>
  <c r="T28" i="189"/>
  <c r="G29" i="189"/>
  <c r="E29" i="189" s="1"/>
  <c r="C29" i="189" s="1"/>
  <c r="O29" i="189"/>
  <c r="M29" i="189" s="1"/>
  <c r="K29" i="189" s="1"/>
  <c r="T29" i="189"/>
  <c r="G30" i="189"/>
  <c r="E30" i="189" s="1"/>
  <c r="C30" i="189"/>
  <c r="O30" i="189"/>
  <c r="M30" i="189" s="1"/>
  <c r="K30" i="189" s="1"/>
  <c r="S30" i="189" s="1"/>
  <c r="T30" i="189"/>
  <c r="G31" i="189"/>
  <c r="E31" i="189" s="1"/>
  <c r="C31" i="189" s="1"/>
  <c r="O31" i="189"/>
  <c r="M31" i="189" s="1"/>
  <c r="K31" i="189" s="1"/>
  <c r="T31" i="189"/>
  <c r="G32" i="189"/>
  <c r="E32" i="189" s="1"/>
  <c r="C32" i="189" s="1"/>
  <c r="O32" i="189"/>
  <c r="M32" i="189" s="1"/>
  <c r="K32" i="189" s="1"/>
  <c r="T32" i="189"/>
  <c r="G33" i="189"/>
  <c r="E33" i="189" s="1"/>
  <c r="C33" i="189" s="1"/>
  <c r="O33" i="189"/>
  <c r="M33" i="189" s="1"/>
  <c r="K33" i="189" s="1"/>
  <c r="T33" i="189"/>
  <c r="E15" i="187"/>
  <c r="F15" i="187"/>
  <c r="H15" i="187"/>
  <c r="I15" i="187"/>
  <c r="O15" i="187"/>
  <c r="P15" i="187"/>
  <c r="L15" i="187"/>
  <c r="M15" i="187"/>
  <c r="S15" i="187"/>
  <c r="T15" i="187"/>
  <c r="U15" i="187"/>
  <c r="V15" i="187"/>
  <c r="W15" i="187"/>
  <c r="AB15" i="187"/>
  <c r="Y15" i="187"/>
  <c r="Z15" i="187"/>
  <c r="AE15" i="187"/>
  <c r="N16" i="187"/>
  <c r="C16" i="187" s="1"/>
  <c r="X16" i="187"/>
  <c r="Q16" i="187" s="1"/>
  <c r="N17" i="187"/>
  <c r="C17" i="187" s="1"/>
  <c r="K17" i="187"/>
  <c r="AA17" i="187"/>
  <c r="X17" i="187"/>
  <c r="N18" i="187"/>
  <c r="K18" i="187"/>
  <c r="AA18" i="187"/>
  <c r="Q18" i="187" s="1"/>
  <c r="X18" i="187"/>
  <c r="N19" i="187"/>
  <c r="K19" i="187"/>
  <c r="AA19" i="187"/>
  <c r="X19" i="187"/>
  <c r="N20" i="187"/>
  <c r="K20" i="187"/>
  <c r="AA20" i="187"/>
  <c r="Q20" i="187" s="1"/>
  <c r="X20" i="187"/>
  <c r="N21" i="187"/>
  <c r="K21" i="187"/>
  <c r="AA21" i="187"/>
  <c r="X21" i="187"/>
  <c r="N22" i="187"/>
  <c r="K22" i="187"/>
  <c r="C22" i="187" s="1"/>
  <c r="AA22" i="187"/>
  <c r="X22" i="187"/>
  <c r="N23" i="187"/>
  <c r="K23" i="187"/>
  <c r="AA23" i="187"/>
  <c r="X23" i="187"/>
  <c r="Q23" i="187"/>
  <c r="N24" i="187"/>
  <c r="K24" i="187"/>
  <c r="AA24" i="187"/>
  <c r="X24" i="187"/>
  <c r="N25" i="187"/>
  <c r="C25" i="187" s="1"/>
  <c r="AF25" i="187" s="1"/>
  <c r="K25" i="187"/>
  <c r="AA25" i="187"/>
  <c r="Q25" i="187" s="1"/>
  <c r="X25" i="187"/>
  <c r="N26" i="187"/>
  <c r="K26" i="187"/>
  <c r="AA26" i="187"/>
  <c r="X26" i="187"/>
  <c r="N27" i="187"/>
  <c r="K27" i="187"/>
  <c r="AA27" i="187"/>
  <c r="X27" i="187"/>
  <c r="N28" i="187"/>
  <c r="C28" i="187" s="1"/>
  <c r="K28" i="187"/>
  <c r="AA28" i="187"/>
  <c r="Q28" i="187" s="1"/>
  <c r="X28" i="187"/>
  <c r="N29" i="187"/>
  <c r="C29" i="187" s="1"/>
  <c r="K29" i="187"/>
  <c r="AA29" i="187"/>
  <c r="Q29" i="187" s="1"/>
  <c r="X29" i="187"/>
  <c r="N30" i="187"/>
  <c r="C30" i="187" s="1"/>
  <c r="K30" i="187"/>
  <c r="AA30" i="187"/>
  <c r="X30" i="187"/>
  <c r="N31" i="187"/>
  <c r="C31" i="187" s="1"/>
  <c r="K31" i="187"/>
  <c r="AA31" i="187"/>
  <c r="X31" i="187"/>
  <c r="Q31" i="187" s="1"/>
  <c r="N32" i="187"/>
  <c r="C32" i="187" s="1"/>
  <c r="K32" i="187"/>
  <c r="AA32" i="187"/>
  <c r="X32" i="187"/>
  <c r="AH33" i="187"/>
  <c r="N33" i="187"/>
  <c r="K33" i="187"/>
  <c r="AA33" i="187"/>
  <c r="Q33" i="187"/>
  <c r="X33" i="187"/>
  <c r="N34" i="187"/>
  <c r="K34" i="187"/>
  <c r="C34" i="187" s="1"/>
  <c r="AA34" i="187"/>
  <c r="X34" i="187"/>
  <c r="F29" i="171"/>
  <c r="F30" i="171"/>
  <c r="A3" i="172"/>
  <c r="E8" i="172"/>
  <c r="H8" i="172"/>
  <c r="E13" i="172"/>
  <c r="K13" i="172" s="1"/>
  <c r="K15" i="172"/>
  <c r="F16" i="172"/>
  <c r="F17" i="172"/>
  <c r="F19" i="172"/>
  <c r="D20" i="172"/>
  <c r="G20" i="172"/>
  <c r="G12" i="172" s="1"/>
  <c r="G11" i="172" s="1"/>
  <c r="G10" i="172" s="1"/>
  <c r="H20" i="172"/>
  <c r="H12" i="172" s="1"/>
  <c r="J21" i="172"/>
  <c r="F22" i="172"/>
  <c r="J22" i="172"/>
  <c r="K22" i="172"/>
  <c r="F23" i="172"/>
  <c r="F24" i="172"/>
  <c r="E25" i="172"/>
  <c r="H25" i="172"/>
  <c r="F25" i="172" s="1"/>
  <c r="K26" i="172"/>
  <c r="F27" i="172"/>
  <c r="K28" i="172"/>
  <c r="F29" i="172"/>
  <c r="K36" i="172"/>
  <c r="F37" i="172"/>
  <c r="K37" i="172"/>
  <c r="F38" i="172"/>
  <c r="F39" i="172"/>
  <c r="A3" i="171"/>
  <c r="D8" i="171"/>
  <c r="F11" i="171"/>
  <c r="A3" i="170"/>
  <c r="D8" i="170"/>
  <c r="C20" i="170"/>
  <c r="C12" i="170" s="1"/>
  <c r="C11" i="170" s="1"/>
  <c r="C10" i="170" s="1"/>
  <c r="C41" i="170"/>
  <c r="C171" i="170"/>
  <c r="C170" i="170" s="1"/>
  <c r="D171" i="170"/>
  <c r="D170" i="170" s="1"/>
  <c r="A3" i="168"/>
  <c r="D7" i="168"/>
  <c r="E7" i="168" s="1"/>
  <c r="F7" i="168" s="1"/>
  <c r="E11" i="168"/>
  <c r="C13" i="168"/>
  <c r="C10" i="168" s="1"/>
  <c r="C9" i="168" s="1"/>
  <c r="C8" i="168" s="1"/>
  <c r="C61" i="168" s="1"/>
  <c r="E13" i="168"/>
  <c r="F14" i="168"/>
  <c r="F15" i="168"/>
  <c r="F16" i="168"/>
  <c r="C17" i="168"/>
  <c r="G21" i="168"/>
  <c r="H21" i="168"/>
  <c r="G22" i="168"/>
  <c r="H22" i="168"/>
  <c r="G23" i="168"/>
  <c r="H23" i="168"/>
  <c r="E29" i="168"/>
  <c r="G29" i="168" s="1"/>
  <c r="F31" i="168"/>
  <c r="F29" i="168" s="1"/>
  <c r="F32" i="168"/>
  <c r="F33" i="168"/>
  <c r="H33" i="168" s="1"/>
  <c r="G33" i="168"/>
  <c r="F34" i="168"/>
  <c r="F40" i="168"/>
  <c r="H40" i="168" s="1"/>
  <c r="G42" i="168"/>
  <c r="G43" i="168"/>
  <c r="H43" i="168"/>
  <c r="G44" i="168"/>
  <c r="H44" i="168"/>
  <c r="G45" i="168"/>
  <c r="H45" i="168"/>
  <c r="E46" i="168"/>
  <c r="E41" i="168" s="1"/>
  <c r="F48" i="168"/>
  <c r="F49" i="168"/>
  <c r="F46" i="168" s="1"/>
  <c r="F41" i="168" s="1"/>
  <c r="H41" i="168" s="1"/>
  <c r="F50" i="168"/>
  <c r="H50" i="168" s="1"/>
  <c r="C54" i="168"/>
  <c r="C52" i="168" s="1"/>
  <c r="C51" i="168" s="1"/>
  <c r="E54" i="168"/>
  <c r="E52" i="168" s="1"/>
  <c r="F56" i="168"/>
  <c r="F59" i="168"/>
  <c r="D8" i="167"/>
  <c r="E29" i="167"/>
  <c r="F30" i="172"/>
  <c r="E29" i="170"/>
  <c r="J36" i="172"/>
  <c r="E37" i="170"/>
  <c r="F31" i="172"/>
  <c r="E27" i="170"/>
  <c r="E38" i="170"/>
  <c r="E36" i="170"/>
  <c r="E34" i="170"/>
  <c r="E31" i="170"/>
  <c r="E30" i="170"/>
  <c r="E26" i="170"/>
  <c r="E28" i="170"/>
  <c r="E33" i="170"/>
  <c r="E175" i="170"/>
  <c r="E32" i="170"/>
  <c r="E35" i="170"/>
  <c r="BP10" i="193"/>
  <c r="BQ10" i="193" s="1"/>
  <c r="BR10" i="193" s="1"/>
  <c r="BS10" i="193" s="1"/>
  <c r="BT10" i="193" s="1"/>
  <c r="BU10" i="193" s="1"/>
  <c r="BV10" i="193" s="1"/>
  <c r="BW10" i="193" s="1"/>
  <c r="BX10" i="193" s="1"/>
  <c r="BY10" i="193" s="1"/>
  <c r="BZ10" i="193" s="1"/>
  <c r="CA10" i="193" s="1"/>
  <c r="CB10" i="193" s="1"/>
  <c r="CC10" i="193" s="1"/>
  <c r="CD10" i="193" s="1"/>
  <c r="CE10" i="193" s="1"/>
  <c r="CF10" i="193" s="1"/>
  <c r="CG10" i="193" s="1"/>
  <c r="CH10" i="193" s="1"/>
  <c r="CI10" i="193" s="1"/>
  <c r="CJ10" i="193" s="1"/>
  <c r="CK10" i="193" s="1"/>
  <c r="CL10" i="193" s="1"/>
  <c r="CM10" i="193" s="1"/>
  <c r="CN10" i="193" s="1"/>
  <c r="CO10" i="193" s="1"/>
  <c r="CQ10" i="193"/>
  <c r="CR10" i="193" s="1"/>
  <c r="CS10" i="193" s="1"/>
  <c r="CT10" i="193" s="1"/>
  <c r="CU10" i="193" s="1"/>
  <c r="BM13" i="193"/>
  <c r="FG103" i="193" s="1"/>
  <c r="BM95" i="193"/>
  <c r="CP73" i="193"/>
  <c r="BG13" i="193"/>
  <c r="J49" i="193"/>
  <c r="J47" i="193" s="1"/>
  <c r="D45" i="193"/>
  <c r="CR86" i="193"/>
  <c r="FG98" i="193"/>
  <c r="E86" i="193"/>
  <c r="CL12" i="193"/>
  <c r="GF102" i="193"/>
  <c r="FI102" i="193" s="1"/>
  <c r="GF101" i="193"/>
  <c r="CL77" i="193"/>
  <c r="CR53" i="193"/>
  <c r="FH19" i="193"/>
  <c r="GJ60" i="193"/>
  <c r="CP55" i="193"/>
  <c r="CP53" i="193" s="1"/>
  <c r="CK13" i="193"/>
  <c r="CK41" i="193"/>
  <c r="BP43" i="193"/>
  <c r="D39" i="193"/>
  <c r="CX21" i="193"/>
  <c r="BP70" i="193"/>
  <c r="CY68" i="193"/>
  <c r="BY68" i="193"/>
  <c r="CX66" i="193"/>
  <c r="E62" i="193"/>
  <c r="FH51" i="193"/>
  <c r="GL44" i="193"/>
  <c r="BN42" i="193"/>
  <c r="FH84" i="193"/>
  <c r="FH83" i="193"/>
  <c r="BN75" i="193"/>
  <c r="GL50" i="193"/>
  <c r="CQ29" i="193"/>
  <c r="GJ24" i="193"/>
  <c r="GJ23" i="193" s="1"/>
  <c r="GK23" i="193"/>
  <c r="FI32" i="193"/>
  <c r="FH33" i="193"/>
  <c r="FH32" i="193" s="1"/>
  <c r="CP18" i="193"/>
  <c r="DD17" i="193"/>
  <c r="GS76" i="193"/>
  <c r="D25" i="170"/>
  <c r="D20" i="170"/>
  <c r="D12" i="170" s="1"/>
  <c r="D11" i="170" s="1"/>
  <c r="D174" i="170"/>
  <c r="E174" i="170" s="1"/>
  <c r="H35" i="168"/>
  <c r="G35" i="168"/>
  <c r="F20" i="168"/>
  <c r="H20" i="168" s="1"/>
  <c r="G20" i="168"/>
  <c r="G19" i="168"/>
  <c r="F19" i="168"/>
  <c r="H19" i="168" s="1"/>
  <c r="G18" i="168"/>
  <c r="F18" i="168"/>
  <c r="E17" i="168"/>
  <c r="D90" i="193"/>
  <c r="DD89" i="193"/>
  <c r="CP87" i="193"/>
  <c r="CP85" i="193"/>
  <c r="D84" i="193"/>
  <c r="C84" i="193" s="1"/>
  <c r="FH78" i="193"/>
  <c r="FQ103" i="193"/>
  <c r="DK103" i="193"/>
  <c r="DG103" i="193"/>
  <c r="GB102" i="193"/>
  <c r="FX102" i="193"/>
  <c r="FL102" i="193"/>
  <c r="BN72" i="193"/>
  <c r="GK68" i="193"/>
  <c r="FH66" i="193"/>
  <c r="BN63" i="193"/>
  <c r="BO59" i="193"/>
  <c r="FH60" i="193"/>
  <c r="GK56" i="193"/>
  <c r="GJ57" i="193"/>
  <c r="FI53" i="193"/>
  <c r="BO53" i="193"/>
  <c r="GL47" i="193"/>
  <c r="CP48" i="193"/>
  <c r="D48" i="193"/>
  <c r="BN45" i="193"/>
  <c r="CP42" i="193"/>
  <c r="GJ42" i="193"/>
  <c r="GJ34" i="193"/>
  <c r="BN30" i="193"/>
  <c r="BO29" i="193"/>
  <c r="GG102" i="193"/>
  <c r="FX103" i="193"/>
  <c r="FE103" i="193"/>
  <c r="FG102" i="193"/>
  <c r="EY102" i="193"/>
  <c r="EU102" i="193"/>
  <c r="DS102" i="193"/>
  <c r="DS101" i="193" s="1"/>
  <c r="DK102" i="193"/>
  <c r="GN102" i="193"/>
  <c r="GN101" i="193" s="1"/>
  <c r="BO26" i="193"/>
  <c r="D27" i="193"/>
  <c r="EM103" i="193"/>
  <c r="EA103" i="193"/>
  <c r="EA101" i="193" s="1"/>
  <c r="GH103" i="193"/>
  <c r="D24" i="193"/>
  <c r="FN103" i="193"/>
  <c r="FN101" i="193"/>
  <c r="EB105" i="193"/>
  <c r="GO103" i="193"/>
  <c r="GA103" i="193"/>
  <c r="EU103" i="193"/>
  <c r="EU101" i="193" s="1"/>
  <c r="CQ20" i="193"/>
  <c r="EQ105" i="193"/>
  <c r="AH105" i="193"/>
  <c r="GJ21" i="193"/>
  <c r="FC103" i="193"/>
  <c r="EY103" i="193"/>
  <c r="DS103" i="193"/>
  <c r="EW103" i="193"/>
  <c r="DL103" i="193"/>
  <c r="BO17" i="193"/>
  <c r="EJ103" i="193"/>
  <c r="DJ103" i="193"/>
  <c r="EL105" i="193"/>
  <c r="EE103" i="193"/>
  <c r="EB103" i="193"/>
  <c r="EB101" i="193" s="1"/>
  <c r="GM103" i="193"/>
  <c r="GM101" i="193"/>
  <c r="FY103" i="193"/>
  <c r="FO103" i="193"/>
  <c r="ET103" i="193"/>
  <c r="DM103" i="193"/>
  <c r="CQ14" i="193"/>
  <c r="EN102" i="193"/>
  <c r="EJ102" i="193"/>
  <c r="DV105" i="193"/>
  <c r="GK14" i="193"/>
  <c r="GJ15" i="193"/>
  <c r="CY14" i="193"/>
  <c r="EV103" i="193"/>
  <c r="AY105" i="193"/>
  <c r="DU101" i="193"/>
  <c r="DF103" i="193"/>
  <c r="GJ16" i="193"/>
  <c r="GJ14" i="193" s="1"/>
  <c r="GL14" i="193"/>
  <c r="GN103" i="193"/>
  <c r="FT103" i="193"/>
  <c r="FP103" i="193"/>
  <c r="FL103" i="193"/>
  <c r="FL101" i="193" s="1"/>
  <c r="P29" i="183"/>
  <c r="I17" i="183"/>
  <c r="K20" i="189"/>
  <c r="G15" i="187"/>
  <c r="AH32" i="187"/>
  <c r="F28" i="171"/>
  <c r="F24" i="171"/>
  <c r="F35" i="171"/>
  <c r="F26" i="171"/>
  <c r="E25" i="170"/>
  <c r="F20" i="172"/>
  <c r="F36" i="172"/>
  <c r="I36" i="172" s="1"/>
  <c r="R15" i="187"/>
  <c r="AG15" i="187" s="1"/>
  <c r="D15" i="187"/>
  <c r="AC15" i="187"/>
  <c r="I21" i="172"/>
  <c r="W18" i="183"/>
  <c r="W19" i="183"/>
  <c r="W33" i="183"/>
  <c r="P27" i="183"/>
  <c r="W27" i="183"/>
  <c r="W42" i="183"/>
  <c r="W39" i="183"/>
  <c r="W30" i="183"/>
  <c r="W34" i="183"/>
  <c r="W36" i="183"/>
  <c r="W40" i="183"/>
  <c r="W41" i="183"/>
  <c r="I39" i="183"/>
  <c r="I27" i="183"/>
  <c r="AA16" i="183"/>
  <c r="H26" i="183"/>
  <c r="J35" i="172"/>
  <c r="I27" i="172"/>
  <c r="C29" i="172"/>
  <c r="I29" i="172" s="1"/>
  <c r="F28" i="172"/>
  <c r="F35" i="172"/>
  <c r="I35" i="172" s="1"/>
  <c r="F33" i="172"/>
  <c r="I33" i="172" s="1"/>
  <c r="F22" i="171"/>
  <c r="F23" i="171"/>
  <c r="F34" i="171"/>
  <c r="J14" i="172"/>
  <c r="F32" i="172"/>
  <c r="F32" i="171"/>
  <c r="G25" i="172"/>
  <c r="J29" i="172"/>
  <c r="F14" i="172"/>
  <c r="F34" i="172"/>
  <c r="F31" i="171"/>
  <c r="F26" i="172"/>
  <c r="I26" i="172"/>
  <c r="F25" i="171"/>
  <c r="J27" i="172"/>
  <c r="F27" i="171"/>
  <c r="F33" i="171"/>
  <c r="F15" i="171"/>
  <c r="E14" i="170"/>
  <c r="F16" i="171"/>
  <c r="F20" i="171"/>
  <c r="F10" i="171"/>
  <c r="F14" i="171"/>
  <c r="F13" i="171"/>
  <c r="F9" i="171"/>
  <c r="D66" i="193"/>
  <c r="GJ27" i="193"/>
  <c r="DD23" i="193"/>
  <c r="I41" i="183"/>
  <c r="H41" i="183"/>
  <c r="I24" i="183"/>
  <c r="BJ65" i="193"/>
  <c r="BJ13" i="193"/>
  <c r="J67" i="193"/>
  <c r="DD68" i="193"/>
  <c r="GS68" i="193" s="1"/>
  <c r="CX69" i="193"/>
  <c r="CY50" i="193"/>
  <c r="CX51" i="193"/>
  <c r="CQ44" i="193"/>
  <c r="GJ28" i="193"/>
  <c r="FI26" i="193"/>
  <c r="FH27" i="193"/>
  <c r="FH26" i="193" s="1"/>
  <c r="CX24" i="193"/>
  <c r="CR47" i="193"/>
  <c r="BP35" i="193"/>
  <c r="BN36" i="193"/>
  <c r="BN35" i="193" s="1"/>
  <c r="D33" i="193"/>
  <c r="E32" i="193"/>
  <c r="C15" i="189"/>
  <c r="CX25" i="193"/>
  <c r="CW25" i="193"/>
  <c r="H18" i="183"/>
  <c r="P21" i="183"/>
  <c r="CY77" i="193"/>
  <c r="C15" i="172"/>
  <c r="I15" i="172" s="1"/>
  <c r="D13" i="172"/>
  <c r="J13" i="172" s="1"/>
  <c r="FI95" i="193"/>
  <c r="FH97" i="193"/>
  <c r="EI41" i="193"/>
  <c r="EI13" i="193"/>
  <c r="DD43" i="193"/>
  <c r="C22" i="172"/>
  <c r="I22" i="172"/>
  <c r="E20" i="172"/>
  <c r="D72" i="193"/>
  <c r="E71" i="193"/>
  <c r="GP68" i="193"/>
  <c r="GP13" i="193"/>
  <c r="F13" i="172"/>
  <c r="C31" i="172"/>
  <c r="I31" i="172" s="1"/>
  <c r="J31" i="172"/>
  <c r="GS85" i="193"/>
  <c r="D17" i="168"/>
  <c r="FI20" i="193"/>
  <c r="BN16" i="193"/>
  <c r="DP103" i="193"/>
  <c r="J26" i="172"/>
  <c r="DD20" i="193"/>
  <c r="GS20" i="193" s="1"/>
  <c r="GS22" i="193"/>
  <c r="CX22" i="193"/>
  <c r="DO103" i="193"/>
  <c r="M16" i="189"/>
  <c r="K16" i="189" s="1"/>
  <c r="S16" i="189" s="1"/>
  <c r="CX18" i="193"/>
  <c r="P18" i="183"/>
  <c r="CP60" i="193"/>
  <c r="CR59" i="193"/>
  <c r="FH48" i="193"/>
  <c r="CX46" i="193"/>
  <c r="FH24" i="193"/>
  <c r="FH23" i="193"/>
  <c r="FI23" i="193"/>
  <c r="CP84" i="193"/>
  <c r="CP40" i="193"/>
  <c r="CP39" i="193"/>
  <c r="CQ38" i="193"/>
  <c r="DD86" i="193"/>
  <c r="AB11" i="193"/>
  <c r="GJ33" i="193"/>
  <c r="GJ32" i="193" s="1"/>
  <c r="D49" i="193"/>
  <c r="BP53" i="193"/>
  <c r="BN55" i="193"/>
  <c r="CX94" i="193"/>
  <c r="CX92" i="193" s="1"/>
  <c r="CX93" i="193"/>
  <c r="CY92" i="193"/>
  <c r="EQ11" i="193"/>
  <c r="S11" i="183"/>
  <c r="W28" i="183"/>
  <c r="G35" i="183"/>
  <c r="FI98" i="193"/>
  <c r="CQ86" i="193"/>
  <c r="FH45" i="193"/>
  <c r="W35" i="183"/>
  <c r="G42" i="183"/>
  <c r="F42" i="183" s="1"/>
  <c r="P17" i="183"/>
  <c r="CX60" i="193"/>
  <c r="CW60" i="193"/>
  <c r="CY59" i="193"/>
  <c r="DD44" i="193"/>
  <c r="FG11" i="193"/>
  <c r="GJ64" i="193"/>
  <c r="GL62" i="193"/>
  <c r="CY44" i="193"/>
  <c r="CX45" i="193"/>
  <c r="CX44" i="193"/>
  <c r="D15" i="193"/>
  <c r="C15" i="193" s="1"/>
  <c r="DF101" i="193"/>
  <c r="FH96" i="193"/>
  <c r="FH95" i="193" s="1"/>
  <c r="BQ77" i="193"/>
  <c r="CX63" i="193"/>
  <c r="CX62" i="193" s="1"/>
  <c r="FJ35" i="193"/>
  <c r="GK77" i="193"/>
  <c r="GJ81" i="193"/>
  <c r="GJ80" i="193" s="1"/>
  <c r="GJ99" i="193"/>
  <c r="CX97" i="193"/>
  <c r="FH67" i="193"/>
  <c r="CR62" i="193"/>
  <c r="FH36" i="193"/>
  <c r="FH99" i="193"/>
  <c r="FH98" i="193"/>
  <c r="CP63" i="193"/>
  <c r="CP62" i="193" s="1"/>
  <c r="BP61" i="193"/>
  <c r="BP59" i="193" s="1"/>
  <c r="E41" i="193"/>
  <c r="DW11" i="193"/>
  <c r="FU102" i="193"/>
  <c r="FU101" i="193" s="1"/>
  <c r="J20" i="172"/>
  <c r="D12" i="172"/>
  <c r="ED11" i="193"/>
  <c r="BO56" i="193"/>
  <c r="C18" i="187"/>
  <c r="G19" i="183"/>
  <c r="GJ22" i="193"/>
  <c r="GJ20" i="193" s="1"/>
  <c r="CP15" i="193"/>
  <c r="G41" i="168"/>
  <c r="AF29" i="187"/>
  <c r="J62" i="193"/>
  <c r="GS62" i="193"/>
  <c r="CQ32" i="193"/>
  <c r="CP34" i="193"/>
  <c r="E26" i="193"/>
  <c r="GJ18" i="193"/>
  <c r="GJ17" i="193" s="1"/>
  <c r="GK17" i="193"/>
  <c r="BM11" i="193"/>
  <c r="CY62" i="193"/>
  <c r="CB59" i="193"/>
  <c r="CB11" i="193" s="1"/>
  <c r="CX31" i="193"/>
  <c r="Q17" i="187"/>
  <c r="F36" i="183"/>
  <c r="I36" i="183"/>
  <c r="GK89" i="193"/>
  <c r="GJ91" i="193"/>
  <c r="DD83" i="193"/>
  <c r="GS83" i="193" s="1"/>
  <c r="D63" i="193"/>
  <c r="CY38" i="193"/>
  <c r="DH11" i="193"/>
  <c r="C34" i="172"/>
  <c r="E68" i="193"/>
  <c r="D69" i="193"/>
  <c r="BN64" i="193"/>
  <c r="E50" i="193"/>
  <c r="CX34" i="193"/>
  <c r="CX32" i="193" s="1"/>
  <c r="CY32" i="193"/>
  <c r="FH16" i="193"/>
  <c r="BZ11" i="193"/>
  <c r="FT102" i="193"/>
  <c r="FT101" i="193" s="1"/>
  <c r="T13" i="183"/>
  <c r="T12" i="183" s="1"/>
  <c r="P14" i="183"/>
  <c r="P13" i="183" s="1"/>
  <c r="P12" i="183" s="1"/>
  <c r="D64" i="193"/>
  <c r="BO62" i="193"/>
  <c r="DV103" i="193"/>
  <c r="I21" i="183"/>
  <c r="GK12" i="193"/>
  <c r="CR38" i="193"/>
  <c r="EH41" i="193"/>
  <c r="EH13" i="193"/>
  <c r="E65" i="193"/>
  <c r="GK59" i="193"/>
  <c r="GJ46" i="193"/>
  <c r="AZ105" i="193"/>
  <c r="ES102" i="193"/>
  <c r="ED102" i="193"/>
  <c r="H29" i="168"/>
  <c r="GJ93" i="193"/>
  <c r="GK92" i="193"/>
  <c r="DD38" i="193"/>
  <c r="CR26" i="193"/>
  <c r="BO20" i="193"/>
  <c r="BN18" i="193"/>
  <c r="W24" i="183"/>
  <c r="FJ89" i="193"/>
  <c r="AW77" i="193"/>
  <c r="J79" i="193"/>
  <c r="J77" i="193" s="1"/>
  <c r="CQ68" i="193"/>
  <c r="GS55" i="193"/>
  <c r="DD53" i="193"/>
  <c r="GS32" i="193"/>
  <c r="FH15" i="193"/>
  <c r="FI14" i="193"/>
  <c r="CR17" i="193"/>
  <c r="E78" i="193"/>
  <c r="BN69" i="193"/>
  <c r="FI59" i="193"/>
  <c r="FH61" i="193"/>
  <c r="GK50" i="193"/>
  <c r="BN33" i="193"/>
  <c r="BN27" i="193"/>
  <c r="BN26" i="193" s="1"/>
  <c r="BP26" i="193"/>
  <c r="BO23" i="193"/>
  <c r="BP20" i="193"/>
  <c r="D54" i="168"/>
  <c r="D52" i="168" s="1"/>
  <c r="D51" i="168" s="1"/>
  <c r="G30" i="183"/>
  <c r="J83" i="193"/>
  <c r="D85" i="193"/>
  <c r="FJ59" i="193"/>
  <c r="CP27" i="193"/>
  <c r="CP26" i="193" s="1"/>
  <c r="CT11" i="193"/>
  <c r="H53" i="168"/>
  <c r="I14" i="183"/>
  <c r="I13" i="183" s="1"/>
  <c r="I12" i="183" s="1"/>
  <c r="H34" i="168"/>
  <c r="E13" i="180"/>
  <c r="GL95" i="193"/>
  <c r="E89" i="193"/>
  <c r="GL35" i="193"/>
  <c r="E80" i="193"/>
  <c r="BP74" i="193"/>
  <c r="CP66" i="193"/>
  <c r="CQ65" i="193"/>
  <c r="CX54" i="193"/>
  <c r="CX53" i="193" s="1"/>
  <c r="DD29" i="193"/>
  <c r="EZ103" i="193"/>
  <c r="DB103" i="193"/>
  <c r="DV102" i="193"/>
  <c r="DV101" i="193" s="1"/>
  <c r="DD100" i="193"/>
  <c r="CX100" i="193" s="1"/>
  <c r="EH98" i="193"/>
  <c r="J44" i="193"/>
  <c r="GS44" i="193" s="1"/>
  <c r="DA103" i="193"/>
  <c r="BN87" i="193"/>
  <c r="EX77" i="193"/>
  <c r="EX13" i="193"/>
  <c r="ET105" i="193" s="1"/>
  <c r="H14" i="183"/>
  <c r="H13" i="183" s="1"/>
  <c r="H12" i="183" s="1"/>
  <c r="CR80" i="193"/>
  <c r="GS61" i="193"/>
  <c r="DD59" i="193"/>
  <c r="GS59" i="193" s="1"/>
  <c r="BP38" i="193"/>
  <c r="BN39" i="193"/>
  <c r="FJ32" i="193"/>
  <c r="E29" i="193"/>
  <c r="CR89" i="193"/>
  <c r="CP72" i="193"/>
  <c r="CQ71" i="193"/>
  <c r="GK62" i="193"/>
  <c r="EG102" i="193"/>
  <c r="BN48" i="193"/>
  <c r="C48" i="193" s="1"/>
  <c r="CW97" i="193"/>
  <c r="BN61" i="193"/>
  <c r="D79" i="193"/>
  <c r="E77" i="193"/>
  <c r="GR77" i="193" s="1"/>
  <c r="D50" i="193"/>
  <c r="C85" i="193"/>
  <c r="BN17" i="193"/>
  <c r="AF18" i="187"/>
  <c r="DD41" i="193"/>
  <c r="CW51" i="193"/>
  <c r="DK101" i="193"/>
  <c r="CX59" i="193"/>
  <c r="FH14" i="193"/>
  <c r="GJ31" i="193"/>
  <c r="GJ29" i="193" s="1"/>
  <c r="GK29" i="193"/>
  <c r="G46" i="168"/>
  <c r="J53" i="193"/>
  <c r="GS53" i="193" s="1"/>
  <c r="J12" i="193"/>
  <c r="FH52" i="193"/>
  <c r="FH49" i="193"/>
  <c r="W37" i="183"/>
  <c r="AA25" i="183"/>
  <c r="BO68" i="193"/>
  <c r="BN70" i="193"/>
  <c r="FJ13" i="193"/>
  <c r="E53" i="193"/>
  <c r="D54" i="193"/>
  <c r="GS49" i="193"/>
  <c r="EF103" i="193"/>
  <c r="EF101" i="193" s="1"/>
  <c r="C20" i="187"/>
  <c r="AF20" i="187" s="1"/>
  <c r="P20" i="183"/>
  <c r="G77" i="193"/>
  <c r="G12" i="193"/>
  <c r="DA102" i="193" s="1"/>
  <c r="W13" i="193"/>
  <c r="W68" i="193"/>
  <c r="J70" i="193"/>
  <c r="GS70" i="193" s="1"/>
  <c r="CP69" i="193"/>
  <c r="CP61" i="193"/>
  <c r="CP59" i="193" s="1"/>
  <c r="CQ59" i="193"/>
  <c r="F13" i="168"/>
  <c r="G43" i="183"/>
  <c r="I43" i="183"/>
  <c r="G29" i="183"/>
  <c r="F12" i="193"/>
  <c r="CZ102" i="193" s="1"/>
  <c r="F77" i="193"/>
  <c r="CX15" i="193"/>
  <c r="CW15" i="193" s="1"/>
  <c r="DD14" i="193"/>
  <c r="GS14" i="193" s="1"/>
  <c r="H42" i="183"/>
  <c r="P42" i="183"/>
  <c r="G32" i="183"/>
  <c r="D93" i="193"/>
  <c r="E92" i="193"/>
  <c r="CX20" i="193"/>
  <c r="S26" i="189"/>
  <c r="W32" i="183"/>
  <c r="X25" i="183"/>
  <c r="AZ11" i="193"/>
  <c r="BP25" i="193"/>
  <c r="BP23" i="193" s="1"/>
  <c r="CO13" i="193"/>
  <c r="GI103" i="193" s="1"/>
  <c r="CO23" i="193"/>
  <c r="CO11" i="193" s="1"/>
  <c r="FJ41" i="193"/>
  <c r="G54" i="168"/>
  <c r="S23" i="189"/>
  <c r="FJ92" i="193"/>
  <c r="D46" i="193"/>
  <c r="DN11" i="193"/>
  <c r="CH11" i="193"/>
  <c r="BV11" i="193"/>
  <c r="BG11" i="193"/>
  <c r="BN29" i="193"/>
  <c r="E20" i="170"/>
  <c r="GJ95" i="193"/>
  <c r="FA103" i="193"/>
  <c r="BP86" i="193"/>
  <c r="BN88" i="193"/>
  <c r="GL80" i="193"/>
  <c r="GJ82" i="193"/>
  <c r="GU82" i="193"/>
  <c r="CR65" i="193"/>
  <c r="CP67" i="193"/>
  <c r="E44" i="193"/>
  <c r="FH34" i="193"/>
  <c r="CP43" i="193"/>
  <c r="CP41" i="193"/>
  <c r="D36" i="193"/>
  <c r="D35" i="193" s="1"/>
  <c r="E35" i="193"/>
  <c r="FH30" i="193"/>
  <c r="D29" i="193"/>
  <c r="BO83" i="193"/>
  <c r="BN84" i="193"/>
  <c r="FB103" i="193"/>
  <c r="EC101" i="193"/>
  <c r="G23" i="183"/>
  <c r="BP89" i="193"/>
  <c r="BN90" i="193"/>
  <c r="BN89" i="193" s="1"/>
  <c r="BP41" i="193"/>
  <c r="CQ92" i="193"/>
  <c r="C23" i="187"/>
  <c r="AF23" i="187" s="1"/>
  <c r="P22" i="183"/>
  <c r="CY95" i="193"/>
  <c r="D91" i="193"/>
  <c r="C91" i="193" s="1"/>
  <c r="GQ91" i="193" s="1"/>
  <c r="FJ83" i="193"/>
  <c r="GG11" i="193"/>
  <c r="FF11" i="193"/>
  <c r="DR11" i="193"/>
  <c r="S24" i="189"/>
  <c r="H22" i="183"/>
  <c r="G18" i="183"/>
  <c r="F18" i="183"/>
  <c r="J89" i="193"/>
  <c r="GS89" i="193" s="1"/>
  <c r="P11" i="193"/>
  <c r="FJ56" i="193"/>
  <c r="GS26" i="193"/>
  <c r="GK86" i="193"/>
  <c r="D87" i="193"/>
  <c r="GL71" i="193"/>
  <c r="GJ72" i="193"/>
  <c r="GJ71" i="193" s="1"/>
  <c r="T14" i="189"/>
  <c r="G27" i="183"/>
  <c r="F27" i="183" s="1"/>
  <c r="GL89" i="193"/>
  <c r="FJ86" i="193"/>
  <c r="D25" i="193"/>
  <c r="D23" i="193" s="1"/>
  <c r="DG105" i="193"/>
  <c r="FI86" i="193"/>
  <c r="BN43" i="193"/>
  <c r="J29" i="193"/>
  <c r="ED103" i="193"/>
  <c r="GC102" i="193"/>
  <c r="G44" i="183"/>
  <c r="C26" i="187"/>
  <c r="G22" i="183"/>
  <c r="F22" i="183" s="1"/>
  <c r="BN94" i="193"/>
  <c r="GT94" i="193" s="1"/>
  <c r="BN92" i="193"/>
  <c r="FI74" i="193"/>
  <c r="CY56" i="193"/>
  <c r="FQ102" i="193"/>
  <c r="FQ101" i="193" s="1"/>
  <c r="DM102" i="193"/>
  <c r="DR103" i="193"/>
  <c r="GA102" i="193"/>
  <c r="GA101" i="193" s="1"/>
  <c r="FP102" i="193"/>
  <c r="FP101" i="193" s="1"/>
  <c r="ER102" i="193"/>
  <c r="ER101" i="193"/>
  <c r="F24" i="168"/>
  <c r="FH79" i="193"/>
  <c r="FH77" i="193" s="1"/>
  <c r="FH62" i="193"/>
  <c r="GL29" i="193"/>
  <c r="FZ102" i="193"/>
  <c r="FZ101" i="193" s="1"/>
  <c r="BP77" i="193"/>
  <c r="Z11" i="183"/>
  <c r="I33" i="183"/>
  <c r="BO95" i="193"/>
  <c r="D82" i="193"/>
  <c r="FJ71" i="193"/>
  <c r="CY65" i="193"/>
  <c r="CP52" i="193"/>
  <c r="BN49" i="193"/>
  <c r="BN47" i="193" s="1"/>
  <c r="BO35" i="193"/>
  <c r="CX27" i="193"/>
  <c r="FM103" i="193"/>
  <c r="FM101" i="193" s="1"/>
  <c r="FA102" i="193"/>
  <c r="FA101" i="193" s="1"/>
  <c r="Q32" i="187"/>
  <c r="AF32" i="187" s="1"/>
  <c r="J50" i="193"/>
  <c r="GJ49" i="193"/>
  <c r="GJ36" i="193"/>
  <c r="CP19" i="193"/>
  <c r="DT102" i="193"/>
  <c r="DT101" i="193" s="1"/>
  <c r="Q34" i="187"/>
  <c r="AF34" i="187" s="1"/>
  <c r="CY83" i="193"/>
  <c r="BP80" i="193"/>
  <c r="BN54" i="193"/>
  <c r="BN53" i="193" s="1"/>
  <c r="DX103" i="193"/>
  <c r="J174" i="172"/>
  <c r="G170" i="172"/>
  <c r="L11" i="183"/>
  <c r="AC11" i="183"/>
  <c r="Y14" i="189"/>
  <c r="K15" i="183"/>
  <c r="J92" i="193"/>
  <c r="GK80" i="193"/>
  <c r="CP25" i="193"/>
  <c r="CP23" i="193" s="1"/>
  <c r="D25" i="168"/>
  <c r="AO41" i="193"/>
  <c r="AO11" i="193" s="1"/>
  <c r="D40" i="170"/>
  <c r="E170" i="170"/>
  <c r="C36" i="193"/>
  <c r="CP65" i="193"/>
  <c r="C69" i="193"/>
  <c r="D92" i="193"/>
  <c r="BN68" i="193"/>
  <c r="BN83" i="193"/>
  <c r="J68" i="193"/>
  <c r="D44" i="193"/>
  <c r="CW27" i="193"/>
  <c r="CP17" i="193"/>
  <c r="CZ101" i="193"/>
  <c r="BN67" i="193"/>
  <c r="BO65" i="193"/>
  <c r="W11" i="193"/>
  <c r="CY53" i="193"/>
  <c r="FV11" i="193"/>
  <c r="EE101" i="193"/>
  <c r="P33" i="183"/>
  <c r="G33" i="183"/>
  <c r="P30" i="183"/>
  <c r="H30" i="183"/>
  <c r="CX96" i="193"/>
  <c r="CP46" i="193"/>
  <c r="EX103" i="193"/>
  <c r="J12" i="172"/>
  <c r="D11" i="172"/>
  <c r="G17" i="168"/>
  <c r="BP71" i="193"/>
  <c r="CX90" i="193"/>
  <c r="CY89" i="193"/>
  <c r="GR89" i="193" s="1"/>
  <c r="D10" i="170"/>
  <c r="E11" i="170"/>
  <c r="CI11" i="193"/>
  <c r="H44" i="183"/>
  <c r="F44" i="183"/>
  <c r="P44" i="183"/>
  <c r="BO14" i="193"/>
  <c r="BN15" i="193"/>
  <c r="E12" i="170"/>
  <c r="D83" i="193"/>
  <c r="CX29" i="193"/>
  <c r="CX14" i="193"/>
  <c r="C82" i="193"/>
  <c r="DD95" i="193"/>
  <c r="H11" i="172"/>
  <c r="F12" i="172"/>
  <c r="H19" i="183"/>
  <c r="CR92" i="193"/>
  <c r="CP93" i="193"/>
  <c r="GR90" i="193"/>
  <c r="I20" i="183"/>
  <c r="G20" i="183"/>
  <c r="F20" i="183" s="1"/>
  <c r="EI11" i="193"/>
  <c r="CR44" i="193"/>
  <c r="CX83" i="193"/>
  <c r="D16" i="193"/>
  <c r="D14" i="193" s="1"/>
  <c r="D47" i="193"/>
  <c r="S31" i="189"/>
  <c r="FJ53" i="193"/>
  <c r="FH55" i="193"/>
  <c r="CP81" i="193"/>
  <c r="S19" i="189"/>
  <c r="P38" i="183"/>
  <c r="DD92" i="193"/>
  <c r="D60" i="193"/>
  <c r="D56" i="193"/>
  <c r="GK38" i="193"/>
  <c r="E56" i="193"/>
  <c r="I18" i="183"/>
  <c r="E74" i="193"/>
  <c r="C21" i="187"/>
  <c r="GK98" i="193"/>
  <c r="CR12" i="193"/>
  <c r="FH37" i="193"/>
  <c r="CP97" i="193"/>
  <c r="CP95" i="193"/>
  <c r="CP94" i="193"/>
  <c r="C40" i="170"/>
  <c r="C9" i="170" s="1"/>
  <c r="E40" i="170"/>
  <c r="J71" i="193"/>
  <c r="GS71" i="193"/>
  <c r="GS73" i="193"/>
  <c r="FS11" i="193"/>
  <c r="EF11" i="193"/>
  <c r="AC11" i="193"/>
  <c r="Q22" i="187"/>
  <c r="BN97" i="193"/>
  <c r="D73" i="193"/>
  <c r="CR32" i="193"/>
  <c r="D18" i="193"/>
  <c r="EN103" i="193"/>
  <c r="FO101" i="193"/>
  <c r="AN41" i="193"/>
  <c r="J43" i="193"/>
  <c r="F54" i="168"/>
  <c r="GJ38" i="193"/>
  <c r="BN66" i="193"/>
  <c r="BN65" i="193" s="1"/>
  <c r="H17" i="183"/>
  <c r="GA11" i="193"/>
  <c r="CW64" i="193"/>
  <c r="BO38" i="193"/>
  <c r="BN40" i="193"/>
  <c r="GS16" i="193"/>
  <c r="AN95" i="193"/>
  <c r="AN11" i="193" s="1"/>
  <c r="D75" i="193"/>
  <c r="FH73" i="193"/>
  <c r="CW73" i="193" s="1"/>
  <c r="CQ23" i="193"/>
  <c r="EV102" i="193"/>
  <c r="EV101" i="193" s="1"/>
  <c r="CX72" i="193"/>
  <c r="CX71" i="193" s="1"/>
  <c r="GJ45" i="193"/>
  <c r="CW45" i="193" s="1"/>
  <c r="FI80" i="193"/>
  <c r="DA11" i="193"/>
  <c r="GJ54" i="193"/>
  <c r="FW102" i="193"/>
  <c r="C28" i="172"/>
  <c r="I28" i="172" s="1"/>
  <c r="CP88" i="193"/>
  <c r="BN51" i="193"/>
  <c r="BO50" i="193"/>
  <c r="CC13" i="193"/>
  <c r="FW103" i="193" s="1"/>
  <c r="CP24" i="193"/>
  <c r="EL103" i="193"/>
  <c r="G25" i="168"/>
  <c r="J20" i="193"/>
  <c r="CP33" i="193"/>
  <c r="CP32" i="193"/>
  <c r="H10" i="172"/>
  <c r="F11" i="172"/>
  <c r="J11" i="172"/>
  <c r="BN14" i="193"/>
  <c r="CX95" i="193"/>
  <c r="CW96" i="193"/>
  <c r="CW95" i="193" s="1"/>
  <c r="J41" i="193"/>
  <c r="GS41" i="193" s="1"/>
  <c r="CP86" i="193"/>
  <c r="CX89" i="193"/>
  <c r="D74" i="193"/>
  <c r="GS92" i="193"/>
  <c r="C33" i="193"/>
  <c r="CP80" i="193"/>
  <c r="GU80" i="193"/>
  <c r="CP92" i="193"/>
  <c r="C93" i="193"/>
  <c r="H9" i="172"/>
  <c r="AF16" i="187" l="1"/>
  <c r="BN32" i="193"/>
  <c r="GT32" i="193" s="1"/>
  <c r="GT34" i="193"/>
  <c r="GS58" i="193"/>
  <c r="DD56" i="193"/>
  <c r="GS56" i="193" s="1"/>
  <c r="CX58" i="193"/>
  <c r="CY47" i="193"/>
  <c r="CY13" i="193"/>
  <c r="CX49" i="193"/>
  <c r="CW49" i="193" s="1"/>
  <c r="CX48" i="193"/>
  <c r="CX47" i="193" s="1"/>
  <c r="DD47" i="193"/>
  <c r="GS47" i="193" s="1"/>
  <c r="F170" i="172"/>
  <c r="I174" i="172"/>
  <c r="C60" i="193"/>
  <c r="C59" i="193" s="1"/>
  <c r="FI68" i="193"/>
  <c r="FH69" i="193"/>
  <c r="X15" i="187"/>
  <c r="G14" i="189"/>
  <c r="E21" i="189"/>
  <c r="C21" i="189" s="1"/>
  <c r="S21" i="189" s="1"/>
  <c r="G38" i="183"/>
  <c r="I38" i="183"/>
  <c r="I25" i="183" s="1"/>
  <c r="I15" i="183" s="1"/>
  <c r="I11" i="183" s="1"/>
  <c r="P24" i="183"/>
  <c r="Q16" i="183"/>
  <c r="Q15" i="183" s="1"/>
  <c r="Q11" i="183" s="1"/>
  <c r="D59" i="193"/>
  <c r="BP32" i="193"/>
  <c r="Q25" i="183"/>
  <c r="EH103" i="193"/>
  <c r="EH101" i="193" s="1"/>
  <c r="EF105" i="193"/>
  <c r="H18" i="168"/>
  <c r="F17" i="168"/>
  <c r="H17" i="168" s="1"/>
  <c r="K15" i="187"/>
  <c r="P40" i="183"/>
  <c r="G40" i="183"/>
  <c r="F40" i="183" s="1"/>
  <c r="H28" i="183"/>
  <c r="H25" i="183" s="1"/>
  <c r="P28" i="183"/>
  <c r="FH72" i="193"/>
  <c r="FI71" i="193"/>
  <c r="CS11" i="193"/>
  <c r="E12" i="193"/>
  <c r="FP11" i="193"/>
  <c r="FA11" i="193"/>
  <c r="EC11" i="193"/>
  <c r="DE11" i="193"/>
  <c r="CK11" i="193"/>
  <c r="FX11" i="193"/>
  <c r="DY11" i="193"/>
  <c r="BF11" i="193"/>
  <c r="C38" i="172"/>
  <c r="I38" i="172" s="1"/>
  <c r="J38" i="172"/>
  <c r="AU95" i="193"/>
  <c r="AU11" i="193" s="1"/>
  <c r="AU13" i="193"/>
  <c r="EO103" i="193" s="1"/>
  <c r="EO101" i="193" s="1"/>
  <c r="GL59" i="193"/>
  <c r="GJ61" i="193"/>
  <c r="J97" i="193"/>
  <c r="C39" i="193"/>
  <c r="G26" i="183"/>
  <c r="GL103" i="193"/>
  <c r="J65" i="193"/>
  <c r="D67" i="193"/>
  <c r="GJ44" i="193"/>
  <c r="J25" i="183"/>
  <c r="C55" i="193"/>
  <c r="GS38" i="193"/>
  <c r="EH11" i="193"/>
  <c r="C13" i="172"/>
  <c r="I13" i="172" s="1"/>
  <c r="I14" i="172"/>
  <c r="Q30" i="187"/>
  <c r="AF30" i="187" s="1"/>
  <c r="Q27" i="187"/>
  <c r="Q24" i="187"/>
  <c r="C19" i="187"/>
  <c r="C15" i="187" s="1"/>
  <c r="D9" i="170"/>
  <c r="E9" i="170" s="1"/>
  <c r="CX23" i="193"/>
  <c r="CW24" i="193"/>
  <c r="CW23" i="193" s="1"/>
  <c r="CQ77" i="193"/>
  <c r="C18" i="193"/>
  <c r="I25" i="172"/>
  <c r="FI56" i="193"/>
  <c r="FH57" i="193"/>
  <c r="FH56" i="193" s="1"/>
  <c r="I32" i="183"/>
  <c r="H34" i="183"/>
  <c r="I34" i="183"/>
  <c r="DD80" i="193"/>
  <c r="CX81" i="193"/>
  <c r="CP78" i="193"/>
  <c r="CR77" i="193"/>
  <c r="FJ74" i="193"/>
  <c r="FH75" i="193"/>
  <c r="FH74" i="193" s="1"/>
  <c r="FD13" i="193"/>
  <c r="FD105" i="193" s="1"/>
  <c r="DD67" i="193"/>
  <c r="FD65" i="193"/>
  <c r="FD11" i="193" s="1"/>
  <c r="F19" i="183"/>
  <c r="F52" i="168"/>
  <c r="H54" i="168"/>
  <c r="T25" i="183"/>
  <c r="CY12" i="193"/>
  <c r="C27" i="193"/>
  <c r="G52" i="168"/>
  <c r="E51" i="168"/>
  <c r="G51" i="168" s="1"/>
  <c r="CX99" i="193"/>
  <c r="CW99" i="193" s="1"/>
  <c r="CY98" i="193"/>
  <c r="P23" i="183"/>
  <c r="H23" i="183"/>
  <c r="F23" i="183" s="1"/>
  <c r="GL13" i="193"/>
  <c r="GJ67" i="193"/>
  <c r="GJ65" i="193" s="1"/>
  <c r="F10" i="172"/>
  <c r="C54" i="193"/>
  <c r="C53" i="193" s="1"/>
  <c r="D53" i="193"/>
  <c r="GJ85" i="193"/>
  <c r="CW85" i="193" s="1"/>
  <c r="GQ85" i="193" s="1"/>
  <c r="GK13" i="193"/>
  <c r="GK83" i="193"/>
  <c r="GS43" i="193"/>
  <c r="D43" i="193"/>
  <c r="C43" i="193" s="1"/>
  <c r="O14" i="189"/>
  <c r="E12" i="172"/>
  <c r="C20" i="172"/>
  <c r="I20" i="172" s="1"/>
  <c r="K20" i="172"/>
  <c r="I26" i="183"/>
  <c r="C83" i="193"/>
  <c r="D10" i="172"/>
  <c r="C32" i="172"/>
  <c r="I32" i="172" s="1"/>
  <c r="J32" i="172"/>
  <c r="M14" i="189"/>
  <c r="K15" i="189"/>
  <c r="S15" i="189" s="1"/>
  <c r="Y13" i="183"/>
  <c r="Y12" i="183" s="1"/>
  <c r="Y11" i="183" s="1"/>
  <c r="X14" i="183"/>
  <c r="M25" i="183"/>
  <c r="H29" i="183"/>
  <c r="F29" i="183" s="1"/>
  <c r="I29" i="183"/>
  <c r="E59" i="193"/>
  <c r="Q19" i="187"/>
  <c r="AF19" i="187" s="1"/>
  <c r="AA15" i="187"/>
  <c r="D71" i="193"/>
  <c r="DX11" i="193"/>
  <c r="GI101" i="193"/>
  <c r="CW37" i="193"/>
  <c r="FH35" i="193"/>
  <c r="E14" i="189"/>
  <c r="N15" i="187"/>
  <c r="BN86" i="193"/>
  <c r="I37" i="183"/>
  <c r="BN38" i="193"/>
  <c r="DD12" i="193"/>
  <c r="GL65" i="193"/>
  <c r="GL83" i="193"/>
  <c r="GL12" i="193"/>
  <c r="GL102" i="193" s="1"/>
  <c r="GL101" i="193" s="1"/>
  <c r="DL11" i="193"/>
  <c r="CP77" i="193"/>
  <c r="FI17" i="193"/>
  <c r="FH18" i="193"/>
  <c r="CQ62" i="193"/>
  <c r="E10" i="168"/>
  <c r="CW34" i="193"/>
  <c r="DA101" i="193"/>
  <c r="CP58" i="193"/>
  <c r="C66" i="193"/>
  <c r="C65" i="193" s="1"/>
  <c r="GO11" i="193"/>
  <c r="EL11" i="193"/>
  <c r="DZ11" i="193"/>
  <c r="V11" i="193"/>
  <c r="AM11" i="193"/>
  <c r="FY11" i="193"/>
  <c r="FM11" i="193"/>
  <c r="CQ13" i="193"/>
  <c r="CQ47" i="193"/>
  <c r="EW101" i="193"/>
  <c r="CX26" i="193"/>
  <c r="DJ101" i="193"/>
  <c r="P34" i="183"/>
  <c r="GJ75" i="193"/>
  <c r="GJ74" i="193" s="1"/>
  <c r="GK74" i="193"/>
  <c r="CR68" i="193"/>
  <c r="AF11" i="193"/>
  <c r="CP57" i="193"/>
  <c r="C57" i="193" s="1"/>
  <c r="C13" i="170"/>
  <c r="E13" i="170" s="1"/>
  <c r="E15" i="170"/>
  <c r="CP38" i="193"/>
  <c r="BN62" i="193"/>
  <c r="G21" i="183"/>
  <c r="FR11" i="193"/>
  <c r="CY80" i="193"/>
  <c r="CY11" i="193" s="1"/>
  <c r="CE11" i="193"/>
  <c r="C79" i="193"/>
  <c r="CR23" i="193"/>
  <c r="FE11" i="193"/>
  <c r="DI11" i="193"/>
  <c r="CN11" i="193"/>
  <c r="BA11" i="193"/>
  <c r="CY17" i="193"/>
  <c r="CX19" i="193"/>
  <c r="CW19" i="193" s="1"/>
  <c r="GQ19" i="193" s="1"/>
  <c r="DG101" i="193"/>
  <c r="FE102" i="193"/>
  <c r="FE101" i="193" s="1"/>
  <c r="FJ102" i="193"/>
  <c r="FH102" i="193" s="1"/>
  <c r="AF22" i="187"/>
  <c r="I16" i="183"/>
  <c r="AA15" i="183"/>
  <c r="AA11" i="183" s="1"/>
  <c r="CW100" i="193"/>
  <c r="C64" i="193"/>
  <c r="GQ64" i="193" s="1"/>
  <c r="D62" i="193"/>
  <c r="F39" i="183"/>
  <c r="GS88" i="193"/>
  <c r="J86" i="193"/>
  <c r="AB105" i="193"/>
  <c r="M105" i="193"/>
  <c r="EZ101" i="193"/>
  <c r="EL101" i="193"/>
  <c r="C94" i="193"/>
  <c r="C92" i="193" s="1"/>
  <c r="E10" i="170"/>
  <c r="G40" i="172"/>
  <c r="J40" i="172" s="1"/>
  <c r="D70" i="193"/>
  <c r="D86" i="193"/>
  <c r="CP68" i="193"/>
  <c r="D78" i="193"/>
  <c r="GR78" i="193"/>
  <c r="G24" i="183"/>
  <c r="F24" i="183" s="1"/>
  <c r="CW31" i="193"/>
  <c r="GJ98" i="193"/>
  <c r="D8" i="180"/>
  <c r="GJ26" i="193"/>
  <c r="J25" i="172"/>
  <c r="C45" i="193"/>
  <c r="G9" i="172"/>
  <c r="FI83" i="193"/>
  <c r="FT11" i="193"/>
  <c r="EQ103" i="193"/>
  <c r="EQ101" i="193" s="1"/>
  <c r="AW105" i="193"/>
  <c r="CP76" i="193"/>
  <c r="CR74" i="193"/>
  <c r="BW11" i="193"/>
  <c r="BH11" i="193"/>
  <c r="AJ11" i="193"/>
  <c r="DX101" i="193"/>
  <c r="FH47" i="193"/>
  <c r="T16" i="183"/>
  <c r="CP90" i="193"/>
  <c r="CP89" i="193" s="1"/>
  <c r="CQ89" i="193"/>
  <c r="GL86" i="193"/>
  <c r="CW84" i="193"/>
  <c r="CW83" i="193" s="1"/>
  <c r="GQ83" i="193" s="1"/>
  <c r="BN80" i="193"/>
  <c r="AE11" i="193"/>
  <c r="BN25" i="193"/>
  <c r="C25" i="193" s="1"/>
  <c r="GQ25" i="193" s="1"/>
  <c r="BO13" i="193"/>
  <c r="BO12" i="193"/>
  <c r="BN24" i="193"/>
  <c r="FQ11" i="193"/>
  <c r="FB11" i="193"/>
  <c r="DF11" i="193"/>
  <c r="BY11" i="193"/>
  <c r="EN101" i="193"/>
  <c r="GJ35" i="193"/>
  <c r="M16" i="183"/>
  <c r="M15" i="183" s="1"/>
  <c r="M11" i="183" s="1"/>
  <c r="CP49" i="193"/>
  <c r="CP47" i="193" s="1"/>
  <c r="GS23" i="193"/>
  <c r="AF31" i="187"/>
  <c r="S29" i="189"/>
  <c r="G39" i="183"/>
  <c r="FI12" i="193"/>
  <c r="FI92" i="193"/>
  <c r="FH93" i="193"/>
  <c r="FH92" i="193" s="1"/>
  <c r="GT92" i="193" s="1"/>
  <c r="FL11" i="193"/>
  <c r="EK11" i="193"/>
  <c r="DM11" i="193"/>
  <c r="CG11" i="193"/>
  <c r="AH11" i="193"/>
  <c r="I11" i="193"/>
  <c r="GJ88" i="193"/>
  <c r="CW88" i="193" s="1"/>
  <c r="GQ88" i="193" s="1"/>
  <c r="GJ87" i="193"/>
  <c r="ER11" i="193"/>
  <c r="BL11" i="193"/>
  <c r="GT43" i="193"/>
  <c r="FH42" i="193"/>
  <c r="FI41" i="193"/>
  <c r="CQ26" i="193"/>
  <c r="J23" i="193"/>
  <c r="DQ103" i="193"/>
  <c r="DQ101" i="193" s="1"/>
  <c r="V105" i="193"/>
  <c r="FH50" i="193"/>
  <c r="CP71" i="193"/>
  <c r="C72" i="193"/>
  <c r="BN41" i="193"/>
  <c r="BO89" i="193"/>
  <c r="DG11" i="193"/>
  <c r="CY41" i="193"/>
  <c r="CX43" i="193"/>
  <c r="CX41" i="193" s="1"/>
  <c r="CC11" i="193"/>
  <c r="BB11" i="193"/>
  <c r="AP11" i="193"/>
  <c r="FH39" i="193"/>
  <c r="CW39" i="193" s="1"/>
  <c r="FJ12" i="193"/>
  <c r="CW33" i="193"/>
  <c r="CW32" i="193" s="1"/>
  <c r="BE11" i="193"/>
  <c r="AG11" i="193"/>
  <c r="U11" i="193"/>
  <c r="H11" i="193"/>
  <c r="FH59" i="193"/>
  <c r="GS86" i="193"/>
  <c r="FD103" i="193"/>
  <c r="FD101" i="193" s="1"/>
  <c r="J37" i="172"/>
  <c r="S33" i="189"/>
  <c r="P19" i="183"/>
  <c r="P16" i="183" s="1"/>
  <c r="D88" i="193"/>
  <c r="C88" i="193" s="1"/>
  <c r="BO78" i="193"/>
  <c r="FJ65" i="193"/>
  <c r="FH22" i="193"/>
  <c r="FH21" i="193"/>
  <c r="EI103" i="193"/>
  <c r="EI101" i="193" s="1"/>
  <c r="GJ55" i="193"/>
  <c r="CW55" i="193" s="1"/>
  <c r="GQ55" i="193" s="1"/>
  <c r="GK53" i="193"/>
  <c r="CX52" i="193"/>
  <c r="CW52" i="193" s="1"/>
  <c r="DD50" i="193"/>
  <c r="CP30" i="193"/>
  <c r="CR29" i="193"/>
  <c r="E14" i="193"/>
  <c r="DJ102" i="193"/>
  <c r="AF17" i="187"/>
  <c r="I37" i="172"/>
  <c r="C33" i="187"/>
  <c r="AF33" i="187" s="1"/>
  <c r="G34" i="183"/>
  <c r="F34" i="183" s="1"/>
  <c r="G31" i="183"/>
  <c r="G28" i="183"/>
  <c r="GL98" i="193"/>
  <c r="BN96" i="193"/>
  <c r="GL77" i="193"/>
  <c r="CQ74" i="193"/>
  <c r="CP75" i="193"/>
  <c r="CP74" i="193" s="1"/>
  <c r="FU11" i="193"/>
  <c r="GJ63" i="193"/>
  <c r="S11" i="193"/>
  <c r="FY102" i="193"/>
  <c r="FY101" i="193" s="1"/>
  <c r="CQ83" i="193"/>
  <c r="DT11" i="193"/>
  <c r="GL56" i="193"/>
  <c r="D19" i="193"/>
  <c r="C19" i="193" s="1"/>
  <c r="E13" i="193"/>
  <c r="GD102" i="193"/>
  <c r="S17" i="189"/>
  <c r="BP65" i="193"/>
  <c r="DS11" i="193"/>
  <c r="GJ56" i="193"/>
  <c r="CP51" i="193"/>
  <c r="CP50" i="193" s="1"/>
  <c r="CQ50" i="193"/>
  <c r="GB11" i="193"/>
  <c r="DQ11" i="193"/>
  <c r="CW16" i="193"/>
  <c r="DP105" i="193"/>
  <c r="I44" i="183"/>
  <c r="BN95" i="193"/>
  <c r="F30" i="183"/>
  <c r="DR101" i="193"/>
  <c r="GC101" i="193"/>
  <c r="F43" i="183"/>
  <c r="G11" i="193"/>
  <c r="C63" i="193"/>
  <c r="H46" i="168"/>
  <c r="CP83" i="193"/>
  <c r="CX50" i="193"/>
  <c r="I28" i="183"/>
  <c r="Q26" i="187"/>
  <c r="AF26" i="187" s="1"/>
  <c r="S22" i="189"/>
  <c r="G41" i="183"/>
  <c r="F41" i="183" s="1"/>
  <c r="H38" i="183"/>
  <c r="H33" i="183"/>
  <c r="F33" i="183" s="1"/>
  <c r="E11" i="183"/>
  <c r="EP13" i="193"/>
  <c r="EO105" i="193" s="1"/>
  <c r="EP77" i="193"/>
  <c r="EP11" i="193" s="1"/>
  <c r="FH70" i="193"/>
  <c r="GT70" i="193" s="1"/>
  <c r="Z11" i="193"/>
  <c r="GS50" i="193"/>
  <c r="ED101" i="193"/>
  <c r="F10" i="168"/>
  <c r="F9" i="168" s="1"/>
  <c r="BJ105" i="193"/>
  <c r="DB101" i="193"/>
  <c r="CY86" i="193"/>
  <c r="EY101" i="193"/>
  <c r="FX101" i="193"/>
  <c r="D96" i="193"/>
  <c r="C96" i="193" s="1"/>
  <c r="D11" i="183"/>
  <c r="DV11" i="193"/>
  <c r="BR11" i="193"/>
  <c r="FJ68" i="193"/>
  <c r="GC11" i="193"/>
  <c r="AK11" i="193"/>
  <c r="D21" i="193"/>
  <c r="E20" i="193"/>
  <c r="EA11" i="193"/>
  <c r="C67" i="193"/>
  <c r="D80" i="193"/>
  <c r="GS29" i="193"/>
  <c r="GT61" i="193"/>
  <c r="EJ101" i="193"/>
  <c r="FG101" i="193"/>
  <c r="H21" i="183"/>
  <c r="H16" i="183" s="1"/>
  <c r="H15" i="183" s="1"/>
  <c r="H11" i="183" s="1"/>
  <c r="J16" i="183"/>
  <c r="G17" i="183"/>
  <c r="FI89" i="193"/>
  <c r="FH90" i="193"/>
  <c r="EW11" i="193"/>
  <c r="BU11" i="193"/>
  <c r="AT11" i="193"/>
  <c r="CX68" i="193"/>
  <c r="CP45" i="193"/>
  <c r="CP44" i="193" s="1"/>
  <c r="GL38" i="193"/>
  <c r="GL20" i="193"/>
  <c r="GN11" i="193"/>
  <c r="CP16" i="193"/>
  <c r="CP14" i="193" s="1"/>
  <c r="EM102" i="193"/>
  <c r="EM101" i="193" s="1"/>
  <c r="DP101" i="193"/>
  <c r="D28" i="193"/>
  <c r="CQ17" i="193"/>
  <c r="CQ11" i="193" s="1"/>
  <c r="BO80" i="193"/>
  <c r="CX75" i="193"/>
  <c r="CW75" i="193" s="1"/>
  <c r="FK11" i="193"/>
  <c r="EV11" i="193"/>
  <c r="CY71" i="193"/>
  <c r="CP70" i="193"/>
  <c r="EZ11" i="193"/>
  <c r="BN60" i="193"/>
  <c r="BN59" i="193" s="1"/>
  <c r="GT59" i="193" s="1"/>
  <c r="FH54" i="193"/>
  <c r="FH53" i="193" s="1"/>
  <c r="GL26" i="193"/>
  <c r="E23" i="193"/>
  <c r="EK102" i="193"/>
  <c r="ET102" i="193"/>
  <c r="ET101" i="193" s="1"/>
  <c r="C27" i="187"/>
  <c r="C24" i="187"/>
  <c r="Q21" i="187"/>
  <c r="AF21" i="187" s="1"/>
  <c r="P37" i="183"/>
  <c r="I35" i="183"/>
  <c r="P32" i="183"/>
  <c r="BO92" i="193"/>
  <c r="GJ90" i="193"/>
  <c r="GJ89" i="193" s="1"/>
  <c r="FH87" i="193"/>
  <c r="CR83" i="193"/>
  <c r="ET11" i="193"/>
  <c r="DJ11" i="193"/>
  <c r="AQ11" i="193"/>
  <c r="D81" i="193"/>
  <c r="C81" i="193" s="1"/>
  <c r="C80" i="193" s="1"/>
  <c r="FJ77" i="193"/>
  <c r="BN76" i="193"/>
  <c r="C76" i="193" s="1"/>
  <c r="BN73" i="193"/>
  <c r="BN71" i="193" s="1"/>
  <c r="GK65" i="193"/>
  <c r="FO11" i="193"/>
  <c r="K11" i="193"/>
  <c r="BO47" i="193"/>
  <c r="FH46" i="193"/>
  <c r="FH44" i="193" s="1"/>
  <c r="CP37" i="193"/>
  <c r="CP35" i="193" s="1"/>
  <c r="CX36" i="193"/>
  <c r="CX35" i="193" s="1"/>
  <c r="CP22" i="193"/>
  <c r="DW103" i="193"/>
  <c r="DW101" i="193" s="1"/>
  <c r="FK103" i="193"/>
  <c r="FI103" i="193" s="1"/>
  <c r="FI101" i="193" s="1"/>
  <c r="DC103" i="193"/>
  <c r="CY103" i="193" s="1"/>
  <c r="DZ102" i="193"/>
  <c r="DZ101" i="193" s="1"/>
  <c r="DO102" i="193"/>
  <c r="DO101" i="193" s="1"/>
  <c r="FS102" i="193"/>
  <c r="FS101" i="193" s="1"/>
  <c r="C170" i="172"/>
  <c r="C40" i="172" s="1"/>
  <c r="FI29" i="193"/>
  <c r="GS25" i="193"/>
  <c r="EG103" i="193"/>
  <c r="EG101" i="193" s="1"/>
  <c r="FB102" i="193"/>
  <c r="FB101" i="193" s="1"/>
  <c r="D170" i="172"/>
  <c r="D40" i="172" s="1"/>
  <c r="GH11" i="193"/>
  <c r="EU11" i="193"/>
  <c r="DK11" i="193"/>
  <c r="GJ94" i="193"/>
  <c r="GU94" i="193" s="1"/>
  <c r="GS91" i="193"/>
  <c r="BP83" i="193"/>
  <c r="GJ78" i="193"/>
  <c r="BP62" i="193"/>
  <c r="BN52" i="193"/>
  <c r="C52" i="193" s="1"/>
  <c r="E47" i="193"/>
  <c r="D42" i="193"/>
  <c r="D12" i="193" s="1"/>
  <c r="CP31" i="193"/>
  <c r="C31" i="193" s="1"/>
  <c r="CX28" i="193"/>
  <c r="CW28" i="193" s="1"/>
  <c r="BN22" i="193"/>
  <c r="BN20" i="193" s="1"/>
  <c r="CP21" i="193"/>
  <c r="CP20" i="193" s="1"/>
  <c r="BP17" i="193"/>
  <c r="DN103" i="193"/>
  <c r="DX102" i="193"/>
  <c r="DI102" i="193"/>
  <c r="DI101" i="193" s="1"/>
  <c r="W43" i="183"/>
  <c r="BP95" i="193"/>
  <c r="FH82" i="193"/>
  <c r="CW82" i="193" s="1"/>
  <c r="GQ82" i="193" s="1"/>
  <c r="FJ80" i="193"/>
  <c r="FI77" i="193"/>
  <c r="GJ70" i="193"/>
  <c r="GJ68" i="193" s="1"/>
  <c r="GJ48" i="193"/>
  <c r="GJ47" i="193" s="1"/>
  <c r="GL41" i="193"/>
  <c r="J38" i="193"/>
  <c r="FJ17" i="193"/>
  <c r="J17" i="193"/>
  <c r="GS17" i="193" s="1"/>
  <c r="AR105" i="193"/>
  <c r="DY103" i="193"/>
  <c r="DY101" i="193" s="1"/>
  <c r="DL102" i="193"/>
  <c r="DL101" i="193" s="1"/>
  <c r="GE103" i="193"/>
  <c r="GE101" i="193" s="1"/>
  <c r="K25" i="172"/>
  <c r="AH15" i="187"/>
  <c r="X14" i="189"/>
  <c r="P36" i="183"/>
  <c r="O15" i="183"/>
  <c r="O11" i="183" s="1"/>
  <c r="E83" i="193"/>
  <c r="FH81" i="193"/>
  <c r="CX78" i="193"/>
  <c r="CX57" i="193"/>
  <c r="CW57" i="193" s="1"/>
  <c r="D34" i="193"/>
  <c r="GG103" i="193"/>
  <c r="GG101" i="193" s="1"/>
  <c r="EK103" i="193"/>
  <c r="GO102" i="193"/>
  <c r="GO101" i="193" s="1"/>
  <c r="FW101" i="193"/>
  <c r="D77" i="193"/>
  <c r="GJ12" i="193"/>
  <c r="D97" i="193"/>
  <c r="F32" i="183"/>
  <c r="GR12" i="193"/>
  <c r="H25" i="168"/>
  <c r="D24" i="168"/>
  <c r="D10" i="168" s="1"/>
  <c r="D9" i="168" s="1"/>
  <c r="C62" i="193"/>
  <c r="C87" i="193"/>
  <c r="C86" i="193" s="1"/>
  <c r="CW30" i="193"/>
  <c r="CW29" i="193" s="1"/>
  <c r="CX67" i="193"/>
  <c r="DD98" i="193"/>
  <c r="D89" i="193"/>
  <c r="C49" i="193"/>
  <c r="GQ49" i="193" s="1"/>
  <c r="FH29" i="193"/>
  <c r="K14" i="189"/>
  <c r="E8" i="180"/>
  <c r="CW48" i="193"/>
  <c r="CW47" i="193" s="1"/>
  <c r="D65" i="193"/>
  <c r="I34" i="172"/>
  <c r="AF28" i="187"/>
  <c r="F21" i="183"/>
  <c r="S32" i="189"/>
  <c r="CW22" i="193"/>
  <c r="C14" i="189"/>
  <c r="FH65" i="193"/>
  <c r="CW66" i="193"/>
  <c r="F11" i="193"/>
  <c r="EX11" i="193"/>
  <c r="GS46" i="193"/>
  <c r="CX38" i="193"/>
  <c r="GK95" i="193"/>
  <c r="DD79" i="193"/>
  <c r="DD13" i="193" s="1"/>
  <c r="AV13" i="193"/>
  <c r="CH13" i="193"/>
  <c r="GB103" i="193" s="1"/>
  <c r="GB101" i="193" s="1"/>
  <c r="GL68" i="193"/>
  <c r="BP56" i="193"/>
  <c r="BP46" i="193"/>
  <c r="BJ44" i="193"/>
  <c r="BJ11" i="193" s="1"/>
  <c r="GJ43" i="193"/>
  <c r="GJ41" i="193" s="1"/>
  <c r="CR35" i="193"/>
  <c r="DD35" i="193"/>
  <c r="DN101" i="193"/>
  <c r="FC102" i="193"/>
  <c r="DE101" i="193"/>
  <c r="J80" i="193"/>
  <c r="CX76" i="193"/>
  <c r="CW76" i="193" s="1"/>
  <c r="GS64" i="193"/>
  <c r="FI62" i="193"/>
  <c r="FI11" i="193" s="1"/>
  <c r="GK20" i="193"/>
  <c r="GK11" i="193" s="1"/>
  <c r="G24" i="168"/>
  <c r="C30" i="172"/>
  <c r="I30" i="172" s="1"/>
  <c r="J30" i="172"/>
  <c r="W38" i="183"/>
  <c r="W25" i="183" s="1"/>
  <c r="AB11" i="183"/>
  <c r="D40" i="193"/>
  <c r="D38" i="193" s="1"/>
  <c r="GS28" i="193"/>
  <c r="GD103" i="193"/>
  <c r="ES103" i="193"/>
  <c r="ES101" i="193" s="1"/>
  <c r="DC102" i="193"/>
  <c r="DD77" i="193"/>
  <c r="GS77" i="193" s="1"/>
  <c r="FH40" i="193"/>
  <c r="FJ26" i="193"/>
  <c r="D22" i="193"/>
  <c r="FF103" i="193"/>
  <c r="FF101" i="193" s="1"/>
  <c r="GH101" i="193"/>
  <c r="GD101" i="193"/>
  <c r="X16" i="183"/>
  <c r="X15" i="183" s="1"/>
  <c r="W17" i="183"/>
  <c r="W16" i="183" s="1"/>
  <c r="GL23" i="193"/>
  <c r="GL11" i="193" s="1"/>
  <c r="CW26" i="193" l="1"/>
  <c r="F51" i="168"/>
  <c r="H52" i="168"/>
  <c r="G25" i="183"/>
  <c r="DC101" i="193"/>
  <c r="D32" i="193"/>
  <c r="C34" i="193"/>
  <c r="C32" i="193" s="1"/>
  <c r="GQ32" i="193" s="1"/>
  <c r="CW87" i="193"/>
  <c r="FH86" i="193"/>
  <c r="CW90" i="193"/>
  <c r="FH89" i="193"/>
  <c r="CW46" i="193"/>
  <c r="CW44" i="193" s="1"/>
  <c r="C70" i="193"/>
  <c r="C68" i="193" s="1"/>
  <c r="D68" i="193"/>
  <c r="CX17" i="193"/>
  <c r="CW93" i="193"/>
  <c r="FH17" i="193"/>
  <c r="CW18" i="193"/>
  <c r="CW17" i="193" s="1"/>
  <c r="GQ17" i="193" s="1"/>
  <c r="I170" i="172"/>
  <c r="F40" i="172"/>
  <c r="I40" i="172" s="1"/>
  <c r="CW81" i="193"/>
  <c r="CW80" i="193" s="1"/>
  <c r="CX80" i="193"/>
  <c r="GJ77" i="193"/>
  <c r="GU77" i="193" s="1"/>
  <c r="GU78" i="193"/>
  <c r="CW78" i="193"/>
  <c r="F17" i="183"/>
  <c r="G16" i="183"/>
  <c r="G15" i="183" s="1"/>
  <c r="GJ62" i="193"/>
  <c r="CW63" i="193"/>
  <c r="CW62" i="193" s="1"/>
  <c r="GQ62" i="193" s="1"/>
  <c r="GJ53" i="193"/>
  <c r="GJ11" i="193" s="1"/>
  <c r="CP56" i="193"/>
  <c r="C58" i="193"/>
  <c r="C16" i="193"/>
  <c r="C14" i="193" s="1"/>
  <c r="GK103" i="193"/>
  <c r="GK101" i="193" s="1"/>
  <c r="C51" i="193"/>
  <c r="C50" i="193" s="1"/>
  <c r="J13" i="193"/>
  <c r="J95" i="193"/>
  <c r="J11" i="193" s="1"/>
  <c r="F38" i="183"/>
  <c r="FH12" i="193"/>
  <c r="GS13" i="193"/>
  <c r="FH80" i="193"/>
  <c r="FH11" i="193" s="1"/>
  <c r="C21" i="193"/>
  <c r="CW98" i="193"/>
  <c r="J15" i="183"/>
  <c r="J11" i="183" s="1"/>
  <c r="GJ59" i="193"/>
  <c r="CW61" i="193"/>
  <c r="BN23" i="193"/>
  <c r="GT23" i="193" s="1"/>
  <c r="C24" i="193"/>
  <c r="C23" i="193" s="1"/>
  <c r="GQ23" i="193" s="1"/>
  <c r="CW56" i="193"/>
  <c r="GQ56" i="193" s="1"/>
  <c r="BN50" i="193"/>
  <c r="X11" i="183"/>
  <c r="F16" i="183"/>
  <c r="BO77" i="193"/>
  <c r="BO11" i="193" s="1"/>
  <c r="BN78" i="193"/>
  <c r="CW36" i="193"/>
  <c r="CW35" i="193" s="1"/>
  <c r="GQ35" i="193" s="1"/>
  <c r="CX98" i="193"/>
  <c r="DD65" i="193"/>
  <c r="GS65" i="193" s="1"/>
  <c r="GS67" i="193"/>
  <c r="AF24" i="187"/>
  <c r="W14" i="189"/>
  <c r="J9" i="172"/>
  <c r="GQ29" i="193"/>
  <c r="BN74" i="193"/>
  <c r="E11" i="193"/>
  <c r="GR11" i="193" s="1"/>
  <c r="FH41" i="193"/>
  <c r="GT41" i="193" s="1"/>
  <c r="CW42" i="193"/>
  <c r="FK101" i="193"/>
  <c r="GQ31" i="193"/>
  <c r="C56" i="193"/>
  <c r="AF27" i="187"/>
  <c r="D26" i="193"/>
  <c r="C28" i="193"/>
  <c r="GQ28" i="193" s="1"/>
  <c r="J10" i="172"/>
  <c r="D9" i="172"/>
  <c r="C90" i="193"/>
  <c r="C89" i="193" s="1"/>
  <c r="X13" i="183"/>
  <c r="X12" i="183" s="1"/>
  <c r="G14" i="183"/>
  <c r="W14" i="183"/>
  <c r="W13" i="183" s="1"/>
  <c r="W12" i="183" s="1"/>
  <c r="GJ92" i="193"/>
  <c r="GU92" i="193" s="1"/>
  <c r="CX56" i="193"/>
  <c r="CW58" i="193"/>
  <c r="GQ58" i="193" s="1"/>
  <c r="FH20" i="193"/>
  <c r="CW21" i="193"/>
  <c r="GT25" i="193"/>
  <c r="GQ80" i="193"/>
  <c r="C37" i="193"/>
  <c r="C35" i="193" s="1"/>
  <c r="CP29" i="193"/>
  <c r="CP11" i="193" s="1"/>
  <c r="C30" i="193"/>
  <c r="C29" i="193" s="1"/>
  <c r="J170" i="172"/>
  <c r="E9" i="168"/>
  <c r="G10" i="168"/>
  <c r="C73" i="193"/>
  <c r="K12" i="172"/>
  <c r="C12" i="172"/>
  <c r="I12" i="172" s="1"/>
  <c r="E11" i="172"/>
  <c r="F9" i="172"/>
  <c r="CW94" i="193"/>
  <c r="GQ94" i="193" s="1"/>
  <c r="D17" i="193"/>
  <c r="Q15" i="187"/>
  <c r="AF15" i="187" s="1"/>
  <c r="CP13" i="193"/>
  <c r="CX12" i="193"/>
  <c r="CW14" i="193"/>
  <c r="GQ14" i="193" s="1"/>
  <c r="GQ16" i="193"/>
  <c r="C75" i="193"/>
  <c r="C74" i="193" s="1"/>
  <c r="CP12" i="193"/>
  <c r="FH71" i="193"/>
  <c r="CW72" i="193"/>
  <c r="CW71" i="193" s="1"/>
  <c r="BN12" i="193"/>
  <c r="GT12" i="193" s="1"/>
  <c r="FH68" i="193"/>
  <c r="GT68" i="193" s="1"/>
  <c r="CW69" i="193"/>
  <c r="EK101" i="193"/>
  <c r="CR11" i="193"/>
  <c r="FJ11" i="193"/>
  <c r="CW54" i="193"/>
  <c r="CW53" i="193" s="1"/>
  <c r="GQ53" i="193" s="1"/>
  <c r="C42" i="193"/>
  <c r="D41" i="193"/>
  <c r="CW70" i="193"/>
  <c r="GQ70" i="193" s="1"/>
  <c r="F28" i="183"/>
  <c r="F25" i="183" s="1"/>
  <c r="GQ52" i="193"/>
  <c r="F26" i="183"/>
  <c r="GJ86" i="193"/>
  <c r="GQ96" i="193"/>
  <c r="U14" i="189"/>
  <c r="T15" i="183"/>
  <c r="T11" i="183" s="1"/>
  <c r="C17" i="193"/>
  <c r="P25" i="183"/>
  <c r="P15" i="183" s="1"/>
  <c r="P11" i="183" s="1"/>
  <c r="GJ83" i="193"/>
  <c r="CW50" i="193"/>
  <c r="BP11" i="193"/>
  <c r="GS35" i="193"/>
  <c r="DD11" i="193"/>
  <c r="BP44" i="193"/>
  <c r="BN46" i="193"/>
  <c r="BP13" i="193"/>
  <c r="EP103" i="193"/>
  <c r="AU105" i="193"/>
  <c r="CX74" i="193"/>
  <c r="CW86" i="193"/>
  <c r="GQ86" i="193" s="1"/>
  <c r="FJ103" i="193"/>
  <c r="FH38" i="193"/>
  <c r="CW40" i="193"/>
  <c r="FH13" i="193"/>
  <c r="W15" i="183"/>
  <c r="W11" i="183" s="1"/>
  <c r="GS79" i="193"/>
  <c r="CX79" i="193"/>
  <c r="CX13" i="193" s="1"/>
  <c r="CW67" i="193"/>
  <c r="CW65" i="193" s="1"/>
  <c r="CX65" i="193"/>
  <c r="GS80" i="193"/>
  <c r="H10" i="168"/>
  <c r="CW20" i="193"/>
  <c r="D20" i="193"/>
  <c r="C22" i="193"/>
  <c r="C20" i="193" s="1"/>
  <c r="C40" i="193"/>
  <c r="C38" i="193" s="1"/>
  <c r="D13" i="193"/>
  <c r="FC101" i="193"/>
  <c r="DD102" i="193"/>
  <c r="CW43" i="193"/>
  <c r="C97" i="193"/>
  <c r="C95" i="193" s="1"/>
  <c r="D95" i="193"/>
  <c r="CY102" i="193"/>
  <c r="GQ76" i="193"/>
  <c r="CW74" i="193"/>
  <c r="GQ74" i="193" s="1"/>
  <c r="S14" i="189"/>
  <c r="GJ13" i="193"/>
  <c r="GU13" i="193" s="1"/>
  <c r="D8" i="168"/>
  <c r="D61" i="168" s="1"/>
  <c r="H9" i="168"/>
  <c r="H24" i="168"/>
  <c r="C47" i="193"/>
  <c r="GU12" i="193"/>
  <c r="GJ102" i="193"/>
  <c r="GU11" i="193" l="1"/>
  <c r="GJ105" i="193"/>
  <c r="K11" i="172"/>
  <c r="E10" i="172"/>
  <c r="C11" i="172"/>
  <c r="G11" i="183"/>
  <c r="CW92" i="193"/>
  <c r="GQ92" i="193" s="1"/>
  <c r="C26" i="193"/>
  <c r="GQ26" i="193" s="1"/>
  <c r="C71" i="193"/>
  <c r="GQ71" i="193" s="1"/>
  <c r="GQ73" i="193"/>
  <c r="H51" i="168"/>
  <c r="F8" i="168"/>
  <c r="F61" i="168" s="1"/>
  <c r="CW12" i="193"/>
  <c r="GQ34" i="193"/>
  <c r="GQ61" i="193"/>
  <c r="CW59" i="193"/>
  <c r="GQ59" i="193" s="1"/>
  <c r="C41" i="193"/>
  <c r="F15" i="183"/>
  <c r="E8" i="168"/>
  <c r="G9" i="168"/>
  <c r="GQ50" i="193"/>
  <c r="G13" i="183"/>
  <c r="G12" i="183" s="1"/>
  <c r="F14" i="183"/>
  <c r="F13" i="183" s="1"/>
  <c r="F12" i="183" s="1"/>
  <c r="GQ37" i="193"/>
  <c r="GQ90" i="193"/>
  <c r="CW89" i="193"/>
  <c r="GQ89" i="193" s="1"/>
  <c r="GT78" i="193"/>
  <c r="BN77" i="193"/>
  <c r="GT77" i="193" s="1"/>
  <c r="C78" i="193"/>
  <c r="GS11" i="193"/>
  <c r="D11" i="193"/>
  <c r="CW68" i="193"/>
  <c r="GQ68" i="193" s="1"/>
  <c r="FH105" i="193"/>
  <c r="CX102" i="193"/>
  <c r="CY101" i="193"/>
  <c r="GQ97" i="193"/>
  <c r="GQ95" i="193"/>
  <c r="GQ22" i="193"/>
  <c r="GT46" i="193"/>
  <c r="BN44" i="193"/>
  <c r="C46" i="193"/>
  <c r="C13" i="193" s="1"/>
  <c r="BN13" i="193"/>
  <c r="GT13" i="193" s="1"/>
  <c r="GJ103" i="193"/>
  <c r="GJ101" i="193" s="1"/>
  <c r="H8" i="168"/>
  <c r="GQ43" i="193"/>
  <c r="CW41" i="193"/>
  <c r="GQ20" i="193"/>
  <c r="GQ67" i="193"/>
  <c r="CX77" i="193"/>
  <c r="CX11" i="193" s="1"/>
  <c r="CW79" i="193"/>
  <c r="CW13" i="193" s="1"/>
  <c r="FH103" i="193"/>
  <c r="FH101" i="193" s="1"/>
  <c r="FJ101" i="193"/>
  <c r="GQ65" i="193"/>
  <c r="GQ40" i="193"/>
  <c r="CW38" i="193"/>
  <c r="GQ38" i="193" s="1"/>
  <c r="DD103" i="193"/>
  <c r="CX103" i="193" s="1"/>
  <c r="CW103" i="193" s="1"/>
  <c r="EP101" i="193"/>
  <c r="GQ47" i="193"/>
  <c r="C10" i="172" l="1"/>
  <c r="I11" i="172"/>
  <c r="E9" i="172"/>
  <c r="K9" i="172" s="1"/>
  <c r="K10" i="172"/>
  <c r="GQ78" i="193"/>
  <c r="C77" i="193"/>
  <c r="DD101" i="193"/>
  <c r="GQ41" i="193"/>
  <c r="G8" i="168"/>
  <c r="E61" i="168"/>
  <c r="F11" i="183"/>
  <c r="C12" i="193"/>
  <c r="GQ12" i="193" s="1"/>
  <c r="GQ79" i="193"/>
  <c r="CW77" i="193"/>
  <c r="BN11" i="193"/>
  <c r="GT11" i="193" s="1"/>
  <c r="GT44" i="193"/>
  <c r="CX101" i="193"/>
  <c r="CW102" i="193"/>
  <c r="CW101" i="193" s="1"/>
  <c r="GQ46" i="193"/>
  <c r="C44" i="193"/>
  <c r="GQ13" i="193"/>
  <c r="C9" i="172" l="1"/>
  <c r="I9" i="172" s="1"/>
  <c r="I10" i="172"/>
  <c r="GQ44" i="193"/>
  <c r="C11" i="193"/>
  <c r="C107" i="193" s="1"/>
  <c r="GQ77" i="193"/>
  <c r="CW11" i="193"/>
  <c r="CW105" i="193" l="1"/>
  <c r="GQ11" i="193"/>
</calcChain>
</file>

<file path=xl/sharedStrings.xml><?xml version="1.0" encoding="utf-8"?>
<sst xmlns="http://schemas.openxmlformats.org/spreadsheetml/2006/main" count="1561" uniqueCount="573">
  <si>
    <t>Bổ  sung cân đối ngân sách</t>
  </si>
  <si>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</si>
  <si>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</si>
  <si>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</si>
  <si>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</si>
  <si>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</si>
  <si>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</si>
  <si>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</si>
  <si>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</si>
  <si>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</si>
  <si>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</si>
  <si>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</si>
  <si>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</si>
  <si>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</si>
  <si>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</si>
  <si>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</si>
  <si>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</si>
  <si>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</si>
  <si>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</si>
  <si>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</si>
  <si>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</si>
  <si>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</si>
  <si>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</si>
  <si>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</si>
  <si>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</si>
  <si>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</si>
  <si>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</si>
  <si>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</si>
  <si>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</si>
  <si>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</si>
  <si>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năm</t>
  </si>
  <si>
    <t>1=2+3</t>
  </si>
  <si>
    <t>4=5+6</t>
  </si>
  <si>
    <t>nghệ</t>
  </si>
  <si>
    <t>phương</t>
  </si>
  <si>
    <t>7=4/1</t>
  </si>
  <si>
    <t>8=5/2</t>
  </si>
  <si>
    <t>9=6/3</t>
  </si>
  <si>
    <t>học</t>
  </si>
  <si>
    <t>và</t>
  </si>
  <si>
    <t>công</t>
  </si>
  <si>
    <t>nguồn</t>
  </si>
  <si>
    <t>Chia ra</t>
  </si>
  <si>
    <t>3=2/1</t>
  </si>
  <si>
    <t xml:space="preserve">Dự toán </t>
  </si>
  <si>
    <t>Thu NSĐP được hưởng theo phân cấp</t>
  </si>
  <si>
    <t>Thu NSĐP hưởng 100%</t>
  </si>
  <si>
    <t>Tổng chi cân đối NSĐP</t>
  </si>
  <si>
    <t>CHI CÂN ĐỐI NGÂN SÁCH ĐỊA PHƯƠNG</t>
  </si>
  <si>
    <t>Quyết toán</t>
  </si>
  <si>
    <t>STT</t>
  </si>
  <si>
    <t>So sánh</t>
  </si>
  <si>
    <t>5=3/1</t>
  </si>
  <si>
    <t>6=4/2</t>
  </si>
  <si>
    <t>Chi chuyển nguồn sang năm sau</t>
  </si>
  <si>
    <t>Thu chuyển nguồn từ năm trước chuyển sang</t>
  </si>
  <si>
    <t>Chi đầu tư cho các dự án</t>
  </si>
  <si>
    <t>Chi tạo nguồn, điều chỉnh tiền lương</t>
  </si>
  <si>
    <t>Vốn trong nước</t>
  </si>
  <si>
    <t>Thu bổ sung cân đối ngân sách</t>
  </si>
  <si>
    <t>chuyển</t>
  </si>
  <si>
    <t>sang</t>
  </si>
  <si>
    <t>sau</t>
  </si>
  <si>
    <t xml:space="preserve">TỔNG CHI NGÂN SÁCH ĐỊA PHƯƠNG </t>
  </si>
  <si>
    <t>Chi CTMTQG</t>
  </si>
  <si>
    <t>Tổng số</t>
  </si>
  <si>
    <t>Chi khoa học và công nghệ</t>
  </si>
  <si>
    <t>Thu bổ sung có mục tiêu</t>
  </si>
  <si>
    <t>Đơn vị: Triệu đồng</t>
  </si>
  <si>
    <t>khoa</t>
  </si>
  <si>
    <t>Tuyệt đối</t>
  </si>
  <si>
    <t>3=2-1</t>
  </si>
  <si>
    <t>4=2/1</t>
  </si>
  <si>
    <t>So sánh (%)</t>
  </si>
  <si>
    <t>Bổ sung có mục tiêu</t>
  </si>
  <si>
    <t xml:space="preserve">CHI CHUYỂN NGUỒN SANG NĂM SAU </t>
  </si>
  <si>
    <t>Gồm</t>
  </si>
  <si>
    <t>3=4+5</t>
  </si>
  <si>
    <t>17=9/1</t>
  </si>
  <si>
    <t>18=10/2</t>
  </si>
  <si>
    <t>19=11/3</t>
  </si>
  <si>
    <t>20=12/4</t>
  </si>
  <si>
    <t>21=13/5</t>
  </si>
  <si>
    <t>22=14/6</t>
  </si>
  <si>
    <t>23=15/7</t>
  </si>
  <si>
    <t>24=16/8</t>
  </si>
  <si>
    <t>11=12+13</t>
  </si>
  <si>
    <t>TỔNG CHI NSĐP</t>
  </si>
  <si>
    <t>TỔNG NGUỒN THU NSĐP</t>
  </si>
  <si>
    <t>Chi các chương trình mục tiêu</t>
  </si>
  <si>
    <t>Chi các chương trình mục tiêu quốc gia</t>
  </si>
  <si>
    <t>CHI CÂN ĐỐI NSĐP</t>
  </si>
  <si>
    <t>CHI CÁC CHƯƠNG TRÌNH MỤC TIÊU</t>
  </si>
  <si>
    <t>Chi an ninh và trật tự an toàn xã hội</t>
  </si>
  <si>
    <t>Chi y tế, dân số và gia đình</t>
  </si>
  <si>
    <t>Chi văn hóa thông tin</t>
  </si>
  <si>
    <t>Chi thể dục thể thao</t>
  </si>
  <si>
    <t>Chi bảo vệ môi trường</t>
  </si>
  <si>
    <t>Chi các hoạt động kinh tế</t>
  </si>
  <si>
    <t>Đầu tư phát triển</t>
  </si>
  <si>
    <t>Biểu mẫu số 48</t>
  </si>
  <si>
    <t>Biểu mẫu số 50</t>
  </si>
  <si>
    <t>Biểu mẫu số 52</t>
  </si>
  <si>
    <t>Biểu mẫu số 53</t>
  </si>
  <si>
    <t>Vốn thực hiện các CTMT quốc gia</t>
  </si>
  <si>
    <t>Kinh phí sự nghiệp</t>
  </si>
  <si>
    <t>Biểu mẫu số 51</t>
  </si>
  <si>
    <t>Biểu mẫu số 58</t>
  </si>
  <si>
    <t>Biểu mẫu số 59</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</si>
  <si>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</si>
  <si>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</si>
  <si>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</si>
  <si>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</si>
  <si>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</si>
  <si>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</si>
  <si>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cấp  huyện</t>
  </si>
  <si>
    <t>Ngân sách xã</t>
  </si>
  <si>
    <t>KẾT DƯ NSĐP</t>
  </si>
  <si>
    <t>Kết dư</t>
  </si>
  <si>
    <t>- Thuế giá trị gia tăng</t>
  </si>
  <si>
    <t>- Thuế thu nhập doanh nghiệp</t>
  </si>
  <si>
    <t>- Thuế tài nguyên</t>
  </si>
  <si>
    <t>Tương đối (%)</t>
  </si>
  <si>
    <t>TỔNG CHI CẤP HUYỆN</t>
  </si>
  <si>
    <t xml:space="preserve">CHI BS CHO NGÂN SÁCH CẤP DƯỚI </t>
  </si>
  <si>
    <t xml:space="preserve">- </t>
  </si>
  <si>
    <t>Bổ sung cân đối</t>
  </si>
  <si>
    <t>Thanh tra</t>
  </si>
  <si>
    <t xml:space="preserve">Tên đơn vị </t>
  </si>
  <si>
    <t>SN giáo dục và đào tạo dạy nghề</t>
  </si>
  <si>
    <t>Sự nghiệp y tế</t>
  </si>
  <si>
    <t>SN văn hóa thông tin</t>
  </si>
  <si>
    <t>SN phát thanh truyền hình</t>
  </si>
  <si>
    <t>SN thể dục thể thao</t>
  </si>
  <si>
    <t>Sự nghiệp kinh tế</t>
  </si>
  <si>
    <t>Sự nghiệp môi trường</t>
  </si>
  <si>
    <t>Chi khác ngân sách</t>
  </si>
  <si>
    <t>CTMTQG giảm nghèo bền vững</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</si>
  <si>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</si>
  <si>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</si>
  <si>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</si>
  <si>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</si>
  <si>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</si>
  <si>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</si>
  <si>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</si>
  <si>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</si>
  <si>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</si>
  <si>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</si>
  <si>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</si>
  <si>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</si>
  <si>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</si>
  <si>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</si>
  <si>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</si>
  <si>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</si>
  <si>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</si>
  <si>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</si>
  <si>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</si>
  <si>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</si>
  <si>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</si>
  <si>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</si>
  <si>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</si>
  <si>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</si>
  <si>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</si>
  <si>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Đoàn thể</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</si>
  <si>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</si>
  <si>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</si>
  <si>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</si>
  <si>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</si>
  <si>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</si>
  <si>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</si>
  <si>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</si>
  <si>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</si>
  <si>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</si>
  <si>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</si>
  <si>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</si>
  <si>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Các khoản chi từ NS</t>
  </si>
  <si>
    <t>Chi nộp ngân sách cấp trên</t>
  </si>
  <si>
    <t>Các khoản chưa phân bổ</t>
  </si>
  <si>
    <t>Đơn vị: đồng</t>
  </si>
  <si>
    <t>Sự nghiệp khoa học CN</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</si>
  <si>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</si>
  <si>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</si>
  <si>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</si>
  <si>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</si>
  <si>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</si>
  <si>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</si>
  <si>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</si>
  <si>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</si>
  <si>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</si>
  <si>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</si>
  <si>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</si>
  <si>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</si>
  <si>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</si>
  <si>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Chi giáo dục, đào tạo và dạy nghề</t>
  </si>
  <si>
    <t xml:space="preserve">Nội dung   </t>
  </si>
  <si>
    <t>Ngân sách cấp huyện</t>
  </si>
  <si>
    <t>TỔNG SỐ (A+B+C+D)</t>
  </si>
  <si>
    <t>THU NGÂN SÁCH NHÀ NƯỚC</t>
  </si>
  <si>
    <t>Thu từ khu vực doanh nghiệp nhà nước do địa phương quản lý</t>
  </si>
  <si>
    <t>Thu từ khu vực kinh tế ngoài quốc doanh</t>
  </si>
  <si>
    <t>Phí, lệ phí</t>
  </si>
  <si>
    <t>Tiền sử dụng đất</t>
  </si>
  <si>
    <t xml:space="preserve"> - Thu từ đấu giá QSD đất</t>
  </si>
  <si>
    <t xml:space="preserve"> - Thu cấp QSD đất</t>
  </si>
  <si>
    <t xml:space="preserve"> + Thu cấp QSD đất trên địa bàn thị trấn</t>
  </si>
  <si>
    <t xml:space="preserve"> + Thu cấp QSD đất trên địa bàn các xã</t>
  </si>
  <si>
    <t>Thu tiền thuê đất, mặt nước</t>
  </si>
  <si>
    <t xml:space="preserve"> - Thu khác ngân sách trung ương</t>
  </si>
  <si>
    <t xml:space="preserve">  + Thu khác tỉnh hưởng</t>
  </si>
  <si>
    <t xml:space="preserve">  + Thu khác huyện hưởng</t>
  </si>
  <si>
    <t xml:space="preserve">  + Thu khác xã hưởng</t>
  </si>
  <si>
    <t>Thu từ quỹ đất công ích và thu hoa lợi công sản khác</t>
  </si>
  <si>
    <t>THU CHUYỂN GIAO NGÂN SÁCH</t>
  </si>
  <si>
    <t xml:space="preserve">Bổ sung cân đối </t>
  </si>
  <si>
    <t>2.1</t>
  </si>
  <si>
    <t xml:space="preserve">Bổ sung có mục tiêu bằng nguồn vốn trong nước </t>
  </si>
  <si>
    <t>2.2</t>
  </si>
  <si>
    <t>Bổ sung có mục tiêu bằng nguồn vốn ngoài nước</t>
  </si>
  <si>
    <t>Thu từ ngân sách cấp dưới nộp lên</t>
  </si>
  <si>
    <t>THU CHUYỂN NGUỒN</t>
  </si>
  <si>
    <t>D</t>
  </si>
  <si>
    <t>THU KẾT DƯ NGÂN SÁCH</t>
  </si>
  <si>
    <t>CHI NỘP NGÂN SÁCH CẤP TRÊN</t>
  </si>
  <si>
    <t>Chi nộp trả cấp trên</t>
  </si>
  <si>
    <t>NỘP TRẢ CẤP TRÊN</t>
  </si>
  <si>
    <t>Chương trình mục tiêu quốc gia giảm nghèo bền vững</t>
  </si>
  <si>
    <t>Chương trình mục tiêu quốc gia nông thôn mới</t>
  </si>
  <si>
    <t>1</t>
  </si>
  <si>
    <t>Xã Quài Tở</t>
  </si>
  <si>
    <t>2</t>
  </si>
  <si>
    <t>Xã Mường Thín</t>
  </si>
  <si>
    <t>3</t>
  </si>
  <si>
    <t>Xã Chiềng Sinh</t>
  </si>
  <si>
    <t>4</t>
  </si>
  <si>
    <t>Xã Quài Cang</t>
  </si>
  <si>
    <t>5</t>
  </si>
  <si>
    <t>Xã Mùn Chung</t>
  </si>
  <si>
    <t>6</t>
  </si>
  <si>
    <t>Thi trấn Tuần Giáo</t>
  </si>
  <si>
    <t>7</t>
  </si>
  <si>
    <t>Xã Mường Mùn</t>
  </si>
  <si>
    <t>8</t>
  </si>
  <si>
    <t>Xã Phình Sáng</t>
  </si>
  <si>
    <t>9</t>
  </si>
  <si>
    <t>Xã Chiềng Đông</t>
  </si>
  <si>
    <t>10</t>
  </si>
  <si>
    <t>Xã Mường Khong</t>
  </si>
  <si>
    <t>11</t>
  </si>
  <si>
    <t>Xã Rạng Đông</t>
  </si>
  <si>
    <t>12</t>
  </si>
  <si>
    <t>Xã Nà Tòng</t>
  </si>
  <si>
    <t>13</t>
  </si>
  <si>
    <t>Xã Ta Ma</t>
  </si>
  <si>
    <t>14</t>
  </si>
  <si>
    <t>Xã Tỏa Tình</t>
  </si>
  <si>
    <t>15</t>
  </si>
  <si>
    <t>Xã Pú Xi</t>
  </si>
  <si>
    <t>16</t>
  </si>
  <si>
    <t>Xã Tênh Phông</t>
  </si>
  <si>
    <t>17</t>
  </si>
  <si>
    <t>Xã Pú Nhung</t>
  </si>
  <si>
    <t>18</t>
  </si>
  <si>
    <t>Xã Quài Nưa</t>
  </si>
  <si>
    <t>19</t>
  </si>
  <si>
    <t>Xã Nà Sáy</t>
  </si>
  <si>
    <t>Đơn vi: đồng</t>
  </si>
  <si>
    <t>Thu cấp dưới nộp lên</t>
  </si>
  <si>
    <t>21=4/1</t>
  </si>
  <si>
    <t>22=5/2</t>
  </si>
  <si>
    <t>23=6/3</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</si>
  <si>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</si>
  <si>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</si>
  <si>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</si>
  <si>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</si>
  <si>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</si>
  <si>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</si>
  <si>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</si>
  <si>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</si>
  <si>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</si>
  <si>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</si>
  <si>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BHYT CCB, QĐ 62, TNXP</t>
  </si>
  <si>
    <t>BHYT bảo trợ xã hội</t>
  </si>
  <si>
    <t>Chăm sóc bảo vệ sức khỏe CBCS</t>
  </si>
  <si>
    <t xml:space="preserve"> +  Duy tu bảo dưỡng cơ sở hạ tầng</t>
  </si>
  <si>
    <t>Chương trình MT tái cơ cấu KTNN và phòng chống giảm nhẹ thiên tai, ổn định đời sống dân cư (CT theo QĐ 1776)</t>
  </si>
  <si>
    <t>CTMT đảm bảo trật tự ATGT, phòng cháy chữa cháy, phòng chống tội phạm và ma túy</t>
  </si>
  <si>
    <t>CTMT phát triển lâm nghiệp bền vững</t>
  </si>
  <si>
    <t>Chi đảm bảo xã hội</t>
  </si>
  <si>
    <t>Các khoản chi khác theo quy định của pháp luật</t>
  </si>
  <si>
    <t>Phòng Kinh tế và Hạ tầng</t>
  </si>
  <si>
    <t>Ban CHQS huyện</t>
  </si>
  <si>
    <t>Ngân sách</t>
  </si>
  <si>
    <t>CHI NS CẤP HUYỆN THEO LĨNH VỰC</t>
  </si>
  <si>
    <t>Biểu mẫu số 54</t>
  </si>
  <si>
    <t>Trung tâm quản lý đất đai</t>
  </si>
  <si>
    <t>CS bảo vệ và phát triển đất trồng lúa</t>
  </si>
  <si>
    <t>Đề án OCOP</t>
  </si>
  <si>
    <t>HTHBHSBT theo NĐ 116</t>
  </si>
  <si>
    <t>HT học sinh dân tộc rất ít người theo NĐ 57</t>
  </si>
  <si>
    <t>Phòng Lao động TBXH</t>
  </si>
  <si>
    <t>Phòng Nông nghiệp và PTNT</t>
  </si>
  <si>
    <t>Nhà khách HĐND-UBND</t>
  </si>
  <si>
    <t>CTMT phát triển hệ thống trợ giúp xã hội</t>
  </si>
  <si>
    <t>CTMT Giáo dục nghề nghiệp - việc làm và an toàn lao động</t>
  </si>
  <si>
    <t>Tổng thu NSNN</t>
  </si>
  <si>
    <t>Thu NSĐP</t>
  </si>
  <si>
    <t xml:space="preserve">Thu NSĐP </t>
  </si>
  <si>
    <t>Trong đó: + Phạt VPHC lĩnh vực ATGT</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</si>
  <si>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</si>
  <si>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</si>
  <si>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</si>
  <si>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</si>
  <si>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</si>
  <si>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</si>
  <si>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Chi chuyển nguồn sang ngân sách năm sau</t>
  </si>
  <si>
    <t>Chi chương trình mục tiêu quốc gia</t>
  </si>
  <si>
    <t>*</t>
  </si>
  <si>
    <t>Tổng cộng</t>
  </si>
  <si>
    <t>Đảm bảo xã hội</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</si>
  <si>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</si>
  <si>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</si>
  <si>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</si>
  <si>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</si>
  <si>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</si>
  <si>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</si>
  <si>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</si>
  <si>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</si>
  <si>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</si>
  <si>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</si>
  <si>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</si>
  <si>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Phòng Giáo dục và ĐT</t>
  </si>
  <si>
    <t>Chi BS cho NS cấp dưới</t>
  </si>
  <si>
    <t>Chênh lệch</t>
  </si>
  <si>
    <t>Tổng thu B02-01</t>
  </si>
  <si>
    <t>Phòng KT Hạ tầng</t>
  </si>
  <si>
    <t>Ban QLDACCT</t>
  </si>
  <si>
    <t>Ban QLDA các CT</t>
  </si>
  <si>
    <t>Phòng Văn hóa và TT</t>
  </si>
  <si>
    <t>Trung tâm Văn hóa TTTH</t>
  </si>
  <si>
    <t>Chi đầu tư từ nguồn tăng thu từ hoạt động xổ số kiến thiết</t>
  </si>
  <si>
    <t>Chi đầu tư phát triển khác</t>
  </si>
  <si>
    <t>Thu từ khu vực doanh nghiệp nhà nước do Trung ương quản lý</t>
  </si>
  <si>
    <t xml:space="preserve">     + Phạt VPHC do ngành thuế thực hiện</t>
  </si>
  <si>
    <t xml:space="preserve">     + Thu tịch thu</t>
  </si>
  <si>
    <t xml:space="preserve"> - Thu khác ngân sách địa phương</t>
  </si>
  <si>
    <t>Chi các chương trình MT, nhiệm vụ khác</t>
  </si>
  <si>
    <t>Dự án 1: Chương trình 30a</t>
  </si>
  <si>
    <t>Kinh phí phòng chống dịch Covid-19</t>
  </si>
  <si>
    <t>Hỗ trợ các đơn vị ngoài NS</t>
  </si>
  <si>
    <t>công trình SN Kinh tế khác</t>
  </si>
  <si>
    <t>Công trình thủy lợi</t>
  </si>
  <si>
    <t xml:space="preserve">10% thu tiền SD đất, tiền thuê đất </t>
  </si>
  <si>
    <t>Trong đó:  + Phí BVMT đối với khai thác khoáng sản</t>
  </si>
  <si>
    <t xml:space="preserve">                + Phí BVMT đối với nước thải</t>
  </si>
  <si>
    <t>- Phí, lệ phí do cơ quan nhà nước TW thu</t>
  </si>
  <si>
    <t>- Phí, lệ phí do cơ quan nhà nước huyện thu</t>
  </si>
  <si>
    <t>- Phí, lệ phí do cơ quan xã thu</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</si>
  <si>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</si>
  <si>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</si>
  <si>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</si>
  <si>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</si>
  <si>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</si>
  <si>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</si>
  <si>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</si>
  <si>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</si>
  <si>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</si>
  <si>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</si>
  <si>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Chi quốc phòng</t>
  </si>
  <si>
    <t>Chi phát thanh, truyền hình</t>
  </si>
  <si>
    <t>Chi hoạt động của cơ quan QLNN, Đảng, ĐT</t>
  </si>
  <si>
    <t xml:space="preserve"> - Hỗ trợ thực hiện Đề án OCOP</t>
  </si>
  <si>
    <t xml:space="preserve"> - Hỗ trợ đào tạo nghề cho lao động nông thôn</t>
  </si>
  <si>
    <t xml:space="preserve"> - Chi phí quản lý</t>
  </si>
  <si>
    <t>1.1</t>
  </si>
  <si>
    <t>1.2</t>
  </si>
  <si>
    <t>Vốn đầu tư thực hiện các CTMT, nhiệm vụ</t>
  </si>
  <si>
    <t>Bổ sung cân đối ngân sách</t>
  </si>
  <si>
    <t>Chi các chương trình mục tiêu, nhiệm vụ khác</t>
  </si>
  <si>
    <t>Chi chương trình nhiệm vụ</t>
  </si>
  <si>
    <t>QUYẾT TOÁN CHI NGÂN SÁCH CẤP HUYỆN CHO TỪNG CƠ QUAN, TỔ CHỨC THEO LĨNH VỰC NĂM 2022</t>
  </si>
  <si>
    <t>HT kinh phí tổ chức nấu ăn</t>
  </si>
  <si>
    <t>Vốn SN</t>
  </si>
  <si>
    <t>CTMTQG giảm nghèo 2016-2020</t>
  </si>
  <si>
    <t>Giai đoạn 2016-2020</t>
  </si>
  <si>
    <t>Giai đoạn 2021-2025</t>
  </si>
  <si>
    <t>Vốn cân đối NSĐP</t>
  </si>
  <si>
    <t>2.3</t>
  </si>
  <si>
    <t>Nguồn thu tiền sử dụng đất</t>
  </si>
  <si>
    <t>Tăng thu thực hiện năm 2022</t>
  </si>
  <si>
    <t>Ghi thu, ghi chi từ thu tiền cho thuê đất</t>
  </si>
  <si>
    <t>HT GVMN dạy lớp ghép, dạy tăng cường TV</t>
  </si>
  <si>
    <t>Tiền điện + SC, duy tu BD đường điện</t>
  </si>
  <si>
    <t xml:space="preserve"> Quy hoạch SDĐ gđ 2021-2030 và kế hoạch SDĐ năm 2022</t>
  </si>
  <si>
    <t>Đảng, Đoàn thể, QLNN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</si>
  <si>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</si>
  <si>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</si>
  <si>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</si>
  <si>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</si>
  <si>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</si>
  <si>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</si>
  <si>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</si>
  <si>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</si>
  <si>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</si>
  <si>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</si>
  <si>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</si>
  <si>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</si>
  <si>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</si>
  <si>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</si>
  <si>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</si>
  <si>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</si>
  <si>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</si>
  <si>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</si>
  <si>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</si>
  <si>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</si>
  <si>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</si>
  <si>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</si>
  <si>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</si>
  <si>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</si>
  <si>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</si>
  <si>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</si>
  <si>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</si>
  <si>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</si>
  <si>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</si>
  <si>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</si>
  <si>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 xml:space="preserve"> SC các khu cách ly tập trung và các chốt kiểm soát dịch Covid-19</t>
  </si>
  <si>
    <t>Mua thuốc, hóa chất, … phòng, chống dịch Covid-19</t>
  </si>
  <si>
    <t>Đối ứng vốn SN CTMTQG</t>
  </si>
  <si>
    <t>công trình SNGT</t>
  </si>
  <si>
    <t>Công trình SNGT</t>
  </si>
  <si>
    <t>Chi văn hóa TT</t>
  </si>
  <si>
    <t>Trung tâm văn hóa TTTH</t>
  </si>
  <si>
    <t>Chi TX chưa PB (Tăng thu, CCTL, Đối ứng vốn SN CTMTQG, TX chưa PB)</t>
  </si>
  <si>
    <t>Khắc phục HQTT (NST)</t>
  </si>
  <si>
    <t>22=11/1</t>
  </si>
  <si>
    <t>23=13/3</t>
  </si>
  <si>
    <t>24=14/4</t>
  </si>
  <si>
    <t>25=15/5</t>
  </si>
  <si>
    <t>26=18/8</t>
  </si>
  <si>
    <t>Kế hoạch năm 2022</t>
  </si>
  <si>
    <t>Thực hiện năm 2022</t>
  </si>
  <si>
    <t>QUYẾT TOÁN CÂN ĐỐI NGÂN SÁCH ĐỊA PHƯƠNG NĂM 2022</t>
  </si>
  <si>
    <t>QUYẾT TOÁN NGUỒN THU NGÂN SÁCH NHÀ NƯỚC TRÊN ĐỊA BÀN THEO LĨNH VỰC NĂM 2022</t>
  </si>
  <si>
    <t>Thu cấp quyền khai thác khoáng sản, tài nguyên nước</t>
  </si>
  <si>
    <t xml:space="preserve"> - Cơ quan trung ương cấp phép</t>
  </si>
  <si>
    <t xml:space="preserve"> + Trung ương hưởng (70%)</t>
  </si>
  <si>
    <t xml:space="preserve"> + Địa phương hưởng (30%)</t>
  </si>
  <si>
    <t xml:space="preserve"> - Cơ quan địa phương cấp phép</t>
  </si>
  <si>
    <t>QUYẾT TOÁN CHI NGÂN SÁCH ĐỊA PHƯƠNG THEO LĨNH VỰC NĂM 2022</t>
  </si>
  <si>
    <t>Chi đầu tư từ các nguồn vốn khác</t>
  </si>
  <si>
    <t xml:space="preserve"> Trong đó: - Vốn trong nước</t>
  </si>
  <si>
    <t xml:space="preserve">                - Vốn nước ngoài</t>
  </si>
  <si>
    <t>Trong đó: - Vốn trong nước</t>
  </si>
  <si>
    <t xml:space="preserve">               - Vốn nước ngoài</t>
  </si>
  <si>
    <t xml:space="preserve"> - Tiểu dự án 1: Hỗ trợ đầu tư cơ sở hạ tầng các huyện nghèo</t>
  </si>
  <si>
    <t xml:space="preserve"> +  Hỗ trợ đầu tư cơ sở hạ tầng các huyện nghèo (nhóm 2- theo Quyết định 293, Quyết định 275)</t>
  </si>
  <si>
    <t xml:space="preserve"> - Tiểu dự án 4: Hỗ trợ lao động thuộc hộ nghèo, hộ cận nghèo, hộ đồng bào DTTS đi làm việc có thời hạn ở nước ngoài</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</si>
  <si>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</si>
  <si>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</si>
  <si>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</si>
  <si>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3. Dự án 5: Nâng cao năng lực và giám sát, đánh giá thực hiện Chương trình</t>
  </si>
  <si>
    <t xml:space="preserve"> - Hoạt động giám sát đánh giá</t>
  </si>
  <si>
    <t xml:space="preserve"> - Vốn trong nước</t>
  </si>
  <si>
    <t xml:space="preserve"> - Vốn nước ngoài</t>
  </si>
  <si>
    <t xml:space="preserve"> - Hỗ trợ trực tiếp cho các xã </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</si>
  <si>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</si>
  <si>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</si>
  <si>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</si>
  <si>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</si>
  <si>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</si>
  <si>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</si>
  <si>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</si>
  <si>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</si>
  <si>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</si>
  <si>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</si>
  <si>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</si>
  <si>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</si>
  <si>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 xml:space="preserve"> + Vốn đầu tư</t>
  </si>
  <si>
    <t xml:space="preserve"> + Vốn sự nghiệp</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</si>
  <si>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</si>
  <si>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</si>
  <si>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</si>
  <si>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</si>
  <si>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</si>
  <si>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</si>
  <si>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</si>
  <si>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</si>
  <si>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</si>
  <si>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</si>
  <si>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</si>
  <si>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</si>
  <si>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</si>
  <si>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</si>
  <si>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</si>
  <si>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</si>
  <si>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2: Ứng dụng công nghệ thông tin hỗ trợ phát triển kinh tế - xã hội và đảm bảo an ninh trật tự vùng đồng bào dân tộc thiểu số và miền núi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</si>
  <si>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</si>
  <si>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</si>
  <si>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</si>
  <si>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</si>
  <si>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</si>
  <si>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</si>
  <si>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</si>
  <si>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</si>
  <si>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</si>
  <si>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</si>
  <si>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</si>
  <si>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</si>
  <si>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</si>
  <si>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</si>
  <si>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</si>
  <si>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</si>
  <si>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</si>
  <si>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</si>
  <si>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</si>
  <si>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</si>
  <si>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</si>
  <si>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</si>
  <si>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</si>
  <si>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</si>
  <si>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</si>
  <si>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</si>
  <si>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</si>
  <si>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</si>
  <si>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</si>
  <si>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</si>
  <si>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</si>
  <si>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</si>
  <si>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</si>
  <si>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</si>
  <si>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</si>
  <si>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</si>
  <si>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</si>
  <si>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</si>
  <si>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</si>
  <si>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</si>
  <si>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</si>
  <si>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</si>
  <si>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</si>
  <si>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</si>
  <si>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</si>
  <si>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</si>
  <si>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</si>
  <si>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</si>
  <si>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t>Chi các CTMTQG giai đoạn 2016-2020</t>
  </si>
  <si>
    <t>Chi đầu tư</t>
  </si>
  <si>
    <t>Chi sự nghiệp</t>
  </si>
  <si>
    <t xml:space="preserve"> Dự án 2: Chương trình 135</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</si>
  <si>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</si>
  <si>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</si>
  <si>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</si>
  <si>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</si>
  <si>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</si>
  <si>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t>Chi CTMT, nhiệm vụ khác</t>
  </si>
  <si>
    <t>QUYẾT TOÁN CHI NGÂN SÁCH CẤP HUYỆN THEO LĨNH VỰC NĂM 2022</t>
  </si>
  <si>
    <t>QUYẾT TOÁN CHI NGÂN SÁCH ĐỊA PHƯƠNG, CHI NGÂN SÁCH CẤP HUYỆN VÀ NGÂN SÁCH XÃ THEO CƠ CẤU CHI NĂM 2022</t>
  </si>
  <si>
    <t>Chi CTMT
quốc gia</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</si>
  <si>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</si>
  <si>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</si>
  <si>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Chi nộp trả ngân sách cấp trên</t>
  </si>
  <si>
    <t>29=14/1</t>
  </si>
  <si>
    <t>30=15/2</t>
  </si>
  <si>
    <t>31=18/5</t>
  </si>
  <si>
    <t>QUYẾT TOÁN CHI NGÂN SÁCH ĐỊA PHƯƠNG TỪNG XÃ NĂM 2022</t>
  </si>
  <si>
    <t>Chi thường xuyên  (không kể CTMTQG)</t>
  </si>
  <si>
    <t>Dự phòng</t>
  </si>
  <si>
    <t>32=21/9</t>
  </si>
  <si>
    <t>33=24/12</t>
  </si>
  <si>
    <t>QUYẾT TOÁN CHI BỔ SUNG TỪ NGÂN SÁCH CẤP HUYỆN CHO NGÂN SÁCH TỪNG XÃ NĂM 2022</t>
  </si>
  <si>
    <t>Vốn sự nghiệp thực hiện các CTMT, nhiệm vụ</t>
  </si>
  <si>
    <t>QUYẾT TOÁN CHI CHƯƠNG TRÌNH MỤC TIÊU QUỐC GIA NĂM 2022</t>
  </si>
  <si>
    <r>
      <t xml:space="preserve"> - </t>
    </r>
    <r>
      <rPr>
        <sz val="12"/>
        <color indexed="8"/>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</si>
  <si>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 xml:space="preserve">TỔNG HỢP THU DỊCH VỤ CỦA ĐƠN VỊ SỰ NGHIỆP CÔNG NĂM 2022 </t>
  </si>
  <si>
    <t>(Kèm theo Báo cáo số            /BC-UBND  ngày 17/6/2024 của UBND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</si>
</sst>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quot;&quot;;_(@_)"/>
    <numFmt numFmtId="167" formatCode="###,###,###"/>
    <numFmt numFmtId="168" formatCode="&quot;$&quot;#,##0;\-&quot;$&quot;#,##0"/>
    <numFmt numFmtId="169" formatCode="_(* #,##0_);_(* \(#,##0\);_(* &quot;-&quot;??_);_(@_)"/>
    <numFmt numFmtId="170" formatCode="0.0%"/>
    <numFmt numFmtId="171" formatCode="0.0000%"/>
  </numFmts>
  <fonts count="63">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b/>
      <sz val="14"/>
      <name val="Times New Roman"/>
      <family val="1"/>
      <charset val="163"/>
    </font>
    <font>
      <i/>
      <sz val="10"/>
      <name val="Times New Roman"/>
      <family val="1"/>
    </font>
    <font>
      <i/>
      <sz val="10"/>
      <name val="Times New Roman"/>
      <family val="1"/>
      <charset val="163"/>
    </font>
    <font>
      <b/>
      <sz val="10"/>
      <name val="Times New Roman"/>
      <family val="1"/>
      <charset val="163"/>
    </font>
    <font>
      <b/>
      <sz val="11"/>
      <name val="Times New Romanh"/>
    </font>
    <font>
      <b/>
      <sz val="13"/>
      <name val="Times New Roman"/>
      <family val="1"/>
      <charset val="163"/>
    </font>
    <font>
      <sz val="10"/>
      <name val="Arial"/>
      <family val="2"/>
    </font>
    <font>
      <sz val="11"/>
      <color indexed="8"/>
      <name val="Times New Roman"/>
      <family val="1"/>
    </font>
    <font>
      <b/>
      <sz val="11"/>
      <color indexed="8"/>
      <name val="Times New Roman"/>
      <family val="1"/>
    </font>
    <font>
      <b/>
      <i/>
      <sz val="11"/>
      <name val="Times New Roman"/>
      <family val="1"/>
    </font>
    <font>
      <i/>
      <sz val="16"/>
      <name val="Times New Roman"/>
      <family val="1"/>
    </font>
    <font>
      <i/>
      <sz val="13"/>
      <name val="Times New Roman"/>
      <family val="1"/>
    </font>
    <font>
      <b/>
      <i/>
      <sz val="13"/>
      <name val="Times New Roman"/>
      <family val="1"/>
    </font>
    <font>
      <b/>
      <sz val="11"/>
      <name val="Times New Roman h"/>
    </font>
    <font>
      <i/>
      <sz val="11"/>
      <name val="Times New Roman"/>
      <family val="1"/>
    </font>
    <font>
      <b/>
      <sz val="12"/>
      <name val="Times New Roman"/>
      <family val="1"/>
      <charset val="254"/>
    </font>
    <font>
      <sz val="12"/>
      <name val="Times New Roman"/>
      <family val="1"/>
      <charset val="254"/>
    </font>
    <font>
      <b/>
      <sz val="11"/>
      <name val="Times New Roman"/>
      <family val="1"/>
      <charset val="254"/>
    </font>
    <font>
      <sz val="11"/>
      <name val="Times New Roman"/>
      <family val="1"/>
      <charset val="254"/>
    </font>
    <font>
      <sz val="12"/>
      <color indexed="8"/>
      <name val="Times New Roman"/>
      <family val="1"/>
    </font>
    <font>
      <b/>
      <sz val="16"/>
      <name val="Times New Roman"/>
      <family val="1"/>
    </font>
    <font>
      <sz val="11"/>
      <color theme="1"/>
      <name val="Calibri"/>
      <family val="2"/>
      <scheme val="minor"/>
    </font>
    <font>
      <sz val="12"/>
      <color theme="1"/>
      <name val="Times New Roman"/>
      <family val="2"/>
    </font>
    <font>
      <sz val="11"/>
      <color theme="1"/>
      <name val="Calibri"/>
      <family val="2"/>
      <charset val="163"/>
      <scheme val="minor"/>
    </font>
    <font>
      <i/>
      <sz val="12"/>
      <color theme="0"/>
      <name val="Times New Roman"/>
      <family val="1"/>
    </font>
    <font>
      <b/>
      <sz val="12"/>
      <color theme="1"/>
      <name val="Times New Roman"/>
      <family val="1"/>
    </font>
    <font>
      <sz val="12"/>
      <color theme="1"/>
      <name val="Times New Roman"/>
      <family val="1"/>
    </font>
    <font>
      <b/>
      <sz val="14"/>
      <color theme="1"/>
      <name val="Times New Roman"/>
      <family val="1"/>
    </font>
    <font>
      <b/>
      <sz val="10"/>
      <color theme="1"/>
      <name val="Times New Roman"/>
      <family val="1"/>
    </font>
    <font>
      <i/>
      <sz val="14"/>
      <color theme="1"/>
      <name val="Times New Roman"/>
      <family val="1"/>
    </font>
    <font>
      <sz val="14"/>
      <color theme="1"/>
      <name val="Times New Roman"/>
      <family val="1"/>
    </font>
    <font>
      <sz val="11"/>
      <color theme="1"/>
      <name val="Times New Roman"/>
      <family val="1"/>
    </font>
    <font>
      <b/>
      <sz val="12"/>
      <color theme="1"/>
      <name val="Times New Roman h"/>
    </font>
    <font>
      <b/>
      <sz val="10"/>
      <color theme="0"/>
      <name val="Times New Roman"/>
      <family val="1"/>
    </font>
    <font>
      <i/>
      <sz val="12"/>
      <color theme="1"/>
      <name val="Times New Roman"/>
      <family val="1"/>
    </font>
    <font>
      <b/>
      <sz val="11"/>
      <color rgb="FFFF0000"/>
      <name val="Times New Roman"/>
      <family val="1"/>
    </font>
    <font>
      <b/>
      <sz val="12"/>
      <color rgb="FF000000"/>
      <name val="Times New Roman"/>
      <family val="1"/>
    </font>
    <font>
      <b/>
      <sz val="12"/>
      <color rgb="FFFF0000"/>
      <name val="Times New Roman"/>
      <family val="1"/>
    </font>
    <font>
      <b/>
      <sz val="10"/>
      <color rgb="FFFF0000"/>
      <name val="Times New Roman"/>
      <family val="1"/>
    </font>
    <font>
      <sz val="10"/>
      <color rgb="FFFF0000"/>
      <name val="Times New Roman"/>
      <family val="1"/>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165"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8" fontId="14" fillId="0" borderId="0" applyProtection="0"/>
    <xf numFmtId="165" fontId="22" fillId="0" borderId="0" applyFont="0" applyFill="0" applyBorder="0" applyAlignment="0" applyProtection="0"/>
    <xf numFmtId="166" fontId="12" fillId="0" borderId="0" applyFont="0" applyFill="0" applyBorder="0" applyAlignment="0" applyProtection="0"/>
    <xf numFmtId="0" fontId="13" fillId="0" borderId="0"/>
    <xf numFmtId="0" fontId="22" fillId="0" borderId="0"/>
    <xf numFmtId="0" fontId="44" fillId="0" borderId="0"/>
    <xf numFmtId="0" fontId="14" fillId="0" borderId="0"/>
    <xf numFmtId="0" fontId="1" fillId="0" borderId="0"/>
    <xf numFmtId="0" fontId="45" fillId="0" borderId="0"/>
    <xf numFmtId="0" fontId="13" fillId="0" borderId="0" applyProtection="0"/>
    <xf numFmtId="0" fontId="10" fillId="0" borderId="0"/>
    <xf numFmtId="0" fontId="46" fillId="0" borderId="0"/>
    <xf numFmtId="9" fontId="1" fillId="0" borderId="0" applyFont="0" applyFill="0" applyBorder="0" applyAlignment="0" applyProtection="0"/>
  </cellStyleXfs>
  <cellXfs count="562">
    <xf numFmtId="0" fontId="0" fillId="0" borderId="0" xfId="0"/>
    <xf numFmtId="0" fontId="6" fillId="0" borderId="0" xfId="0" applyFont="1" applyFill="1"/>
    <xf numFmtId="0" fontId="4" fillId="0" borderId="0" xfId="0" applyFont="1" applyAlignment="1">
      <alignment horizontal="center"/>
    </xf>
    <xf numFmtId="0" fontId="2" fillId="0" borderId="0" xfId="15" applyFont="1" applyFill="1" applyAlignment="1">
      <alignment vertical="center"/>
    </xf>
    <xf numFmtId="0" fontId="19" fillId="0" borderId="0" xfId="15" applyFont="1" applyFill="1" applyAlignment="1">
      <alignment vertical="center"/>
    </xf>
    <xf numFmtId="0" fontId="3" fillId="0" borderId="0" xfId="15" applyFont="1" applyFill="1" applyAlignment="1">
      <alignment vertical="center"/>
    </xf>
    <xf numFmtId="0" fontId="4" fillId="0" borderId="0" xfId="15" applyNumberFormat="1" applyFont="1" applyFill="1" applyAlignment="1">
      <alignment horizontal="right" vertical="center"/>
    </xf>
    <xf numFmtId="0" fontId="19" fillId="0" borderId="0" xfId="15" applyNumberFormat="1" applyFont="1" applyFill="1" applyAlignment="1">
      <alignment vertical="center"/>
    </xf>
    <xf numFmtId="0" fontId="3" fillId="0" borderId="0" xfId="15" applyFont="1" applyFill="1"/>
    <xf numFmtId="167" fontId="5" fillId="0" borderId="1" xfId="15" applyNumberFormat="1" applyFont="1" applyFill="1" applyBorder="1" applyAlignment="1">
      <alignment horizontal="right" vertical="center"/>
    </xf>
    <xf numFmtId="167" fontId="4" fillId="0" borderId="2" xfId="15" applyNumberFormat="1" applyFont="1" applyFill="1" applyBorder="1" applyAlignment="1" applyProtection="1">
      <alignment horizontal="center" vertical="center" wrapText="1"/>
    </xf>
    <xf numFmtId="167" fontId="4" fillId="0" borderId="3" xfId="15" applyNumberFormat="1" applyFont="1" applyFill="1" applyBorder="1" applyAlignment="1" applyProtection="1">
      <alignment horizontal="center" vertical="center" wrapText="1"/>
    </xf>
    <xf numFmtId="167" fontId="4" fillId="0" borderId="4" xfId="15" applyNumberFormat="1" applyFont="1" applyFill="1" applyBorder="1" applyAlignment="1" applyProtection="1">
      <alignment horizontal="center" vertical="center" wrapText="1"/>
    </xf>
    <xf numFmtId="0" fontId="4" fillId="0" borderId="5" xfId="15" applyFont="1" applyFill="1" applyBorder="1" applyAlignment="1">
      <alignment horizontal="center" vertical="center" wrapText="1"/>
    </xf>
    <xf numFmtId="167" fontId="20" fillId="0" borderId="6" xfId="15" applyNumberFormat="1" applyFont="1" applyFill="1" applyBorder="1" applyAlignment="1" applyProtection="1">
      <alignment horizontal="center" vertical="center" wrapText="1"/>
    </xf>
    <xf numFmtId="167" fontId="20" fillId="0" borderId="7" xfId="15" applyNumberFormat="1" applyFont="1" applyFill="1" applyBorder="1" applyAlignment="1" applyProtection="1">
      <alignment vertical="center" wrapText="1"/>
    </xf>
    <xf numFmtId="0" fontId="20" fillId="0" borderId="8" xfId="15" applyFont="1" applyFill="1" applyBorder="1" applyAlignment="1">
      <alignment vertical="center" wrapText="1"/>
    </xf>
    <xf numFmtId="167" fontId="20" fillId="0" borderId="9" xfId="15" applyNumberFormat="1" applyFont="1" applyFill="1" applyBorder="1" applyAlignment="1" applyProtection="1">
      <alignment horizontal="center" vertical="center" wrapText="1"/>
    </xf>
    <xf numFmtId="167" fontId="20" fillId="0" borderId="10" xfId="15" applyNumberFormat="1" applyFont="1" applyFill="1" applyBorder="1" applyAlignment="1" applyProtection="1">
      <alignment vertical="center" wrapText="1"/>
    </xf>
    <xf numFmtId="0" fontId="20" fillId="0" borderId="11" xfId="15" applyFont="1" applyFill="1" applyBorder="1" applyAlignment="1">
      <alignment vertical="center" wrapText="1"/>
    </xf>
    <xf numFmtId="167" fontId="9" fillId="0" borderId="12" xfId="15" applyNumberFormat="1" applyFont="1" applyFill="1" applyBorder="1" applyAlignment="1" applyProtection="1">
      <alignment horizontal="center" vertical="center" wrapText="1"/>
    </xf>
    <xf numFmtId="167" fontId="9" fillId="0" borderId="13" xfId="15" applyNumberFormat="1" applyFont="1" applyFill="1" applyBorder="1" applyAlignment="1" applyProtection="1">
      <alignment horizontal="center" vertical="center" wrapText="1"/>
    </xf>
    <xf numFmtId="167" fontId="9" fillId="0" borderId="14" xfId="15" applyNumberFormat="1" applyFont="1" applyFill="1" applyBorder="1" applyAlignment="1">
      <alignment horizontal="center" vertical="center" wrapText="1"/>
    </xf>
    <xf numFmtId="167" fontId="2" fillId="0" borderId="15" xfId="15" applyNumberFormat="1" applyFont="1" applyFill="1" applyBorder="1" applyAlignment="1" applyProtection="1">
      <alignment horizontal="center" vertical="center"/>
    </xf>
    <xf numFmtId="167" fontId="4" fillId="0" borderId="16" xfId="15" applyNumberFormat="1" applyFont="1" applyFill="1" applyBorder="1" applyAlignment="1">
      <alignment horizontal="left" vertical="center"/>
    </xf>
    <xf numFmtId="167" fontId="21" fillId="0" borderId="16" xfId="15" applyNumberFormat="1" applyFont="1" applyFill="1" applyBorder="1" applyAlignment="1">
      <alignment horizontal="center" vertical="center"/>
    </xf>
    <xf numFmtId="0" fontId="3" fillId="0" borderId="17" xfId="15" applyFont="1" applyFill="1" applyBorder="1" applyAlignment="1">
      <alignment vertical="center"/>
    </xf>
    <xf numFmtId="167" fontId="11" fillId="0" borderId="18" xfId="15" applyNumberFormat="1" applyFont="1" applyFill="1" applyBorder="1" applyAlignment="1">
      <alignment horizontal="center" vertical="center"/>
    </xf>
    <xf numFmtId="167" fontId="5" fillId="0" borderId="19" xfId="15" applyNumberFormat="1" applyFont="1" applyFill="1" applyBorder="1" applyAlignment="1" applyProtection="1">
      <alignment horizontal="left" vertical="center"/>
    </xf>
    <xf numFmtId="0" fontId="25" fillId="0" borderId="19" xfId="15" applyFont="1" applyFill="1" applyBorder="1"/>
    <xf numFmtId="0" fontId="25" fillId="0" borderId="20" xfId="15" applyFont="1" applyFill="1" applyBorder="1"/>
    <xf numFmtId="167" fontId="5" fillId="0" borderId="19" xfId="15" quotePrefix="1" applyNumberFormat="1" applyFont="1" applyFill="1" applyBorder="1" applyAlignment="1" applyProtection="1">
      <alignment horizontal="left" vertical="center"/>
    </xf>
    <xf numFmtId="167" fontId="2" fillId="0" borderId="18" xfId="15" applyNumberFormat="1" applyFont="1" applyFill="1" applyBorder="1" applyAlignment="1">
      <alignment horizontal="center" vertical="center"/>
    </xf>
    <xf numFmtId="167" fontId="4" fillId="0" borderId="19" xfId="15" applyNumberFormat="1" applyFont="1" applyFill="1" applyBorder="1" applyAlignment="1" applyProtection="1">
      <alignment horizontal="left" vertical="center"/>
    </xf>
    <xf numFmtId="0" fontId="26" fillId="0" borderId="19" xfId="15" applyFont="1" applyFill="1" applyBorder="1"/>
    <xf numFmtId="0" fontId="26" fillId="0" borderId="20" xfId="15" applyFont="1" applyFill="1" applyBorder="1"/>
    <xf numFmtId="0" fontId="19" fillId="0" borderId="19" xfId="15" applyFont="1" applyFill="1" applyBorder="1"/>
    <xf numFmtId="0" fontId="19" fillId="0" borderId="20" xfId="15" applyFont="1" applyFill="1" applyBorder="1"/>
    <xf numFmtId="167" fontId="3" fillId="0" borderId="21" xfId="15" applyNumberFormat="1" applyFont="1" applyFill="1" applyBorder="1" applyAlignment="1" applyProtection="1">
      <alignment horizontal="justify" vertical="center"/>
    </xf>
    <xf numFmtId="167" fontId="6" fillId="0" borderId="22" xfId="15" applyNumberFormat="1" applyFont="1" applyFill="1" applyBorder="1" applyAlignment="1" applyProtection="1">
      <alignment horizontal="justify" vertical="center"/>
    </xf>
    <xf numFmtId="0" fontId="3" fillId="0" borderId="22" xfId="15" applyFont="1" applyFill="1" applyBorder="1"/>
    <xf numFmtId="0" fontId="3" fillId="0" borderId="23" xfId="15" applyFont="1" applyFill="1" applyBorder="1"/>
    <xf numFmtId="0" fontId="3" fillId="0" borderId="0" xfId="0" applyFont="1" applyFill="1"/>
    <xf numFmtId="0" fontId="2" fillId="0" borderId="0" xfId="0" applyFont="1" applyFill="1" applyAlignment="1">
      <alignment horizontal="centerContinuous"/>
    </xf>
    <xf numFmtId="0" fontId="3" fillId="0" borderId="0" xfId="0" applyFont="1" applyFill="1" applyAlignment="1">
      <alignment horizontal="centerContinuous"/>
    </xf>
    <xf numFmtId="0" fontId="8" fillId="0" borderId="0" xfId="0" applyFont="1" applyFill="1"/>
    <xf numFmtId="0" fontId="20" fillId="0" borderId="13" xfId="0" applyFont="1" applyFill="1" applyBorder="1" applyAlignment="1">
      <alignment horizontal="center" vertical="center"/>
    </xf>
    <xf numFmtId="0" fontId="2" fillId="0" borderId="0" xfId="0" applyFont="1" applyFill="1" applyAlignment="1">
      <alignment horizontal="right"/>
    </xf>
    <xf numFmtId="3" fontId="6" fillId="0" borderId="0" xfId="0" applyNumberFormat="1" applyFont="1" applyFill="1"/>
    <xf numFmtId="0" fontId="3" fillId="0" borderId="0" xfId="12" applyFont="1" applyFill="1"/>
    <xf numFmtId="0" fontId="6" fillId="0" borderId="0" xfId="12" applyFont="1" applyFill="1"/>
    <xf numFmtId="0" fontId="16" fillId="0" borderId="13" xfId="12" applyFont="1" applyFill="1" applyBorder="1" applyAlignment="1">
      <alignment horizontal="center" vertical="center"/>
    </xf>
    <xf numFmtId="0" fontId="16" fillId="0" borderId="0" xfId="12" applyFont="1" applyFill="1" applyAlignment="1">
      <alignment vertical="center"/>
    </xf>
    <xf numFmtId="0" fontId="4" fillId="0" borderId="0" xfId="0" applyFont="1" applyFill="1" applyAlignment="1"/>
    <xf numFmtId="0" fontId="16" fillId="0" borderId="0" xfId="0" applyFont="1" applyFill="1"/>
    <xf numFmtId="0" fontId="16" fillId="0" borderId="13" xfId="0" applyFont="1" applyFill="1" applyBorder="1" applyAlignment="1">
      <alignment horizontal="center" vertical="center"/>
    </xf>
    <xf numFmtId="0" fontId="19" fillId="0" borderId="0" xfId="12" applyFont="1" applyFill="1"/>
    <xf numFmtId="0" fontId="24" fillId="0" borderId="0" xfId="0" applyFont="1" applyFill="1" applyBorder="1" applyAlignment="1">
      <alignment horizontal="center"/>
    </xf>
    <xf numFmtId="0" fontId="17" fillId="0" borderId="0" xfId="0" applyFont="1" applyFill="1" applyAlignment="1">
      <alignment horizontal="center"/>
    </xf>
    <xf numFmtId="0" fontId="17" fillId="0" borderId="0" xfId="0" applyFont="1" applyFill="1" applyAlignment="1">
      <alignment vertical="center"/>
    </xf>
    <xf numFmtId="3" fontId="19" fillId="0" borderId="0" xfId="9" applyNumberFormat="1" applyFont="1" applyFill="1" applyAlignment="1"/>
    <xf numFmtId="3" fontId="19" fillId="0" borderId="0" xfId="9" applyNumberFormat="1" applyFont="1" applyFill="1" applyAlignment="1">
      <alignment horizontal="right"/>
    </xf>
    <xf numFmtId="0" fontId="17" fillId="0" borderId="0" xfId="9" applyFont="1" applyFill="1" applyAlignment="1"/>
    <xf numFmtId="0" fontId="19" fillId="0" borderId="0" xfId="9" applyFont="1" applyFill="1" applyAlignment="1"/>
    <xf numFmtId="3" fontId="19" fillId="0" borderId="0" xfId="0" applyNumberFormat="1" applyFont="1" applyFill="1" applyAlignment="1">
      <alignment horizontal="right"/>
    </xf>
    <xf numFmtId="0" fontId="19" fillId="0" borderId="0" xfId="0" applyFont="1" applyFill="1" applyBorder="1" applyAlignment="1">
      <alignment horizontal="center"/>
    </xf>
    <xf numFmtId="0" fontId="19" fillId="0" borderId="0" xfId="0" applyFont="1" applyFill="1" applyBorder="1"/>
    <xf numFmtId="0" fontId="17" fillId="0" borderId="0" xfId="0" applyFont="1" applyFill="1" applyAlignment="1">
      <alignment horizontal="right"/>
    </xf>
    <xf numFmtId="0" fontId="17" fillId="0" borderId="0" xfId="12" applyFont="1" applyFill="1" applyAlignment="1">
      <alignment horizontal="right"/>
    </xf>
    <xf numFmtId="0" fontId="19" fillId="0" borderId="0" xfId="9" applyFont="1" applyFill="1" applyAlignment="1">
      <alignment horizontal="center" vertical="center"/>
    </xf>
    <xf numFmtId="0" fontId="17" fillId="0" borderId="0" xfId="9" applyFont="1" applyFill="1" applyAlignment="1">
      <alignment horizontal="center" vertical="center"/>
    </xf>
    <xf numFmtId="0" fontId="17" fillId="0" borderId="13" xfId="9" applyFont="1" applyFill="1" applyBorder="1" applyAlignment="1">
      <alignment horizontal="center" vertical="center"/>
    </xf>
    <xf numFmtId="3" fontId="19" fillId="0" borderId="0" xfId="9" applyNumberFormat="1" applyFont="1" applyFill="1" applyAlignment="1">
      <alignment horizontal="center"/>
    </xf>
    <xf numFmtId="3" fontId="19" fillId="0" borderId="0" xfId="9" applyNumberFormat="1" applyFont="1" applyFill="1" applyAlignment="1">
      <alignment wrapText="1"/>
    </xf>
    <xf numFmtId="0" fontId="16" fillId="0" borderId="0" xfId="12" applyFont="1" applyFill="1"/>
    <xf numFmtId="0" fontId="3" fillId="0" borderId="0" xfId="12" applyFont="1" applyFill="1" applyAlignment="1">
      <alignment vertical="center"/>
    </xf>
    <xf numFmtId="3" fontId="3" fillId="0" borderId="0" xfId="12" applyNumberFormat="1" applyFont="1" applyFill="1"/>
    <xf numFmtId="0" fontId="9" fillId="0" borderId="13" xfId="12" applyFont="1" applyFill="1" applyBorder="1" applyAlignment="1">
      <alignment horizontal="center" vertical="center" wrapText="1"/>
    </xf>
    <xf numFmtId="0" fontId="16" fillId="0" borderId="24" xfId="12" applyFont="1" applyFill="1" applyBorder="1" applyAlignment="1">
      <alignment horizontal="center" vertical="center"/>
    </xf>
    <xf numFmtId="0" fontId="30" fillId="0" borderId="25" xfId="0" applyFont="1" applyFill="1" applyBorder="1" applyAlignment="1">
      <alignment horizontal="center" vertical="center" wrapText="1"/>
    </xf>
    <xf numFmtId="0" fontId="31" fillId="0" borderId="25" xfId="0" applyFont="1" applyFill="1" applyBorder="1" applyAlignment="1">
      <alignment horizontal="center" vertical="center" wrapText="1"/>
    </xf>
    <xf numFmtId="169" fontId="31" fillId="0" borderId="25" xfId="1" applyNumberFormat="1"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3" xfId="0" quotePrefix="1" applyFont="1" applyFill="1" applyBorder="1" applyAlignment="1">
      <alignment horizontal="center" vertical="center"/>
    </xf>
    <xf numFmtId="0" fontId="16" fillId="0" borderId="0" xfId="0" applyFont="1" applyFill="1" applyAlignment="1">
      <alignment vertical="center"/>
    </xf>
    <xf numFmtId="0" fontId="9" fillId="0" borderId="0" xfId="0" applyFont="1" applyFill="1"/>
    <xf numFmtId="0" fontId="11" fillId="0" borderId="0" xfId="14" applyNumberFormat="1" applyFont="1" applyFill="1" applyBorder="1" applyAlignment="1">
      <alignment wrapText="1"/>
    </xf>
    <xf numFmtId="3" fontId="20" fillId="0" borderId="13" xfId="9" applyNumberFormat="1" applyFont="1" applyFill="1" applyBorder="1" applyAlignment="1">
      <alignment horizontal="center" vertical="center" wrapText="1"/>
    </xf>
    <xf numFmtId="0" fontId="20" fillId="0" borderId="0" xfId="9" applyFont="1" applyFill="1" applyAlignment="1">
      <alignment horizontal="center" vertical="center"/>
    </xf>
    <xf numFmtId="3" fontId="19" fillId="0" borderId="0" xfId="9" applyNumberFormat="1" applyFont="1" applyFill="1" applyAlignment="1">
      <alignment horizontal="left"/>
    </xf>
    <xf numFmtId="0" fontId="8" fillId="0" borderId="0" xfId="15" applyFont="1" applyFill="1"/>
    <xf numFmtId="3" fontId="16" fillId="0" borderId="0" xfId="12" applyNumberFormat="1" applyFont="1" applyFill="1"/>
    <xf numFmtId="3" fontId="17" fillId="0" borderId="0" xfId="9" applyNumberFormat="1" applyFont="1" applyFill="1" applyAlignment="1">
      <alignment wrapText="1"/>
    </xf>
    <xf numFmtId="0" fontId="6" fillId="2" borderId="0" xfId="0" applyFont="1" applyFill="1"/>
    <xf numFmtId="0" fontId="3" fillId="2" borderId="0" xfId="0" applyFont="1" applyFill="1"/>
    <xf numFmtId="0" fontId="5" fillId="2" borderId="0" xfId="0" applyFont="1" applyFill="1"/>
    <xf numFmtId="0" fontId="5" fillId="2" borderId="0" xfId="0" applyFont="1" applyFill="1" applyAlignment="1">
      <alignment horizontal="left"/>
    </xf>
    <xf numFmtId="3" fontId="17" fillId="0" borderId="27" xfId="9" applyNumberFormat="1" applyFont="1" applyFill="1" applyBorder="1" applyAlignment="1">
      <alignment horizontal="center" vertical="center" wrapText="1"/>
    </xf>
    <xf numFmtId="49" fontId="19" fillId="0" borderId="0" xfId="9" applyNumberFormat="1" applyFont="1" applyFill="1" applyAlignment="1">
      <alignment vertical="center" wrapText="1"/>
    </xf>
    <xf numFmtId="3" fontId="19" fillId="0" borderId="0" xfId="9" applyNumberFormat="1" applyFont="1" applyFill="1" applyAlignment="1">
      <alignment vertical="center"/>
    </xf>
    <xf numFmtId="0" fontId="19" fillId="0" borderId="0" xfId="9" applyFont="1" applyFill="1" applyAlignment="1">
      <alignment vertical="center"/>
    </xf>
    <xf numFmtId="3" fontId="24" fillId="0" borderId="28" xfId="9" applyNumberFormat="1" applyFont="1" applyFill="1" applyBorder="1" applyAlignment="1">
      <alignment horizontal="center" vertical="center"/>
    </xf>
    <xf numFmtId="3" fontId="24" fillId="0" borderId="28" xfId="9" applyNumberFormat="1" applyFont="1" applyFill="1" applyBorder="1" applyAlignment="1">
      <alignment horizontal="right" vertical="center"/>
    </xf>
    <xf numFmtId="3" fontId="24" fillId="0" borderId="0" xfId="9" applyNumberFormat="1" applyFont="1" applyFill="1" applyAlignment="1">
      <alignment vertical="center"/>
    </xf>
    <xf numFmtId="3" fontId="19" fillId="0" borderId="0" xfId="9" applyNumberFormat="1" applyFont="1" applyFill="1" applyAlignment="1">
      <alignment horizontal="center" vertical="center"/>
    </xf>
    <xf numFmtId="3" fontId="19" fillId="0" borderId="0" xfId="9" applyNumberFormat="1" applyFont="1" applyFill="1" applyAlignment="1">
      <alignment vertical="center" wrapText="1"/>
    </xf>
    <xf numFmtId="0" fontId="17" fillId="0" borderId="26" xfId="9" applyFont="1" applyFill="1" applyBorder="1" applyAlignment="1">
      <alignment horizontal="center" vertical="center"/>
    </xf>
    <xf numFmtId="0" fontId="19" fillId="0" borderId="0" xfId="9" applyFont="1" applyFill="1" applyBorder="1" applyAlignment="1">
      <alignment horizontal="center"/>
    </xf>
    <xf numFmtId="49" fontId="19" fillId="0" borderId="0" xfId="9" applyNumberFormat="1" applyFont="1" applyFill="1" applyBorder="1" applyAlignment="1">
      <alignment wrapText="1"/>
    </xf>
    <xf numFmtId="0" fontId="19" fillId="0" borderId="0" xfId="9" applyFont="1" applyFill="1" applyBorder="1" applyAlignment="1"/>
    <xf numFmtId="3" fontId="19" fillId="0" borderId="0" xfId="9" applyNumberFormat="1" applyFont="1" applyFill="1" applyBorder="1" applyAlignment="1"/>
    <xf numFmtId="3" fontId="16" fillId="0" borderId="0" xfId="0" applyNumberFormat="1" applyFont="1" applyFill="1" applyAlignment="1">
      <alignment vertical="center"/>
    </xf>
    <xf numFmtId="170" fontId="31" fillId="0" borderId="25" xfId="17" applyNumberFormat="1" applyFont="1" applyFill="1" applyBorder="1" applyAlignment="1">
      <alignment horizontal="center" vertical="center" wrapText="1"/>
    </xf>
    <xf numFmtId="0" fontId="2" fillId="0" borderId="0" xfId="0" applyFont="1" applyFill="1" applyAlignment="1">
      <alignment horizont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170" fontId="9" fillId="0" borderId="0" xfId="17" applyNumberFormat="1" applyFont="1" applyFill="1" applyBorder="1"/>
    <xf numFmtId="170" fontId="16" fillId="0" borderId="0" xfId="17" applyNumberFormat="1" applyFont="1" applyFill="1" applyBorder="1"/>
    <xf numFmtId="0" fontId="9" fillId="0" borderId="19" xfId="0" applyFont="1" applyFill="1" applyBorder="1" applyAlignment="1">
      <alignment horizontal="left" vertical="center" wrapText="1"/>
    </xf>
    <xf numFmtId="0" fontId="19" fillId="2" borderId="0" xfId="0" applyFont="1" applyFill="1"/>
    <xf numFmtId="0" fontId="19" fillId="2" borderId="13" xfId="0" applyFont="1" applyFill="1" applyBorder="1" applyAlignment="1">
      <alignment horizontal="center" vertical="center"/>
    </xf>
    <xf numFmtId="0" fontId="19" fillId="2" borderId="13" xfId="0" applyFont="1" applyFill="1" applyBorder="1" applyAlignment="1">
      <alignment horizontal="center" vertical="center" wrapText="1"/>
    </xf>
    <xf numFmtId="0" fontId="19" fillId="2" borderId="0" xfId="0" applyFont="1" applyFill="1" applyAlignment="1">
      <alignment vertical="center"/>
    </xf>
    <xf numFmtId="169" fontId="4" fillId="2" borderId="0" xfId="1" applyNumberFormat="1" applyFont="1" applyFill="1"/>
    <xf numFmtId="169" fontId="6" fillId="2" borderId="0" xfId="1" applyNumberFormat="1" applyFont="1" applyFill="1"/>
    <xf numFmtId="169" fontId="3" fillId="2" borderId="0" xfId="1" applyNumberFormat="1" applyFont="1" applyFill="1"/>
    <xf numFmtId="0" fontId="4" fillId="0" borderId="0" xfId="0" applyFont="1" applyFill="1" applyAlignment="1">
      <alignment horizontal="center"/>
    </xf>
    <xf numFmtId="0" fontId="2" fillId="0" borderId="0" xfId="0" applyFont="1" applyFill="1" applyAlignment="1"/>
    <xf numFmtId="0" fontId="11" fillId="0" borderId="0" xfId="0" applyFont="1" applyFill="1" applyAlignment="1"/>
    <xf numFmtId="3" fontId="19" fillId="0" borderId="28" xfId="0" applyNumberFormat="1" applyFont="1" applyFill="1" applyBorder="1" applyAlignment="1">
      <alignment horizontal="center"/>
    </xf>
    <xf numFmtId="3" fontId="19" fillId="0" borderId="28" xfId="0" applyNumberFormat="1" applyFont="1" applyFill="1" applyBorder="1" applyAlignment="1">
      <alignment horizontal="right"/>
    </xf>
    <xf numFmtId="3" fontId="24" fillId="0" borderId="28" xfId="0" applyNumberFormat="1" applyFont="1" applyFill="1" applyBorder="1" applyAlignment="1">
      <alignment horizontal="center"/>
    </xf>
    <xf numFmtId="0" fontId="20" fillId="0" borderId="13" xfId="0" applyFont="1" applyFill="1" applyBorder="1" applyAlignment="1">
      <alignment horizontal="center" vertical="center" wrapText="1"/>
    </xf>
    <xf numFmtId="0" fontId="18" fillId="0" borderId="0" xfId="0" applyFont="1" applyFill="1" applyAlignment="1">
      <alignment vertical="center"/>
    </xf>
    <xf numFmtId="169" fontId="17" fillId="0" borderId="0" xfId="1" applyNumberFormat="1" applyFont="1" applyFill="1" applyAlignment="1">
      <alignment vertical="center"/>
    </xf>
    <xf numFmtId="169" fontId="6" fillId="0" borderId="0" xfId="1" applyNumberFormat="1" applyFont="1" applyFill="1" applyAlignment="1">
      <alignment vertical="center"/>
    </xf>
    <xf numFmtId="0" fontId="6" fillId="0" borderId="0" xfId="0" applyFont="1" applyFill="1" applyAlignment="1">
      <alignment vertical="center"/>
    </xf>
    <xf numFmtId="0" fontId="4" fillId="0" borderId="0" xfId="12" applyFont="1" applyFill="1" applyAlignment="1"/>
    <xf numFmtId="0" fontId="11" fillId="0" borderId="0" xfId="12" applyFont="1" applyFill="1" applyBorder="1" applyAlignment="1">
      <alignment horizontal="center"/>
    </xf>
    <xf numFmtId="3" fontId="9" fillId="0" borderId="0" xfId="12" applyNumberFormat="1" applyFont="1" applyFill="1"/>
    <xf numFmtId="0" fontId="9" fillId="0" borderId="0" xfId="12" applyFont="1" applyFill="1"/>
    <xf numFmtId="3" fontId="19" fillId="0" borderId="0" xfId="12" applyNumberFormat="1" applyFont="1" applyFill="1" applyBorder="1"/>
    <xf numFmtId="9" fontId="19" fillId="0" borderId="0" xfId="17" applyFont="1" applyFill="1" applyBorder="1"/>
    <xf numFmtId="3" fontId="17" fillId="0" borderId="13" xfId="9" applyNumberFormat="1" applyFont="1" applyFill="1" applyBorder="1" applyAlignment="1">
      <alignment horizontal="center" vertical="center" wrapText="1"/>
    </xf>
    <xf numFmtId="3" fontId="17" fillId="0" borderId="7" xfId="9" applyNumberFormat="1" applyFont="1" applyFill="1" applyBorder="1" applyAlignment="1">
      <alignment horizontal="center" vertical="center" wrapText="1"/>
    </xf>
    <xf numFmtId="0" fontId="39" fillId="0" borderId="0" xfId="15" applyFont="1" applyFill="1" applyAlignment="1">
      <alignment vertical="center"/>
    </xf>
    <xf numFmtId="0" fontId="39" fillId="0" borderId="0" xfId="15" applyNumberFormat="1" applyFont="1" applyFill="1" applyAlignment="1"/>
    <xf numFmtId="0" fontId="39" fillId="0" borderId="0" xfId="15" applyFont="1" applyFill="1"/>
    <xf numFmtId="167" fontId="38" fillId="0" borderId="27" xfId="15" applyNumberFormat="1" applyFont="1" applyFill="1" applyBorder="1" applyAlignment="1" applyProtection="1">
      <alignment horizontal="center" vertical="center" wrapText="1"/>
    </xf>
    <xf numFmtId="0" fontId="38" fillId="0" borderId="13" xfId="15" applyFont="1" applyFill="1" applyBorder="1" applyAlignment="1">
      <alignment horizontal="center" vertical="center" wrapText="1"/>
    </xf>
    <xf numFmtId="0" fontId="38" fillId="0" borderId="27" xfId="15" applyFont="1" applyFill="1" applyBorder="1" applyAlignment="1">
      <alignment horizontal="center" vertical="center" wrapText="1"/>
    </xf>
    <xf numFmtId="0" fontId="38" fillId="0" borderId="0" xfId="15" applyNumberFormat="1" applyFont="1" applyFill="1" applyAlignment="1"/>
    <xf numFmtId="0" fontId="38" fillId="0" borderId="0" xfId="15" applyFont="1" applyFill="1"/>
    <xf numFmtId="167" fontId="41" fillId="0" borderId="13" xfId="15" applyNumberFormat="1" applyFont="1" applyFill="1" applyBorder="1" applyAlignment="1" applyProtection="1">
      <alignment horizontal="center" vertical="center" wrapText="1"/>
    </xf>
    <xf numFmtId="167" fontId="41" fillId="0" borderId="13" xfId="15" applyNumberFormat="1" applyFont="1" applyFill="1" applyBorder="1" applyAlignment="1">
      <alignment horizontal="center" vertical="center" wrapText="1"/>
    </xf>
    <xf numFmtId="0" fontId="40" fillId="0" borderId="0" xfId="15" applyNumberFormat="1" applyFont="1" applyFill="1" applyAlignment="1">
      <alignment wrapText="1"/>
    </xf>
    <xf numFmtId="167" fontId="40" fillId="0" borderId="0" xfId="15" applyNumberFormat="1" applyFont="1" applyFill="1" applyAlignment="1">
      <alignment vertical="center" wrapText="1"/>
    </xf>
    <xf numFmtId="0" fontId="39" fillId="0" borderId="0" xfId="15" applyNumberFormat="1" applyFont="1" applyFill="1" applyAlignment="1">
      <alignment wrapText="1"/>
    </xf>
    <xf numFmtId="0" fontId="39" fillId="0" borderId="0" xfId="15" applyFont="1" applyFill="1" applyAlignment="1">
      <alignment vertical="center" wrapText="1"/>
    </xf>
    <xf numFmtId="9" fontId="39" fillId="0" borderId="0" xfId="15" applyNumberFormat="1" applyFont="1" applyFill="1" applyAlignment="1"/>
    <xf numFmtId="9" fontId="39" fillId="0" borderId="0" xfId="15" applyNumberFormat="1" applyFont="1" applyFill="1"/>
    <xf numFmtId="3" fontId="3" fillId="0" borderId="0" xfId="15" applyNumberFormat="1" applyFont="1" applyFill="1" applyAlignment="1">
      <alignment vertical="center"/>
    </xf>
    <xf numFmtId="3" fontId="3" fillId="0" borderId="0" xfId="15" applyNumberFormat="1" applyFont="1" applyFill="1"/>
    <xf numFmtId="3" fontId="38" fillId="0" borderId="0" xfId="15" applyNumberFormat="1" applyFont="1" applyFill="1" applyAlignment="1"/>
    <xf numFmtId="3" fontId="40" fillId="0" borderId="0" xfId="15" applyNumberFormat="1" applyFont="1" applyFill="1" applyAlignment="1">
      <alignment wrapText="1"/>
    </xf>
    <xf numFmtId="3" fontId="39" fillId="0" borderId="0" xfId="15" applyNumberFormat="1" applyFont="1" applyFill="1" applyAlignment="1"/>
    <xf numFmtId="3" fontId="39" fillId="0" borderId="0" xfId="15" applyNumberFormat="1" applyFont="1" applyFill="1" applyAlignment="1">
      <alignment wrapText="1"/>
    </xf>
    <xf numFmtId="3" fontId="8" fillId="0" borderId="0" xfId="15" applyNumberFormat="1" applyFont="1" applyFill="1"/>
    <xf numFmtId="0" fontId="20" fillId="0" borderId="0" xfId="15" applyNumberFormat="1" applyFont="1" applyFill="1" applyAlignment="1">
      <alignment vertical="center"/>
    </xf>
    <xf numFmtId="167" fontId="38" fillId="0" borderId="13" xfId="15" applyNumberFormat="1" applyFont="1" applyFill="1" applyBorder="1" applyAlignment="1" applyProtection="1">
      <alignment horizontal="center" vertical="center" wrapText="1"/>
    </xf>
    <xf numFmtId="0" fontId="34" fillId="0" borderId="0" xfId="0" applyFont="1" applyFill="1" applyAlignment="1">
      <alignment horizontal="center"/>
    </xf>
    <xf numFmtId="0" fontId="7" fillId="0" borderId="0" xfId="0" applyFont="1" applyFill="1" applyAlignment="1">
      <alignment horizontal="center"/>
    </xf>
    <xf numFmtId="3" fontId="35" fillId="0" borderId="0" xfId="0" applyNumberFormat="1" applyFont="1" applyFill="1" applyAlignment="1">
      <alignment horizontal="center"/>
    </xf>
    <xf numFmtId="167" fontId="24" fillId="0" borderId="1" xfId="15" applyNumberFormat="1" applyFont="1" applyFill="1" applyBorder="1" applyAlignment="1">
      <alignment horizontal="right" vertical="center"/>
    </xf>
    <xf numFmtId="0" fontId="4" fillId="0" borderId="4" xfId="15" applyFont="1" applyFill="1" applyBorder="1" applyAlignment="1">
      <alignment horizontal="center" vertical="center" wrapText="1"/>
    </xf>
    <xf numFmtId="0" fontId="24" fillId="0" borderId="0" xfId="9" applyFont="1" applyFill="1" applyAlignment="1">
      <alignment vertical="center"/>
    </xf>
    <xf numFmtId="3" fontId="17" fillId="0" borderId="0" xfId="9" applyNumberFormat="1" applyFont="1" applyFill="1" applyAlignment="1"/>
    <xf numFmtId="0" fontId="17" fillId="0" borderId="16" xfId="0" applyFont="1" applyFill="1" applyBorder="1" applyAlignment="1">
      <alignment horizontal="center" vertical="center"/>
    </xf>
    <xf numFmtId="0" fontId="17" fillId="0" borderId="16" xfId="0" applyFont="1" applyFill="1" applyBorder="1" applyAlignment="1">
      <alignment vertical="center"/>
    </xf>
    <xf numFmtId="3" fontId="17" fillId="0" borderId="16" xfId="1" applyNumberFormat="1" applyFont="1" applyFill="1" applyBorder="1" applyAlignment="1">
      <alignment vertical="center"/>
    </xf>
    <xf numFmtId="3" fontId="17" fillId="0" borderId="16" xfId="1" applyNumberFormat="1" applyFont="1" applyFill="1" applyBorder="1" applyAlignment="1">
      <alignment horizontal="right" vertical="center"/>
    </xf>
    <xf numFmtId="170" fontId="17" fillId="0" borderId="16" xfId="17" applyNumberFormat="1" applyFont="1" applyFill="1" applyBorder="1" applyAlignment="1">
      <alignment vertical="center"/>
    </xf>
    <xf numFmtId="164" fontId="19" fillId="0" borderId="19" xfId="2" quotePrefix="1" applyFont="1" applyFill="1" applyBorder="1" applyAlignment="1">
      <alignment horizontal="center" vertical="center" wrapText="1"/>
    </xf>
    <xf numFmtId="3" fontId="19" fillId="0" borderId="19" xfId="0" applyNumberFormat="1" applyFont="1" applyFill="1" applyBorder="1" applyAlignment="1">
      <alignment horizontal="left" vertical="center" wrapText="1"/>
    </xf>
    <xf numFmtId="3" fontId="19" fillId="0" borderId="19" xfId="1" applyNumberFormat="1" applyFont="1" applyFill="1" applyBorder="1" applyAlignment="1">
      <alignment vertical="center"/>
    </xf>
    <xf numFmtId="0" fontId="6" fillId="0" borderId="19" xfId="0" applyFont="1" applyFill="1" applyBorder="1" applyAlignment="1">
      <alignment vertical="center"/>
    </xf>
    <xf numFmtId="3" fontId="18" fillId="2" borderId="19" xfId="0" applyNumberFormat="1" applyFont="1" applyFill="1" applyBorder="1" applyAlignment="1">
      <alignment horizontal="left" vertical="center"/>
    </xf>
    <xf numFmtId="3" fontId="19" fillId="0" borderId="19" xfId="1" applyNumberFormat="1" applyFont="1" applyFill="1" applyBorder="1" applyAlignment="1">
      <alignment horizontal="right" vertical="center"/>
    </xf>
    <xf numFmtId="3" fontId="19" fillId="0" borderId="19" xfId="2" quotePrefix="1" applyNumberFormat="1" applyFont="1" applyFill="1" applyBorder="1" applyAlignment="1">
      <alignment horizontal="right" vertical="center" wrapText="1"/>
    </xf>
    <xf numFmtId="170" fontId="19" fillId="0" borderId="19" xfId="17" applyNumberFormat="1" applyFont="1" applyFill="1" applyBorder="1" applyAlignment="1">
      <alignment vertical="center"/>
    </xf>
    <xf numFmtId="164" fontId="19" fillId="0" borderId="29" xfId="2" quotePrefix="1" applyFont="1" applyFill="1" applyBorder="1" applyAlignment="1">
      <alignment horizontal="center" vertical="center" wrapText="1"/>
    </xf>
    <xf numFmtId="3" fontId="19" fillId="0" borderId="29" xfId="0" applyNumberFormat="1" applyFont="1" applyFill="1" applyBorder="1" applyAlignment="1">
      <alignment horizontal="left" vertical="center" wrapText="1"/>
    </xf>
    <xf numFmtId="3" fontId="19" fillId="0" borderId="29" xfId="1" applyNumberFormat="1" applyFont="1" applyFill="1" applyBorder="1" applyAlignment="1">
      <alignment vertical="center"/>
    </xf>
    <xf numFmtId="3" fontId="18" fillId="2" borderId="29" xfId="0" applyNumberFormat="1" applyFont="1" applyFill="1" applyBorder="1" applyAlignment="1">
      <alignment horizontal="left" vertical="center"/>
    </xf>
    <xf numFmtId="3" fontId="19" fillId="0" borderId="29" xfId="1" applyNumberFormat="1" applyFont="1" applyFill="1" applyBorder="1" applyAlignment="1">
      <alignment horizontal="right" vertical="center"/>
    </xf>
    <xf numFmtId="3" fontId="19" fillId="0" borderId="29" xfId="2" quotePrefix="1" applyNumberFormat="1" applyFont="1" applyFill="1" applyBorder="1" applyAlignment="1">
      <alignment horizontal="right" vertical="center" wrapText="1"/>
    </xf>
    <xf numFmtId="170" fontId="19" fillId="0" borderId="29" xfId="17" applyNumberFormat="1" applyFont="1" applyFill="1" applyBorder="1" applyAlignment="1">
      <alignment vertical="center"/>
    </xf>
    <xf numFmtId="170" fontId="17" fillId="0" borderId="19" xfId="17" applyNumberFormat="1" applyFont="1" applyFill="1" applyBorder="1" applyAlignment="1">
      <alignment vertical="center"/>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0" xfId="0" applyFont="1" applyFill="1" applyBorder="1" applyAlignment="1">
      <alignment horizontal="center" vertical="center"/>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4" fillId="0" borderId="0" xfId="0" applyFont="1" applyFill="1" applyAlignment="1">
      <alignment horizontal="center" vertical="center"/>
    </xf>
    <xf numFmtId="0" fontId="2" fillId="0" borderId="0" xfId="12" applyFont="1" applyFill="1" applyAlignment="1">
      <alignment horizontal="right" vertical="center"/>
    </xf>
    <xf numFmtId="0" fontId="3" fillId="0" borderId="0" xfId="0" applyFont="1" applyFill="1" applyAlignment="1">
      <alignment vertical="center"/>
    </xf>
    <xf numFmtId="0" fontId="47"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Border="1" applyAlignment="1">
      <alignment vertical="center"/>
    </xf>
    <xf numFmtId="0" fontId="27" fillId="0" borderId="16" xfId="0" applyFont="1" applyFill="1" applyBorder="1" applyAlignment="1">
      <alignment vertical="center"/>
    </xf>
    <xf numFmtId="3" fontId="9" fillId="0" borderId="16" xfId="0" applyNumberFormat="1" applyFont="1" applyFill="1" applyBorder="1" applyAlignment="1">
      <alignment vertical="center"/>
    </xf>
    <xf numFmtId="170" fontId="9" fillId="0" borderId="19" xfId="17" applyNumberFormat="1" applyFont="1" applyFill="1" applyBorder="1" applyAlignment="1">
      <alignment vertical="center"/>
    </xf>
    <xf numFmtId="0" fontId="9" fillId="0" borderId="19" xfId="0" applyFont="1" applyFill="1" applyBorder="1" applyAlignment="1">
      <alignment vertical="center"/>
    </xf>
    <xf numFmtId="3" fontId="9" fillId="0" borderId="19" xfId="0" applyNumberFormat="1" applyFont="1" applyFill="1" applyBorder="1" applyAlignment="1">
      <alignment vertical="center"/>
    </xf>
    <xf numFmtId="3" fontId="9" fillId="0" borderId="19" xfId="1" applyNumberFormat="1" applyFont="1" applyFill="1" applyBorder="1" applyAlignment="1">
      <alignment vertical="center"/>
    </xf>
    <xf numFmtId="0" fontId="9" fillId="0" borderId="0" xfId="0" applyFont="1" applyFill="1" applyAlignment="1">
      <alignment vertical="center"/>
    </xf>
    <xf numFmtId="0" fontId="16" fillId="0" borderId="19" xfId="0" quotePrefix="1" applyFont="1" applyFill="1" applyBorder="1" applyAlignment="1">
      <alignment horizontal="center" vertical="center"/>
    </xf>
    <xf numFmtId="0" fontId="16" fillId="0" borderId="19" xfId="0" applyFont="1" applyFill="1" applyBorder="1" applyAlignment="1">
      <alignment vertical="center"/>
    </xf>
    <xf numFmtId="3" fontId="16" fillId="0" borderId="19" xfId="0" applyNumberFormat="1" applyFont="1" applyFill="1" applyBorder="1" applyAlignment="1">
      <alignment vertical="center"/>
    </xf>
    <xf numFmtId="3" fontId="16" fillId="0" borderId="19" xfId="1" applyNumberFormat="1" applyFont="1" applyFill="1" applyBorder="1" applyAlignment="1">
      <alignment vertical="center"/>
    </xf>
    <xf numFmtId="170" fontId="16" fillId="0" borderId="19" xfId="17" applyNumberFormat="1" applyFont="1" applyFill="1" applyBorder="1" applyAlignment="1">
      <alignment vertical="center"/>
    </xf>
    <xf numFmtId="0" fontId="16" fillId="0" borderId="19" xfId="0" applyFont="1" applyFill="1" applyBorder="1" applyAlignment="1">
      <alignment vertical="center" wrapText="1"/>
    </xf>
    <xf numFmtId="0" fontId="16" fillId="0" borderId="19" xfId="0" applyFont="1" applyFill="1" applyBorder="1" applyAlignment="1">
      <alignment horizontal="center" vertical="center"/>
    </xf>
    <xf numFmtId="3" fontId="32" fillId="0" borderId="19" xfId="0" applyNumberFormat="1" applyFont="1" applyFill="1" applyBorder="1" applyAlignment="1">
      <alignment vertical="center"/>
    </xf>
    <xf numFmtId="0" fontId="32" fillId="0" borderId="0" xfId="0" applyFont="1" applyFill="1" applyAlignment="1">
      <alignment vertical="center"/>
    </xf>
    <xf numFmtId="0" fontId="9" fillId="0" borderId="19" xfId="0" applyFont="1" applyFill="1" applyBorder="1" applyAlignment="1">
      <alignment vertical="center" wrapText="1"/>
    </xf>
    <xf numFmtId="0" fontId="9" fillId="0" borderId="30" xfId="0" applyFont="1" applyFill="1" applyBorder="1" applyAlignment="1">
      <alignment vertical="center"/>
    </xf>
    <xf numFmtId="3" fontId="9" fillId="0" borderId="30" xfId="0" applyNumberFormat="1" applyFont="1" applyFill="1" applyBorder="1" applyAlignment="1">
      <alignment vertical="center"/>
    </xf>
    <xf numFmtId="0" fontId="9" fillId="0" borderId="29" xfId="0" applyFont="1" applyFill="1" applyBorder="1" applyAlignment="1">
      <alignment horizontal="center" vertical="center"/>
    </xf>
    <xf numFmtId="0" fontId="9" fillId="0" borderId="29" xfId="0" applyFont="1" applyFill="1" applyBorder="1" applyAlignment="1">
      <alignment vertical="center"/>
    </xf>
    <xf numFmtId="3" fontId="9" fillId="0" borderId="29" xfId="0" applyNumberFormat="1" applyFont="1" applyFill="1" applyBorder="1" applyAlignment="1">
      <alignment vertical="center"/>
    </xf>
    <xf numFmtId="3" fontId="9" fillId="0" borderId="29" xfId="1" applyNumberFormat="1" applyFont="1" applyFill="1" applyBorder="1" applyAlignment="1">
      <alignment vertical="center"/>
    </xf>
    <xf numFmtId="170" fontId="16" fillId="0" borderId="29" xfId="17" applyNumberFormat="1" applyFont="1" applyFill="1" applyBorder="1" applyAlignment="1">
      <alignment vertical="center"/>
    </xf>
    <xf numFmtId="0" fontId="9" fillId="0" borderId="10" xfId="0" applyFont="1" applyFill="1" applyBorder="1" applyAlignment="1">
      <alignment vertical="center"/>
    </xf>
    <xf numFmtId="3" fontId="16" fillId="0" borderId="10" xfId="0" applyNumberFormat="1" applyFont="1" applyFill="1" applyBorder="1" applyAlignment="1">
      <alignment vertical="center"/>
    </xf>
    <xf numFmtId="3" fontId="9" fillId="0" borderId="10" xfId="0" applyNumberFormat="1" applyFont="1" applyFill="1" applyBorder="1" applyAlignment="1">
      <alignment vertical="center"/>
    </xf>
    <xf numFmtId="3" fontId="9" fillId="0" borderId="10" xfId="1" applyNumberFormat="1" applyFont="1" applyFill="1" applyBorder="1" applyAlignment="1">
      <alignment vertical="center"/>
    </xf>
    <xf numFmtId="170" fontId="16" fillId="0" borderId="10" xfId="17" applyNumberFormat="1" applyFont="1" applyFill="1" applyBorder="1" applyAlignment="1">
      <alignment vertical="center"/>
    </xf>
    <xf numFmtId="0" fontId="2" fillId="0" borderId="0" xfId="12" applyFont="1" applyFill="1" applyAlignment="1">
      <alignment horizontal="centerContinuous" vertical="center"/>
    </xf>
    <xf numFmtId="0" fontId="3" fillId="0" borderId="0" xfId="12" applyFont="1" applyFill="1" applyAlignment="1">
      <alignment horizontal="centerContinuous" vertical="center"/>
    </xf>
    <xf numFmtId="0" fontId="5" fillId="0" borderId="0" xfId="12" applyFont="1" applyFill="1" applyAlignment="1">
      <alignment horizontal="left" vertical="center"/>
    </xf>
    <xf numFmtId="0" fontId="6" fillId="0" borderId="0" xfId="12" applyFont="1" applyFill="1" applyAlignment="1">
      <alignment vertical="center"/>
    </xf>
    <xf numFmtId="169" fontId="6" fillId="0" borderId="0" xfId="12" applyNumberFormat="1" applyFont="1" applyFill="1" applyAlignment="1">
      <alignment vertical="center"/>
    </xf>
    <xf numFmtId="0" fontId="5" fillId="0" borderId="0" xfId="12" applyFont="1" applyFill="1" applyAlignment="1">
      <alignment vertical="center"/>
    </xf>
    <xf numFmtId="0" fontId="5" fillId="0" borderId="0" xfId="12" applyFont="1" applyFill="1" applyAlignment="1">
      <alignment horizontal="right" vertical="center"/>
    </xf>
    <xf numFmtId="169" fontId="16" fillId="0" borderId="0" xfId="12" applyNumberFormat="1" applyFont="1" applyFill="1" applyAlignment="1">
      <alignment vertical="center"/>
    </xf>
    <xf numFmtId="0" fontId="31" fillId="0" borderId="19" xfId="0" applyFont="1" applyFill="1" applyBorder="1" applyAlignment="1">
      <alignment horizontal="center" vertical="center" wrapText="1"/>
    </xf>
    <xf numFmtId="0" fontId="31" fillId="0" borderId="19" xfId="0" applyFont="1" applyFill="1" applyBorder="1" applyAlignment="1">
      <alignment vertical="center" wrapText="1"/>
    </xf>
    <xf numFmtId="169" fontId="31" fillId="0" borderId="19" xfId="1" applyNumberFormat="1" applyFont="1" applyFill="1" applyBorder="1" applyAlignment="1">
      <alignment horizontal="center" vertical="center" wrapText="1"/>
    </xf>
    <xf numFmtId="3" fontId="16" fillId="0" borderId="0" xfId="12" applyNumberFormat="1" applyFont="1" applyFill="1" applyAlignment="1">
      <alignment vertical="center"/>
    </xf>
    <xf numFmtId="0" fontId="30" fillId="0" borderId="19" xfId="0" applyFont="1" applyFill="1" applyBorder="1" applyAlignment="1">
      <alignment horizontal="center" vertical="center" wrapText="1"/>
    </xf>
    <xf numFmtId="0" fontId="30" fillId="0" borderId="19" xfId="0" applyFont="1" applyFill="1" applyBorder="1" applyAlignment="1">
      <alignment vertical="center" wrapText="1"/>
    </xf>
    <xf numFmtId="169" fontId="30" fillId="0" borderId="19" xfId="1" applyNumberFormat="1" applyFont="1" applyFill="1" applyBorder="1" applyAlignment="1">
      <alignment horizontal="center" vertical="center" wrapText="1"/>
    </xf>
    <xf numFmtId="3" fontId="30" fillId="0" borderId="19" xfId="1" applyNumberFormat="1" applyFont="1" applyFill="1" applyBorder="1" applyAlignment="1">
      <alignment horizontal="right" vertical="center" wrapText="1"/>
    </xf>
    <xf numFmtId="170" fontId="30" fillId="0" borderId="25" xfId="17" applyNumberFormat="1" applyFont="1" applyFill="1" applyBorder="1" applyAlignment="1">
      <alignment horizontal="center" vertical="center" wrapText="1"/>
    </xf>
    <xf numFmtId="169" fontId="9" fillId="0" borderId="19" xfId="1" applyNumberFormat="1" applyFont="1" applyFill="1" applyBorder="1" applyAlignment="1">
      <alignment horizontal="center" vertical="center" wrapText="1"/>
    </xf>
    <xf numFmtId="3" fontId="16" fillId="0" borderId="19" xfId="12" applyNumberFormat="1" applyFont="1" applyFill="1" applyBorder="1" applyAlignment="1">
      <alignment vertical="center"/>
    </xf>
    <xf numFmtId="0" fontId="16" fillId="0" borderId="19" xfId="12" applyFont="1" applyFill="1" applyBorder="1" applyAlignment="1">
      <alignment vertical="center"/>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169" fontId="30" fillId="0" borderId="29" xfId="1" applyNumberFormat="1" applyFont="1" applyFill="1" applyBorder="1" applyAlignment="1">
      <alignment horizontal="center" vertical="center" wrapText="1"/>
    </xf>
    <xf numFmtId="169" fontId="31" fillId="0" borderId="29" xfId="1" applyNumberFormat="1" applyFont="1" applyFill="1" applyBorder="1" applyAlignment="1">
      <alignment horizontal="center" vertical="center" wrapText="1"/>
    </xf>
    <xf numFmtId="170" fontId="31" fillId="0" borderId="29" xfId="17" applyNumberFormat="1" applyFont="1" applyFill="1" applyBorder="1" applyAlignment="1">
      <alignment horizontal="center" vertical="center" wrapText="1"/>
    </xf>
    <xf numFmtId="3" fontId="3" fillId="0" borderId="0" xfId="12" applyNumberFormat="1" applyFont="1" applyFill="1" applyAlignment="1">
      <alignment vertical="center"/>
    </xf>
    <xf numFmtId="0" fontId="4" fillId="0" borderId="0" xfId="12" applyFont="1" applyFill="1" applyAlignment="1">
      <alignment horizontal="centerContinuous" vertical="center"/>
    </xf>
    <xf numFmtId="0" fontId="17" fillId="0" borderId="0" xfId="12" applyFont="1" applyFill="1" applyAlignment="1">
      <alignment horizontal="right" vertical="center"/>
    </xf>
    <xf numFmtId="0" fontId="16" fillId="0" borderId="31" xfId="0" applyFont="1" applyFill="1" applyBorder="1" applyAlignment="1">
      <alignment vertical="center"/>
    </xf>
    <xf numFmtId="0" fontId="48" fillId="0" borderId="0" xfId="12" applyFont="1" applyFill="1" applyAlignment="1">
      <alignment horizontal="centerContinuous" vertical="center"/>
    </xf>
    <xf numFmtId="0" fontId="49" fillId="0" borderId="0" xfId="12" applyFont="1" applyFill="1" applyAlignment="1">
      <alignment horizontal="centerContinuous" vertical="center"/>
    </xf>
    <xf numFmtId="0" fontId="50" fillId="0" borderId="0" xfId="12" applyFont="1" applyFill="1" applyAlignment="1">
      <alignment horizontal="centerContinuous" vertical="center"/>
    </xf>
    <xf numFmtId="0" fontId="51" fillId="0" borderId="0" xfId="12" applyFont="1" applyFill="1" applyAlignment="1">
      <alignment horizontal="right" vertical="center"/>
    </xf>
    <xf numFmtId="0" fontId="49" fillId="0" borderId="0" xfId="12" applyFont="1" applyFill="1" applyAlignment="1">
      <alignment vertical="center"/>
    </xf>
    <xf numFmtId="0" fontId="52" fillId="0" borderId="0" xfId="12" applyFont="1" applyFill="1" applyAlignment="1">
      <alignment horizontal="left" vertical="center"/>
    </xf>
    <xf numFmtId="0" fontId="53" fillId="0" borderId="0" xfId="12" applyFont="1" applyFill="1" applyAlignment="1">
      <alignment vertical="center"/>
    </xf>
    <xf numFmtId="0" fontId="49" fillId="0" borderId="13" xfId="12" applyFont="1" applyFill="1" applyBorder="1" applyAlignment="1">
      <alignment horizontal="center" vertical="center"/>
    </xf>
    <xf numFmtId="0" fontId="49" fillId="0" borderId="13" xfId="12" quotePrefix="1" applyFont="1" applyFill="1" applyBorder="1" applyAlignment="1">
      <alignment horizontal="center" vertical="center"/>
    </xf>
    <xf numFmtId="0" fontId="48" fillId="0" borderId="25" xfId="0" applyFont="1" applyFill="1" applyBorder="1" applyAlignment="1">
      <alignment horizontal="center" vertical="center"/>
    </xf>
    <xf numFmtId="0" fontId="48" fillId="0" borderId="25" xfId="0" applyFont="1" applyFill="1" applyBorder="1" applyAlignment="1">
      <alignment vertical="center"/>
    </xf>
    <xf numFmtId="3" fontId="48" fillId="0" borderId="25" xfId="12" applyNumberFormat="1" applyFont="1" applyFill="1" applyBorder="1" applyAlignment="1">
      <alignment vertical="center"/>
    </xf>
    <xf numFmtId="170" fontId="48" fillId="0" borderId="19" xfId="17" applyNumberFormat="1" applyFont="1" applyFill="1" applyBorder="1" applyAlignment="1">
      <alignment vertical="center"/>
    </xf>
    <xf numFmtId="3" fontId="49" fillId="0" borderId="0" xfId="12" applyNumberFormat="1" applyFont="1" applyFill="1" applyAlignment="1">
      <alignment vertical="center"/>
    </xf>
    <xf numFmtId="0" fontId="48" fillId="0" borderId="19" xfId="0" applyFont="1" applyFill="1" applyBorder="1" applyAlignment="1">
      <alignment horizontal="center" vertical="center"/>
    </xf>
    <xf numFmtId="0" fontId="48" fillId="0" borderId="19" xfId="0" applyFont="1" applyFill="1" applyBorder="1" applyAlignment="1">
      <alignment vertical="center"/>
    </xf>
    <xf numFmtId="3" fontId="48" fillId="0" borderId="19" xfId="12" applyNumberFormat="1" applyFont="1" applyFill="1" applyBorder="1" applyAlignment="1">
      <alignment vertical="center"/>
    </xf>
    <xf numFmtId="0" fontId="49" fillId="0" borderId="19" xfId="0" applyFont="1" applyFill="1" applyBorder="1" applyAlignment="1">
      <alignment horizontal="center" vertical="center"/>
    </xf>
    <xf numFmtId="3" fontId="49" fillId="0" borderId="19" xfId="12" applyNumberFormat="1" applyFont="1" applyFill="1" applyBorder="1" applyAlignment="1">
      <alignment vertical="center"/>
    </xf>
    <xf numFmtId="170" fontId="49" fillId="0" borderId="19" xfId="17" applyNumberFormat="1" applyFont="1" applyFill="1" applyBorder="1" applyAlignment="1">
      <alignment vertical="center"/>
    </xf>
    <xf numFmtId="0" fontId="49" fillId="0" borderId="19" xfId="0" applyFont="1" applyFill="1" applyBorder="1" applyAlignment="1">
      <alignment vertical="center"/>
    </xf>
    <xf numFmtId="0" fontId="49" fillId="0" borderId="19" xfId="0" quotePrefix="1" applyFont="1" applyFill="1" applyBorder="1" applyAlignment="1">
      <alignment horizontal="center" vertical="center"/>
    </xf>
    <xf numFmtId="0" fontId="54" fillId="0" borderId="19" xfId="0" quotePrefix="1" applyFont="1" applyFill="1" applyBorder="1" applyAlignment="1">
      <alignment horizontal="center" vertical="center"/>
    </xf>
    <xf numFmtId="0" fontId="54" fillId="0" borderId="31" xfId="0" applyFont="1" applyFill="1" applyBorder="1" applyAlignment="1">
      <alignment vertical="center"/>
    </xf>
    <xf numFmtId="0" fontId="49" fillId="0" borderId="19" xfId="0" applyFont="1" applyFill="1" applyBorder="1" applyAlignment="1">
      <alignment vertical="center" wrapText="1"/>
    </xf>
    <xf numFmtId="0" fontId="48" fillId="0" borderId="19" xfId="0" quotePrefix="1" applyFont="1" applyFill="1" applyBorder="1" applyAlignment="1">
      <alignment horizontal="center" vertical="center"/>
    </xf>
    <xf numFmtId="0" fontId="48" fillId="0" borderId="0" xfId="12" applyFont="1" applyFill="1" applyAlignment="1">
      <alignment vertical="center"/>
    </xf>
    <xf numFmtId="169" fontId="48" fillId="0" borderId="0" xfId="1" applyNumberFormat="1" applyFont="1" applyFill="1" applyAlignment="1">
      <alignment vertical="center"/>
    </xf>
    <xf numFmtId="0" fontId="55" fillId="0" borderId="19" xfId="0" applyFont="1" applyFill="1" applyBorder="1" applyAlignment="1">
      <alignment vertical="center"/>
    </xf>
    <xf numFmtId="3" fontId="48" fillId="0" borderId="19" xfId="0" applyNumberFormat="1" applyFont="1" applyFill="1" applyBorder="1" applyAlignment="1">
      <alignment horizontal="left" vertical="center" wrapText="1"/>
    </xf>
    <xf numFmtId="3" fontId="49" fillId="0" borderId="19" xfId="0" quotePrefix="1" applyNumberFormat="1" applyFont="1" applyFill="1" applyBorder="1" applyAlignment="1">
      <alignment vertical="center" wrapText="1"/>
    </xf>
    <xf numFmtId="3" fontId="49" fillId="0" borderId="19" xfId="0" applyNumberFormat="1" applyFont="1" applyFill="1" applyBorder="1" applyAlignment="1">
      <alignment horizontal="left" vertical="center" wrapText="1"/>
    </xf>
    <xf numFmtId="3" fontId="49" fillId="0" borderId="19" xfId="0" applyNumberFormat="1" applyFont="1" applyFill="1" applyBorder="1" applyAlignment="1">
      <alignment vertical="center" wrapText="1"/>
    </xf>
    <xf numFmtId="0" fontId="48" fillId="0" borderId="19" xfId="9" applyFont="1" applyFill="1" applyBorder="1" applyAlignment="1">
      <alignment horizontal="justify" vertical="center" wrapText="1"/>
    </xf>
    <xf numFmtId="0" fontId="49" fillId="0" borderId="19" xfId="9" applyFont="1" applyFill="1" applyBorder="1" applyAlignment="1">
      <alignment horizontal="justify" vertical="center" wrapText="1"/>
    </xf>
    <xf numFmtId="3" fontId="49" fillId="0" borderId="19" xfId="0" applyNumberFormat="1" applyFont="1" applyFill="1" applyBorder="1" applyAlignment="1">
      <alignment vertical="center"/>
    </xf>
    <xf numFmtId="169" fontId="49" fillId="0" borderId="19" xfId="0" applyNumberFormat="1" applyFont="1" applyFill="1" applyBorder="1" applyAlignment="1">
      <alignment vertical="center"/>
    </xf>
    <xf numFmtId="0" fontId="48" fillId="0" borderId="29" xfId="0" applyFont="1" applyFill="1" applyBorder="1" applyAlignment="1">
      <alignment horizontal="center" vertical="center"/>
    </xf>
    <xf numFmtId="0" fontId="48" fillId="0" borderId="29" xfId="0" applyFont="1" applyFill="1" applyBorder="1" applyAlignment="1">
      <alignment vertical="center"/>
    </xf>
    <xf numFmtId="3" fontId="48" fillId="0" borderId="29" xfId="12" applyNumberFormat="1" applyFont="1" applyFill="1" applyBorder="1" applyAlignment="1">
      <alignment vertical="center"/>
    </xf>
    <xf numFmtId="170" fontId="49" fillId="0" borderId="29" xfId="17" applyNumberFormat="1" applyFont="1" applyFill="1" applyBorder="1" applyAlignment="1">
      <alignment vertical="center"/>
    </xf>
    <xf numFmtId="0" fontId="2" fillId="0" borderId="0" xfId="0" applyFont="1" applyFill="1" applyAlignment="1">
      <alignment horizontal="right" vertical="center"/>
    </xf>
    <xf numFmtId="0" fontId="17" fillId="0" borderId="0" xfId="0" applyFont="1" applyFill="1" applyAlignment="1">
      <alignment horizontal="right" vertical="center"/>
    </xf>
    <xf numFmtId="3" fontId="19" fillId="0" borderId="0" xfId="0" applyNumberFormat="1" applyFont="1" applyFill="1" applyAlignment="1">
      <alignment vertical="center"/>
    </xf>
    <xf numFmtId="0" fontId="19" fillId="0" borderId="0" xfId="0" applyFont="1" applyFill="1" applyAlignment="1">
      <alignment vertical="center"/>
    </xf>
    <xf numFmtId="0" fontId="9" fillId="0" borderId="16" xfId="0" applyFont="1" applyFill="1" applyBorder="1" applyAlignment="1">
      <alignment vertical="center"/>
    </xf>
    <xf numFmtId="3" fontId="9" fillId="0" borderId="19" xfId="0" applyNumberFormat="1" applyFont="1" applyFill="1" applyBorder="1" applyAlignment="1">
      <alignment horizontal="right" vertical="center"/>
    </xf>
    <xf numFmtId="170" fontId="9" fillId="0" borderId="19" xfId="17" applyNumberFormat="1" applyFont="1" applyFill="1" applyBorder="1" applyAlignment="1">
      <alignment horizontal="right" vertical="center"/>
    </xf>
    <xf numFmtId="3" fontId="16" fillId="0" borderId="19" xfId="0" applyNumberFormat="1" applyFont="1" applyFill="1" applyBorder="1" applyAlignment="1">
      <alignment horizontal="right" vertical="center"/>
    </xf>
    <xf numFmtId="170" fontId="16" fillId="0" borderId="19" xfId="17" applyNumberFormat="1" applyFont="1" applyFill="1" applyBorder="1" applyAlignment="1">
      <alignment horizontal="right" vertical="center"/>
    </xf>
    <xf numFmtId="3" fontId="16" fillId="0" borderId="0" xfId="0" applyNumberFormat="1" applyFont="1" applyFill="1" applyAlignment="1">
      <alignment horizontal="center" vertical="center"/>
    </xf>
    <xf numFmtId="3" fontId="9" fillId="0" borderId="0" xfId="0" applyNumberFormat="1" applyFont="1" applyFill="1" applyAlignment="1">
      <alignment vertical="center"/>
    </xf>
    <xf numFmtId="0" fontId="37" fillId="0" borderId="0" xfId="0" applyFont="1" applyFill="1" applyAlignment="1">
      <alignment vertical="center"/>
    </xf>
    <xf numFmtId="169" fontId="9" fillId="0" borderId="0" xfId="1" applyNumberFormat="1" applyFont="1" applyFill="1" applyAlignment="1">
      <alignment vertical="center"/>
    </xf>
    <xf numFmtId="3" fontId="37" fillId="0" borderId="19" xfId="0" applyNumberFormat="1" applyFont="1" applyFill="1" applyBorder="1" applyAlignment="1">
      <alignment vertical="center"/>
    </xf>
    <xf numFmtId="169" fontId="16" fillId="0" borderId="0" xfId="1" applyNumberFormat="1" applyFont="1" applyFill="1" applyAlignment="1">
      <alignment vertical="center"/>
    </xf>
    <xf numFmtId="3" fontId="37" fillId="0" borderId="29" xfId="0" applyNumberFormat="1" applyFont="1" applyFill="1" applyBorder="1" applyAlignment="1">
      <alignment vertical="center"/>
    </xf>
    <xf numFmtId="3" fontId="9" fillId="0" borderId="29" xfId="0" applyNumberFormat="1" applyFont="1" applyFill="1" applyBorder="1" applyAlignment="1">
      <alignment horizontal="right" vertical="center"/>
    </xf>
    <xf numFmtId="170" fontId="16" fillId="0" borderId="29" xfId="17" applyNumberFormat="1" applyFont="1" applyFill="1" applyBorder="1" applyAlignment="1">
      <alignment horizontal="right" vertical="center"/>
    </xf>
    <xf numFmtId="0" fontId="3" fillId="0" borderId="0" xfId="0" applyFont="1" applyFill="1" applyAlignment="1">
      <alignment horizontal="right" vertical="center"/>
    </xf>
    <xf numFmtId="3" fontId="24" fillId="0" borderId="28" xfId="0" applyNumberFormat="1" applyFont="1" applyFill="1" applyBorder="1" applyAlignment="1">
      <alignment vertical="center"/>
    </xf>
    <xf numFmtId="0" fontId="24" fillId="0" borderId="28"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5" xfId="0" applyFont="1" applyFill="1" applyBorder="1" applyAlignment="1">
      <alignment vertical="center"/>
    </xf>
    <xf numFmtId="3" fontId="9" fillId="0" borderId="25" xfId="0" applyNumberFormat="1" applyFont="1" applyFill="1" applyBorder="1" applyAlignment="1">
      <alignment vertical="center"/>
    </xf>
    <xf numFmtId="3" fontId="9" fillId="0" borderId="19" xfId="12" applyNumberFormat="1" applyFont="1" applyFill="1" applyBorder="1" applyAlignment="1">
      <alignment vertical="center"/>
    </xf>
    <xf numFmtId="0" fontId="36" fillId="0" borderId="19" xfId="0" applyFont="1" applyFill="1" applyBorder="1" applyAlignment="1">
      <alignment vertical="center"/>
    </xf>
    <xf numFmtId="3" fontId="9" fillId="0" borderId="19" xfId="0" applyNumberFormat="1" applyFont="1" applyFill="1" applyBorder="1" applyAlignment="1">
      <alignment horizontal="left" vertical="center" wrapText="1"/>
    </xf>
    <xf numFmtId="0" fontId="9" fillId="0" borderId="19" xfId="0" quotePrefix="1" applyFont="1" applyFill="1" applyBorder="1" applyAlignment="1">
      <alignment horizontal="center" vertical="center"/>
    </xf>
    <xf numFmtId="3" fontId="16" fillId="0" borderId="19" xfId="0" applyNumberFormat="1" applyFont="1" applyFill="1" applyBorder="1" applyAlignment="1">
      <alignment horizontal="left" vertical="center" wrapText="1"/>
    </xf>
    <xf numFmtId="3" fontId="16" fillId="0" borderId="19" xfId="0" applyNumberFormat="1" applyFont="1" applyFill="1" applyBorder="1" applyAlignment="1">
      <alignment vertical="center" wrapText="1"/>
    </xf>
    <xf numFmtId="0" fontId="9" fillId="0" borderId="19" xfId="9" applyFont="1" applyFill="1" applyBorder="1" applyAlignment="1">
      <alignment horizontal="justify" vertical="center" wrapText="1"/>
    </xf>
    <xf numFmtId="0" fontId="16" fillId="0" borderId="19" xfId="9" applyFont="1" applyFill="1" applyBorder="1" applyAlignment="1">
      <alignment horizontal="justify" vertical="center" wrapText="1"/>
    </xf>
    <xf numFmtId="3" fontId="9" fillId="0" borderId="29" xfId="12" applyNumberFormat="1" applyFont="1" applyFill="1" applyBorder="1" applyAlignment="1">
      <alignment vertical="center"/>
    </xf>
    <xf numFmtId="170" fontId="9" fillId="0" borderId="29" xfId="17" applyNumberFormat="1" applyFont="1" applyFill="1" applyBorder="1" applyAlignment="1">
      <alignment vertical="center"/>
    </xf>
    <xf numFmtId="0" fontId="17" fillId="0" borderId="16" xfId="9" applyFont="1" applyFill="1" applyBorder="1" applyAlignment="1">
      <alignment horizontal="center" vertical="center"/>
    </xf>
    <xf numFmtId="49" fontId="17" fillId="0" borderId="16" xfId="9" applyNumberFormat="1" applyFont="1" applyFill="1" applyBorder="1" applyAlignment="1">
      <alignment horizontal="left" vertical="center" wrapText="1"/>
    </xf>
    <xf numFmtId="3" fontId="17" fillId="0" borderId="16" xfId="9" applyNumberFormat="1" applyFont="1" applyFill="1" applyBorder="1" applyAlignment="1">
      <alignment horizontal="right" vertical="center"/>
    </xf>
    <xf numFmtId="170" fontId="17" fillId="0" borderId="16" xfId="9" applyNumberFormat="1" applyFont="1" applyFill="1" applyBorder="1" applyAlignment="1">
      <alignment vertical="center"/>
    </xf>
    <xf numFmtId="0" fontId="17" fillId="0" borderId="19" xfId="9" applyFont="1" applyFill="1" applyBorder="1" applyAlignment="1">
      <alignment horizontal="center" vertical="center"/>
    </xf>
    <xf numFmtId="49" fontId="17" fillId="0" borderId="19" xfId="9" applyNumberFormat="1" applyFont="1" applyFill="1" applyBorder="1" applyAlignment="1">
      <alignment horizontal="left" vertical="center" wrapText="1"/>
    </xf>
    <xf numFmtId="3" fontId="17" fillId="0" borderId="19" xfId="9" applyNumberFormat="1" applyFont="1" applyFill="1" applyBorder="1" applyAlignment="1">
      <alignment horizontal="right" vertical="center"/>
    </xf>
    <xf numFmtId="170" fontId="17" fillId="0" borderId="19" xfId="9" applyNumberFormat="1" applyFont="1" applyFill="1" applyBorder="1" applyAlignment="1">
      <alignment vertical="center"/>
    </xf>
    <xf numFmtId="0" fontId="19" fillId="0" borderId="19" xfId="9" applyFont="1" applyFill="1" applyBorder="1" applyAlignment="1">
      <alignment horizontal="center" vertical="center"/>
    </xf>
    <xf numFmtId="49" fontId="19" fillId="0" borderId="19" xfId="9" applyNumberFormat="1" applyFont="1" applyFill="1" applyBorder="1" applyAlignment="1">
      <alignment vertical="center" wrapText="1"/>
    </xf>
    <xf numFmtId="3" fontId="19" fillId="0" borderId="19" xfId="9" applyNumberFormat="1" applyFont="1" applyFill="1" applyBorder="1" applyAlignment="1">
      <alignment vertical="center"/>
    </xf>
    <xf numFmtId="170" fontId="19" fillId="0" borderId="19" xfId="9" applyNumberFormat="1" applyFont="1" applyFill="1" applyBorder="1" applyAlignment="1">
      <alignment horizontal="right" vertical="center"/>
    </xf>
    <xf numFmtId="170" fontId="19" fillId="0" borderId="19" xfId="9" applyNumberFormat="1" applyFont="1" applyFill="1" applyBorder="1" applyAlignment="1">
      <alignment vertical="center"/>
    </xf>
    <xf numFmtId="3" fontId="19" fillId="0" borderId="19" xfId="9" applyNumberFormat="1" applyFont="1" applyFill="1" applyBorder="1" applyAlignment="1">
      <alignment horizontal="right" vertical="center"/>
    </xf>
    <xf numFmtId="171" fontId="19" fillId="0" borderId="19" xfId="9" applyNumberFormat="1" applyFont="1" applyFill="1" applyBorder="1" applyAlignment="1">
      <alignment vertical="center"/>
    </xf>
    <xf numFmtId="0" fontId="19" fillId="0" borderId="29" xfId="9" applyFont="1" applyFill="1" applyBorder="1" applyAlignment="1">
      <alignment horizontal="center" vertical="center"/>
    </xf>
    <xf numFmtId="49" fontId="19" fillId="0" borderId="29" xfId="9" applyNumberFormat="1" applyFont="1" applyFill="1" applyBorder="1" applyAlignment="1">
      <alignment vertical="center" wrapText="1"/>
    </xf>
    <xf numFmtId="3" fontId="19" fillId="0" borderId="29" xfId="9" applyNumberFormat="1" applyFont="1" applyFill="1" applyBorder="1" applyAlignment="1">
      <alignment vertical="center"/>
    </xf>
    <xf numFmtId="170" fontId="19" fillId="0" borderId="29" xfId="9" applyNumberFormat="1" applyFont="1" applyFill="1" applyBorder="1" applyAlignment="1">
      <alignment horizontal="right" vertical="center"/>
    </xf>
    <xf numFmtId="170" fontId="19" fillId="0" borderId="29" xfId="9" applyNumberFormat="1" applyFont="1" applyFill="1" applyBorder="1" applyAlignment="1">
      <alignment vertical="center"/>
    </xf>
    <xf numFmtId="0" fontId="19" fillId="0" borderId="13" xfId="9" applyFont="1" applyFill="1" applyBorder="1" applyAlignment="1">
      <alignment horizontal="center" vertical="center"/>
    </xf>
    <xf numFmtId="49" fontId="19" fillId="0" borderId="13" xfId="9" applyNumberFormat="1" applyFont="1" applyFill="1" applyBorder="1" applyAlignment="1">
      <alignment vertical="center" wrapText="1"/>
    </xf>
    <xf numFmtId="3" fontId="19" fillId="0" borderId="13" xfId="9" applyNumberFormat="1" applyFont="1" applyFill="1" applyBorder="1" applyAlignment="1">
      <alignment vertical="center"/>
    </xf>
    <xf numFmtId="3" fontId="19" fillId="0" borderId="13" xfId="0" applyNumberFormat="1" applyFont="1" applyFill="1" applyBorder="1" applyAlignment="1">
      <alignment vertical="center"/>
    </xf>
    <xf numFmtId="170" fontId="19" fillId="0" borderId="13" xfId="9" applyNumberFormat="1" applyFont="1" applyFill="1" applyBorder="1" applyAlignment="1">
      <alignment horizontal="right" vertical="center"/>
    </xf>
    <xf numFmtId="170" fontId="19" fillId="0" borderId="13" xfId="9" applyNumberFormat="1" applyFont="1" applyFill="1" applyBorder="1" applyAlignment="1">
      <alignment vertical="center"/>
    </xf>
    <xf numFmtId="49" fontId="17" fillId="0" borderId="13" xfId="9" applyNumberFormat="1" applyFont="1" applyFill="1" applyBorder="1" applyAlignment="1">
      <alignment vertical="center" wrapText="1"/>
    </xf>
    <xf numFmtId="3" fontId="17" fillId="0" borderId="13" xfId="9" applyNumberFormat="1" applyFont="1" applyFill="1" applyBorder="1" applyAlignment="1">
      <alignment vertical="center"/>
    </xf>
    <xf numFmtId="0" fontId="17" fillId="0" borderId="13" xfId="9" applyFont="1" applyFill="1" applyBorder="1" applyAlignment="1">
      <alignment vertical="center"/>
    </xf>
    <xf numFmtId="0" fontId="17" fillId="0" borderId="0" xfId="9" applyFont="1" applyFill="1" applyAlignment="1">
      <alignment vertical="center"/>
    </xf>
    <xf numFmtId="0" fontId="19" fillId="0" borderId="13" xfId="9" applyFont="1" applyFill="1" applyBorder="1" applyAlignment="1">
      <alignment vertical="center"/>
    </xf>
    <xf numFmtId="0" fontId="17" fillId="0" borderId="0" xfId="0" applyFont="1" applyFill="1" applyAlignment="1">
      <alignment horizontal="center" vertical="center"/>
    </xf>
    <xf numFmtId="169" fontId="6" fillId="0" borderId="0" xfId="0" applyNumberFormat="1" applyFont="1" applyFill="1" applyAlignment="1">
      <alignment vertical="center"/>
    </xf>
    <xf numFmtId="169" fontId="5" fillId="0" borderId="28" xfId="0" applyNumberFormat="1" applyFont="1" applyFill="1" applyBorder="1" applyAlignment="1">
      <alignment vertical="center"/>
    </xf>
    <xf numFmtId="0" fontId="5" fillId="0" borderId="28" xfId="0" applyFont="1" applyFill="1" applyBorder="1" applyAlignment="1">
      <alignment vertical="center"/>
    </xf>
    <xf numFmtId="0" fontId="11" fillId="0" borderId="28" xfId="0" applyFont="1" applyFill="1" applyBorder="1" applyAlignment="1">
      <alignment vertical="center"/>
    </xf>
    <xf numFmtId="169" fontId="3" fillId="0" borderId="0" xfId="0" applyNumberFormat="1" applyFont="1" applyFill="1" applyAlignment="1">
      <alignment vertical="center"/>
    </xf>
    <xf numFmtId="0" fontId="11" fillId="0" borderId="28" xfId="0" applyFont="1" applyFill="1" applyBorder="1" applyAlignment="1">
      <alignment horizontal="center" vertical="center"/>
    </xf>
    <xf numFmtId="169" fontId="17" fillId="2" borderId="16" xfId="1" applyNumberFormat="1" applyFont="1" applyFill="1" applyBorder="1" applyAlignment="1">
      <alignment horizontal="center" vertical="center"/>
    </xf>
    <xf numFmtId="169" fontId="17" fillId="2" borderId="16" xfId="1" applyNumberFormat="1" applyFont="1" applyFill="1" applyBorder="1" applyAlignment="1">
      <alignment vertical="center"/>
    </xf>
    <xf numFmtId="3" fontId="17" fillId="2" borderId="16" xfId="1" applyNumberFormat="1" applyFont="1" applyFill="1" applyBorder="1" applyAlignment="1">
      <alignment vertical="center"/>
    </xf>
    <xf numFmtId="9" fontId="17" fillId="2" borderId="16" xfId="17" applyNumberFormat="1" applyFont="1" applyFill="1" applyBorder="1" applyAlignment="1">
      <alignment vertical="center"/>
    </xf>
    <xf numFmtId="9" fontId="56" fillId="2" borderId="16" xfId="17" applyNumberFormat="1" applyFont="1" applyFill="1" applyBorder="1" applyAlignment="1">
      <alignment vertical="center"/>
    </xf>
    <xf numFmtId="169" fontId="19" fillId="2" borderId="19" xfId="1" quotePrefix="1" applyNumberFormat="1" applyFont="1" applyFill="1" applyBorder="1" applyAlignment="1">
      <alignment horizontal="center" vertical="center" wrapText="1"/>
    </xf>
    <xf numFmtId="169" fontId="19" fillId="2" borderId="19" xfId="1" applyNumberFormat="1" applyFont="1" applyFill="1" applyBorder="1" applyAlignment="1">
      <alignment horizontal="left" vertical="center" wrapText="1"/>
    </xf>
    <xf numFmtId="3" fontId="19" fillId="2" borderId="19" xfId="1" applyNumberFormat="1" applyFont="1" applyFill="1" applyBorder="1" applyAlignment="1">
      <alignment vertical="center"/>
    </xf>
    <xf numFmtId="9" fontId="19" fillId="2" borderId="19" xfId="17" applyNumberFormat="1" applyFont="1" applyFill="1" applyBorder="1" applyAlignment="1">
      <alignment vertical="center"/>
    </xf>
    <xf numFmtId="169" fontId="19" fillId="2" borderId="29" xfId="1" quotePrefix="1" applyNumberFormat="1" applyFont="1" applyFill="1" applyBorder="1" applyAlignment="1">
      <alignment horizontal="center" vertical="center" wrapText="1"/>
    </xf>
    <xf numFmtId="169" fontId="19" fillId="2" borderId="29" xfId="1" applyNumberFormat="1" applyFont="1" applyFill="1" applyBorder="1" applyAlignment="1">
      <alignment horizontal="left" vertical="center" wrapText="1"/>
    </xf>
    <xf numFmtId="3" fontId="19" fillId="2" borderId="29" xfId="1" applyNumberFormat="1" applyFont="1" applyFill="1" applyBorder="1" applyAlignment="1">
      <alignment vertical="center"/>
    </xf>
    <xf numFmtId="9" fontId="19" fillId="2" borderId="29" xfId="17" applyNumberFormat="1" applyFont="1" applyFill="1" applyBorder="1" applyAlignment="1">
      <alignment vertical="center"/>
    </xf>
    <xf numFmtId="0" fontId="17" fillId="0" borderId="0" xfId="12" applyFont="1" applyFill="1" applyAlignment="1">
      <alignment horizontal="center" vertical="center"/>
    </xf>
    <xf numFmtId="0" fontId="17" fillId="0" borderId="0" xfId="12" applyFont="1" applyFill="1" applyAlignment="1">
      <alignment vertical="center"/>
    </xf>
    <xf numFmtId="0" fontId="11" fillId="0" borderId="28" xfId="12" applyFont="1" applyFill="1" applyBorder="1" applyAlignment="1">
      <alignment horizontal="center" vertical="center"/>
    </xf>
    <xf numFmtId="0" fontId="11" fillId="0" borderId="28" xfId="12" applyFont="1" applyFill="1" applyBorder="1" applyAlignment="1">
      <alignment horizontal="right" vertical="center"/>
    </xf>
    <xf numFmtId="0" fontId="11" fillId="0" borderId="0" xfId="12" applyFont="1" applyFill="1" applyBorder="1" applyAlignment="1">
      <alignment vertical="center"/>
    </xf>
    <xf numFmtId="0" fontId="5" fillId="0" borderId="28" xfId="12" applyFont="1" applyFill="1" applyBorder="1" applyAlignment="1">
      <alignment vertical="center"/>
    </xf>
    <xf numFmtId="0" fontId="5" fillId="0" borderId="0" xfId="12" applyFont="1" applyFill="1" applyBorder="1" applyAlignment="1">
      <alignment vertical="center"/>
    </xf>
    <xf numFmtId="0" fontId="5" fillId="0" borderId="0" xfId="12" applyFont="1" applyFill="1" applyBorder="1" applyAlignment="1">
      <alignment horizontal="center" vertical="center"/>
    </xf>
    <xf numFmtId="0" fontId="5" fillId="0" borderId="28" xfId="12" applyFont="1" applyFill="1" applyBorder="1" applyAlignment="1">
      <alignment horizontal="center" vertical="center"/>
    </xf>
    <xf numFmtId="0" fontId="11" fillId="0" borderId="28" xfId="12" applyFont="1" applyFill="1" applyBorder="1" applyAlignment="1">
      <alignment vertical="center"/>
    </xf>
    <xf numFmtId="0" fontId="9" fillId="0" borderId="16" xfId="12" applyFont="1" applyFill="1" applyBorder="1" applyAlignment="1">
      <alignment horizontal="center" vertical="center"/>
    </xf>
    <xf numFmtId="0" fontId="9" fillId="0" borderId="16" xfId="12" applyFont="1" applyFill="1" applyBorder="1" applyAlignment="1">
      <alignment vertical="center"/>
    </xf>
    <xf numFmtId="3" fontId="9" fillId="0" borderId="16" xfId="12" applyNumberFormat="1" applyFont="1" applyFill="1" applyBorder="1" applyAlignment="1">
      <alignment vertical="center"/>
    </xf>
    <xf numFmtId="170" fontId="9" fillId="0" borderId="19" xfId="17" applyNumberFormat="1" applyFont="1" applyFill="1" applyBorder="1" applyAlignment="1">
      <alignment horizontal="center" vertical="center"/>
    </xf>
    <xf numFmtId="0" fontId="9" fillId="0" borderId="25" xfId="12" applyFont="1" applyFill="1" applyBorder="1" applyAlignment="1">
      <alignment horizontal="center" vertical="center"/>
    </xf>
    <xf numFmtId="0" fontId="9" fillId="0" borderId="25" xfId="12" applyFont="1" applyFill="1" applyBorder="1" applyAlignment="1">
      <alignment vertical="center"/>
    </xf>
    <xf numFmtId="3" fontId="9" fillId="0" borderId="25" xfId="12" applyNumberFormat="1" applyFont="1" applyFill="1" applyBorder="1" applyAlignment="1">
      <alignment vertical="center"/>
    </xf>
    <xf numFmtId="0" fontId="9" fillId="0" borderId="19" xfId="12" applyFont="1" applyFill="1" applyBorder="1" applyAlignment="1">
      <alignment horizontal="center" vertical="center"/>
    </xf>
    <xf numFmtId="0" fontId="9" fillId="0" borderId="19" xfId="12" applyFont="1" applyFill="1" applyBorder="1" applyAlignment="1">
      <alignment vertical="center"/>
    </xf>
    <xf numFmtId="3" fontId="9" fillId="0" borderId="19" xfId="12" applyNumberFormat="1" applyFont="1" applyFill="1" applyBorder="1" applyAlignment="1">
      <alignment vertical="center" wrapText="1"/>
    </xf>
    <xf numFmtId="0" fontId="16" fillId="0" borderId="25" xfId="12" applyFont="1" applyFill="1" applyBorder="1" applyAlignment="1">
      <alignment horizontal="center" vertical="center"/>
    </xf>
    <xf numFmtId="170" fontId="16" fillId="0" borderId="19" xfId="17" applyNumberFormat="1" applyFont="1" applyFill="1" applyBorder="1" applyAlignment="1">
      <alignment horizontal="center" vertical="center"/>
    </xf>
    <xf numFmtId="0" fontId="16" fillId="0" borderId="29" xfId="12" applyFont="1" applyFill="1" applyBorder="1" applyAlignment="1">
      <alignment horizontal="center" vertical="center"/>
    </xf>
    <xf numFmtId="0" fontId="16" fillId="0" borderId="32" xfId="0" applyFont="1" applyFill="1" applyBorder="1" applyAlignment="1">
      <alignment vertical="center"/>
    </xf>
    <xf numFmtId="3" fontId="16" fillId="0" borderId="29" xfId="12" applyNumberFormat="1" applyFont="1" applyFill="1" applyBorder="1" applyAlignment="1">
      <alignment vertical="center"/>
    </xf>
    <xf numFmtId="170" fontId="16" fillId="0" borderId="29" xfId="17" applyNumberFormat="1" applyFont="1" applyFill="1" applyBorder="1" applyAlignment="1">
      <alignment horizontal="center" vertical="center"/>
    </xf>
    <xf numFmtId="0" fontId="2" fillId="0" borderId="0" xfId="15" applyNumberFormat="1" applyFont="1" applyFill="1" applyAlignment="1">
      <alignment horizontal="right" vertical="center"/>
    </xf>
    <xf numFmtId="167" fontId="38" fillId="0" borderId="25" xfId="15" applyNumberFormat="1" applyFont="1" applyFill="1" applyBorder="1" applyAlignment="1" applyProtection="1">
      <alignment horizontal="center" vertical="center"/>
    </xf>
    <xf numFmtId="167" fontId="38" fillId="0" borderId="25" xfId="15" applyNumberFormat="1" applyFont="1" applyFill="1" applyBorder="1" applyAlignment="1">
      <alignment horizontal="left" vertical="center"/>
    </xf>
    <xf numFmtId="3" fontId="38" fillId="0" borderId="25" xfId="1" applyNumberFormat="1" applyFont="1" applyFill="1" applyBorder="1" applyAlignment="1">
      <alignment vertical="center"/>
    </xf>
    <xf numFmtId="9" fontId="38" fillId="0" borderId="16" xfId="17" applyFont="1" applyFill="1" applyBorder="1" applyAlignment="1">
      <alignment horizontal="center" vertical="center"/>
    </xf>
    <xf numFmtId="167" fontId="39" fillId="0" borderId="19" xfId="15" applyNumberFormat="1" applyFont="1" applyFill="1" applyBorder="1" applyAlignment="1">
      <alignment horizontal="center" vertical="center"/>
    </xf>
    <xf numFmtId="167" fontId="39" fillId="0" borderId="19" xfId="15" applyNumberFormat="1" applyFont="1" applyFill="1" applyBorder="1" applyAlignment="1" applyProtection="1">
      <alignment horizontal="left" vertical="center"/>
    </xf>
    <xf numFmtId="3" fontId="38" fillId="0" borderId="19" xfId="15" applyNumberFormat="1" applyFont="1" applyFill="1" applyBorder="1" applyAlignment="1">
      <alignment horizontal="right" vertical="center"/>
    </xf>
    <xf numFmtId="9" fontId="39" fillId="0" borderId="25" xfId="17" applyFont="1" applyFill="1" applyBorder="1" applyAlignment="1">
      <alignment horizontal="center" vertical="center"/>
    </xf>
    <xf numFmtId="3" fontId="39" fillId="0" borderId="19" xfId="15" applyNumberFormat="1" applyFont="1" applyFill="1" applyBorder="1" applyAlignment="1">
      <alignment vertical="center"/>
    </xf>
    <xf numFmtId="3" fontId="39" fillId="0" borderId="19" xfId="1" applyNumberFormat="1" applyFont="1" applyFill="1" applyBorder="1" applyAlignment="1">
      <alignment vertical="center"/>
    </xf>
    <xf numFmtId="3" fontId="39" fillId="0" borderId="19" xfId="15" applyNumberFormat="1" applyFont="1" applyFill="1" applyBorder="1" applyAlignment="1">
      <alignment horizontal="right" vertical="center"/>
    </xf>
    <xf numFmtId="167" fontId="39" fillId="0" borderId="29" xfId="15" applyNumberFormat="1" applyFont="1" applyFill="1" applyBorder="1" applyAlignment="1">
      <alignment horizontal="center" vertical="center"/>
    </xf>
    <xf numFmtId="167" fontId="39" fillId="0" borderId="29" xfId="15" applyNumberFormat="1" applyFont="1" applyFill="1" applyBorder="1" applyAlignment="1" applyProtection="1">
      <alignment horizontal="left" vertical="center"/>
    </xf>
    <xf numFmtId="3" fontId="39" fillId="0" borderId="29" xfId="15" applyNumberFormat="1" applyFont="1" applyFill="1" applyBorder="1" applyAlignment="1">
      <alignment vertical="center"/>
    </xf>
    <xf numFmtId="3" fontId="39" fillId="0" borderId="29" xfId="1" applyNumberFormat="1" applyFont="1" applyFill="1" applyBorder="1" applyAlignment="1">
      <alignment vertical="center"/>
    </xf>
    <xf numFmtId="9" fontId="39" fillId="0" borderId="29" xfId="17" applyFont="1" applyFill="1" applyBorder="1" applyAlignment="1">
      <alignment horizontal="center" vertical="center"/>
    </xf>
    <xf numFmtId="3" fontId="58" fillId="0" borderId="29" xfId="0" applyNumberFormat="1" applyFont="1" applyFill="1" applyBorder="1" applyAlignment="1">
      <alignment vertical="center"/>
    </xf>
    <xf numFmtId="3" fontId="58" fillId="0" borderId="19" xfId="0" applyNumberFormat="1" applyFont="1" applyFill="1" applyBorder="1" applyAlignment="1">
      <alignment vertical="center"/>
    </xf>
    <xf numFmtId="3" fontId="59" fillId="0" borderId="39" xfId="0" applyNumberFormat="1" applyFont="1" applyBorder="1" applyAlignment="1">
      <alignment horizontal="right" vertical="center" wrapText="1"/>
    </xf>
    <xf numFmtId="3" fontId="60" fillId="0" borderId="25" xfId="12" applyNumberFormat="1" applyFont="1" applyFill="1" applyBorder="1" applyAlignment="1">
      <alignment vertical="center"/>
    </xf>
    <xf numFmtId="3" fontId="60" fillId="0" borderId="29" xfId="12" applyNumberFormat="1" applyFont="1" applyFill="1" applyBorder="1" applyAlignment="1">
      <alignment vertical="center"/>
    </xf>
    <xf numFmtId="3" fontId="58" fillId="0" borderId="16" xfId="0" applyNumberFormat="1" applyFont="1" applyFill="1" applyBorder="1" applyAlignment="1">
      <alignment vertical="center"/>
    </xf>
    <xf numFmtId="3" fontId="58" fillId="0" borderId="25" xfId="0" applyNumberFormat="1" applyFont="1" applyFill="1" applyBorder="1" applyAlignment="1">
      <alignment vertical="center"/>
    </xf>
    <xf numFmtId="3" fontId="61" fillId="0" borderId="16" xfId="9" applyNumberFormat="1" applyFont="1" applyFill="1" applyBorder="1" applyAlignment="1">
      <alignment horizontal="right" vertical="center"/>
    </xf>
    <xf numFmtId="3" fontId="62" fillId="0" borderId="29" xfId="9" applyNumberFormat="1" applyFont="1" applyFill="1" applyBorder="1" applyAlignment="1">
      <alignment vertical="center"/>
    </xf>
    <xf numFmtId="0" fontId="11" fillId="0" borderId="28" xfId="0" applyFont="1" applyFill="1" applyBorder="1" applyAlignment="1">
      <alignment horizontal="right" vertical="center"/>
    </xf>
    <xf numFmtId="0" fontId="4" fillId="0" borderId="0" xfId="0" applyFont="1" applyFill="1" applyAlignment="1">
      <alignment horizontal="center" vertical="center"/>
    </xf>
    <xf numFmtId="0" fontId="11" fillId="0" borderId="0" xfId="12" applyFont="1" applyFill="1" applyAlignment="1">
      <alignment horizontal="center" vertical="center"/>
    </xf>
    <xf numFmtId="0" fontId="9" fillId="0" borderId="2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2" fillId="0" borderId="0" xfId="12" applyFont="1" applyFill="1" applyAlignment="1">
      <alignment horizontal="center" vertical="center"/>
    </xf>
    <xf numFmtId="0" fontId="4" fillId="0" borderId="0" xfId="12" applyFont="1" applyFill="1" applyAlignment="1">
      <alignment horizontal="center" vertical="center"/>
    </xf>
    <xf numFmtId="0" fontId="9" fillId="0" borderId="13" xfId="12" applyFont="1" applyFill="1" applyBorder="1" applyAlignment="1">
      <alignment horizontal="center" vertical="center"/>
    </xf>
    <xf numFmtId="0" fontId="9" fillId="0" borderId="27" xfId="12" applyFont="1" applyFill="1" applyBorder="1" applyAlignment="1">
      <alignment horizontal="center" vertical="center"/>
    </xf>
    <xf numFmtId="0" fontId="9" fillId="0" borderId="7" xfId="12" applyFont="1" applyFill="1" applyBorder="1" applyAlignment="1">
      <alignment horizontal="center" vertical="center"/>
    </xf>
    <xf numFmtId="0" fontId="50" fillId="0" borderId="0" xfId="12" applyFont="1" applyFill="1" applyAlignment="1">
      <alignment horizontal="center" vertical="center"/>
    </xf>
    <xf numFmtId="0" fontId="57" fillId="0" borderId="0" xfId="12" applyFont="1" applyFill="1" applyAlignment="1">
      <alignment horizontal="center" vertical="center"/>
    </xf>
    <xf numFmtId="0" fontId="57" fillId="0" borderId="0" xfId="12" applyFont="1" applyFill="1" applyBorder="1" applyAlignment="1">
      <alignment horizontal="right" vertical="center"/>
    </xf>
    <xf numFmtId="0" fontId="48" fillId="0" borderId="16" xfId="0" applyFont="1" applyFill="1" applyBorder="1" applyAlignment="1">
      <alignment horizontal="center" vertical="center"/>
    </xf>
    <xf numFmtId="0" fontId="48" fillId="0" borderId="19" xfId="0" applyFont="1" applyFill="1" applyBorder="1" applyAlignment="1">
      <alignment horizontal="center" vertical="center"/>
    </xf>
    <xf numFmtId="0" fontId="48" fillId="0" borderId="30" xfId="0" applyFont="1" applyFill="1" applyBorder="1" applyAlignment="1">
      <alignment horizontal="center" vertical="center"/>
    </xf>
    <xf numFmtId="0" fontId="48" fillId="0" borderId="27"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10"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pplyBorder="1" applyAlignment="1">
      <alignment horizontal="right" vertical="center"/>
    </xf>
    <xf numFmtId="0" fontId="9" fillId="0" borderId="16"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13" xfId="0" applyFont="1" applyFill="1" applyBorder="1" applyAlignment="1">
      <alignment horizontal="center" vertical="center"/>
    </xf>
    <xf numFmtId="0" fontId="17" fillId="0" borderId="0" xfId="0" applyFont="1" applyFill="1" applyAlignment="1">
      <alignment horizontal="right" vertical="center"/>
    </xf>
    <xf numFmtId="0" fontId="9" fillId="0" borderId="16"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4" fillId="0" borderId="28" xfId="0" applyFont="1" applyFill="1" applyBorder="1" applyAlignment="1">
      <alignment horizontal="center" vertical="center"/>
    </xf>
    <xf numFmtId="3" fontId="17" fillId="0" borderId="27" xfId="9" applyNumberFormat="1" applyFont="1" applyFill="1" applyBorder="1" applyAlignment="1">
      <alignment horizontal="center" vertical="center" wrapText="1"/>
    </xf>
    <xf numFmtId="3" fontId="17" fillId="0" borderId="10" xfId="9" applyNumberFormat="1" applyFont="1" applyFill="1" applyBorder="1" applyAlignment="1">
      <alignment horizontal="center" vertical="center" wrapText="1"/>
    </xf>
    <xf numFmtId="0" fontId="17" fillId="0" borderId="27" xfId="9" applyFont="1" applyFill="1" applyBorder="1" applyAlignment="1">
      <alignment horizontal="center" vertical="center"/>
    </xf>
    <xf numFmtId="0" fontId="17" fillId="0" borderId="10" xfId="9" applyFont="1" applyFill="1" applyBorder="1" applyAlignment="1">
      <alignment horizontal="center" vertical="center"/>
    </xf>
    <xf numFmtId="3" fontId="17" fillId="0" borderId="34" xfId="9" applyNumberFormat="1" applyFont="1" applyFill="1" applyBorder="1" applyAlignment="1">
      <alignment horizontal="center" vertical="center" wrapText="1"/>
    </xf>
    <xf numFmtId="3" fontId="17" fillId="0" borderId="36" xfId="9" applyNumberFormat="1" applyFont="1" applyFill="1" applyBorder="1" applyAlignment="1">
      <alignment horizontal="center" vertical="center" wrapText="1"/>
    </xf>
    <xf numFmtId="3" fontId="17" fillId="0" borderId="37" xfId="9" applyNumberFormat="1" applyFont="1" applyFill="1" applyBorder="1" applyAlignment="1">
      <alignment horizontal="center" vertical="center" wrapText="1"/>
    </xf>
    <xf numFmtId="3" fontId="17" fillId="0" borderId="38" xfId="9" applyNumberFormat="1" applyFont="1" applyFill="1" applyBorder="1" applyAlignment="1">
      <alignment horizontal="center" vertical="center" wrapText="1"/>
    </xf>
    <xf numFmtId="3" fontId="17" fillId="0" borderId="7" xfId="9" applyNumberFormat="1" applyFont="1" applyFill="1" applyBorder="1" applyAlignment="1">
      <alignment horizontal="center" vertical="center" wrapText="1"/>
    </xf>
    <xf numFmtId="0" fontId="43" fillId="0" borderId="0" xfId="9" applyFont="1" applyFill="1" applyAlignment="1">
      <alignment horizontal="center" vertical="center" wrapText="1"/>
    </xf>
    <xf numFmtId="0" fontId="33" fillId="0" borderId="0" xfId="9" applyFont="1" applyFill="1" applyAlignment="1">
      <alignment horizontal="center" vertical="center" wrapText="1"/>
    </xf>
    <xf numFmtId="9" fontId="17" fillId="0" borderId="27" xfId="9" applyNumberFormat="1" applyFont="1" applyFill="1" applyBorder="1" applyAlignment="1">
      <alignment horizontal="center" vertical="center" wrapText="1"/>
    </xf>
    <xf numFmtId="9" fontId="17" fillId="0" borderId="10" xfId="9" applyNumberFormat="1" applyFont="1" applyFill="1" applyBorder="1" applyAlignment="1">
      <alignment horizontal="center" vertical="center" wrapText="1"/>
    </xf>
    <xf numFmtId="0" fontId="17" fillId="0" borderId="34" xfId="9" applyFont="1" applyFill="1" applyBorder="1" applyAlignment="1">
      <alignment horizontal="center" vertical="center"/>
    </xf>
    <xf numFmtId="0" fontId="17" fillId="0" borderId="35" xfId="9" applyFont="1" applyFill="1" applyBorder="1" applyAlignment="1">
      <alignment horizontal="center" vertical="center"/>
    </xf>
    <xf numFmtId="0" fontId="17" fillId="0" borderId="36" xfId="9" applyFont="1" applyFill="1" applyBorder="1" applyAlignment="1">
      <alignment horizontal="center" vertical="center"/>
    </xf>
    <xf numFmtId="0" fontId="17" fillId="0" borderId="37" xfId="9" applyFont="1" applyFill="1" applyBorder="1" applyAlignment="1">
      <alignment horizontal="center" vertical="center"/>
    </xf>
    <xf numFmtId="0" fontId="17" fillId="0" borderId="28" xfId="9" applyFont="1" applyFill="1" applyBorder="1" applyAlignment="1">
      <alignment horizontal="center" vertical="center"/>
    </xf>
    <xf numFmtId="0" fontId="17" fillId="0" borderId="38" xfId="9" applyFont="1" applyFill="1" applyBorder="1" applyAlignment="1">
      <alignment horizontal="center" vertical="center"/>
    </xf>
    <xf numFmtId="3" fontId="21" fillId="0" borderId="27" xfId="9" applyNumberFormat="1" applyFont="1" applyFill="1" applyBorder="1" applyAlignment="1">
      <alignment horizontal="center" vertical="center" wrapText="1"/>
    </xf>
    <xf numFmtId="3" fontId="21" fillId="0" borderId="7" xfId="9" applyNumberFormat="1" applyFont="1" applyFill="1" applyBorder="1" applyAlignment="1">
      <alignment horizontal="center" vertical="center" wrapText="1"/>
    </xf>
    <xf numFmtId="3" fontId="21" fillId="0" borderId="10" xfId="9" applyNumberFormat="1" applyFont="1" applyFill="1" applyBorder="1" applyAlignment="1">
      <alignment horizontal="center" vertical="center" wrapText="1"/>
    </xf>
    <xf numFmtId="0" fontId="17" fillId="0" borderId="27" xfId="9" applyFont="1" applyFill="1" applyBorder="1" applyAlignment="1">
      <alignment horizontal="center" vertical="center" wrapText="1"/>
    </xf>
    <xf numFmtId="0" fontId="17" fillId="0" borderId="7" xfId="9" applyFont="1" applyFill="1" applyBorder="1" applyAlignment="1">
      <alignment horizontal="center" vertical="center" wrapText="1"/>
    </xf>
    <xf numFmtId="0" fontId="17" fillId="0" borderId="10" xfId="9" applyFont="1" applyFill="1" applyBorder="1" applyAlignment="1">
      <alignment horizontal="center" vertical="center" wrapText="1"/>
    </xf>
    <xf numFmtId="0" fontId="17" fillId="0" borderId="26" xfId="9" applyFont="1" applyFill="1" applyBorder="1" applyAlignment="1">
      <alignment horizontal="center" vertical="center"/>
    </xf>
    <xf numFmtId="0" fontId="17" fillId="0" borderId="24" xfId="9" applyFont="1" applyFill="1" applyBorder="1" applyAlignment="1">
      <alignment horizontal="center" vertical="center"/>
    </xf>
    <xf numFmtId="3" fontId="17" fillId="0" borderId="26" xfId="9" applyNumberFormat="1" applyFont="1" applyFill="1" applyBorder="1" applyAlignment="1">
      <alignment horizontal="center" vertical="center" wrapText="1"/>
    </xf>
    <xf numFmtId="3" fontId="17" fillId="0" borderId="24" xfId="9" applyNumberFormat="1" applyFont="1" applyFill="1" applyBorder="1" applyAlignment="1">
      <alignment horizontal="center" vertical="center" wrapText="1"/>
    </xf>
    <xf numFmtId="3" fontId="17" fillId="0" borderId="33" xfId="9" applyNumberFormat="1" applyFont="1" applyFill="1" applyBorder="1" applyAlignment="1">
      <alignment horizontal="center" vertical="center" wrapText="1"/>
    </xf>
    <xf numFmtId="3" fontId="17" fillId="0" borderId="35" xfId="9" applyNumberFormat="1" applyFont="1" applyFill="1" applyBorder="1" applyAlignment="1">
      <alignment horizontal="center" vertical="center" wrapText="1"/>
    </xf>
    <xf numFmtId="3" fontId="17" fillId="0" borderId="28" xfId="9" applyNumberFormat="1" applyFont="1" applyFill="1" applyBorder="1" applyAlignment="1">
      <alignment horizontal="center" vertical="center" wrapText="1"/>
    </xf>
    <xf numFmtId="0" fontId="17" fillId="0" borderId="33" xfId="9" applyFont="1" applyFill="1" applyBorder="1" applyAlignment="1">
      <alignment horizontal="center" vertical="center"/>
    </xf>
    <xf numFmtId="0" fontId="17" fillId="0" borderId="26" xfId="9" applyFont="1" applyFill="1" applyBorder="1" applyAlignment="1">
      <alignment horizontal="center" vertical="center" wrapText="1"/>
    </xf>
    <xf numFmtId="0" fontId="17" fillId="0" borderId="33" xfId="9" applyFont="1" applyFill="1" applyBorder="1" applyAlignment="1">
      <alignment horizontal="center" vertical="center" wrapText="1"/>
    </xf>
    <xf numFmtId="0" fontId="17" fillId="0" borderId="24" xfId="9" applyFont="1" applyFill="1" applyBorder="1" applyAlignment="1">
      <alignment horizontal="center" vertical="center" wrapText="1"/>
    </xf>
    <xf numFmtId="3" fontId="17" fillId="0" borderId="26" xfId="9" applyNumberFormat="1" applyFont="1" applyFill="1" applyBorder="1" applyAlignment="1">
      <alignment horizontal="center" vertical="center"/>
    </xf>
    <xf numFmtId="3" fontId="17" fillId="0" borderId="33" xfId="9" applyNumberFormat="1" applyFont="1" applyFill="1" applyBorder="1" applyAlignment="1">
      <alignment horizontal="center" vertical="center"/>
    </xf>
    <xf numFmtId="3" fontId="17" fillId="0" borderId="24" xfId="9" applyNumberFormat="1" applyFont="1" applyFill="1" applyBorder="1" applyAlignment="1">
      <alignment horizontal="center" vertical="center"/>
    </xf>
    <xf numFmtId="3" fontId="24" fillId="0" borderId="28" xfId="9" applyNumberFormat="1" applyFont="1" applyFill="1" applyBorder="1" applyAlignment="1">
      <alignment horizontal="center" vertical="center"/>
    </xf>
    <xf numFmtId="9" fontId="17" fillId="0" borderId="7" xfId="9" applyNumberFormat="1"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13" xfId="0" applyFont="1" applyFill="1" applyBorder="1" applyAlignment="1">
      <alignment horizontal="center"/>
    </xf>
    <xf numFmtId="0" fontId="43" fillId="0" borderId="0" xfId="0" applyFont="1" applyFill="1" applyAlignment="1">
      <alignment horizontal="center"/>
    </xf>
    <xf numFmtId="0" fontId="33" fillId="0" borderId="0" xfId="0" applyFont="1" applyFill="1" applyAlignment="1">
      <alignment horizontal="center"/>
    </xf>
    <xf numFmtId="0" fontId="17" fillId="2" borderId="13" xfId="0" applyFont="1" applyFill="1" applyBorder="1" applyAlignment="1">
      <alignment horizontal="center" vertical="center" wrapText="1"/>
    </xf>
    <xf numFmtId="0" fontId="17" fillId="2" borderId="13" xfId="0" applyFont="1" applyFill="1" applyBorder="1" applyAlignment="1">
      <alignment horizontal="center" vertical="center"/>
    </xf>
    <xf numFmtId="0" fontId="5" fillId="0" borderId="0" xfId="14" applyNumberFormat="1" applyFont="1" applyFill="1" applyBorder="1" applyAlignment="1">
      <alignment horizontal="center" vertical="center" wrapText="1"/>
    </xf>
    <xf numFmtId="0" fontId="43" fillId="0" borderId="0" xfId="12" applyFont="1" applyFill="1" applyAlignment="1">
      <alignment horizontal="center" vertical="center"/>
    </xf>
    <xf numFmtId="0" fontId="33" fillId="0" borderId="0" xfId="14" applyNumberFormat="1" applyFont="1" applyFill="1" applyBorder="1" applyAlignment="1">
      <alignment horizontal="center" vertical="center" wrapText="1"/>
    </xf>
    <xf numFmtId="0" fontId="9" fillId="0" borderId="13" xfId="12" applyFont="1" applyFill="1" applyBorder="1" applyAlignment="1">
      <alignment horizontal="center" vertical="center" wrapText="1"/>
    </xf>
    <xf numFmtId="3" fontId="9" fillId="0" borderId="26" xfId="12" applyNumberFormat="1" applyFont="1" applyFill="1" applyBorder="1" applyAlignment="1">
      <alignment horizontal="center" vertical="center"/>
    </xf>
    <xf numFmtId="3" fontId="9" fillId="0" borderId="33" xfId="12" applyNumberFormat="1" applyFont="1" applyFill="1" applyBorder="1" applyAlignment="1">
      <alignment horizontal="center" vertical="center"/>
    </xf>
    <xf numFmtId="3" fontId="9" fillId="0" borderId="24" xfId="12" applyNumberFormat="1" applyFont="1" applyFill="1" applyBorder="1" applyAlignment="1">
      <alignment horizontal="center" vertical="center"/>
    </xf>
    <xf numFmtId="0" fontId="9" fillId="0" borderId="26" xfId="12" applyFont="1" applyFill="1" applyBorder="1" applyAlignment="1">
      <alignment horizontal="center" vertical="center" wrapText="1"/>
    </xf>
    <xf numFmtId="0" fontId="9" fillId="0" borderId="24" xfId="12" applyFont="1" applyFill="1" applyBorder="1" applyAlignment="1">
      <alignment horizontal="center" vertical="center" wrapText="1"/>
    </xf>
    <xf numFmtId="3" fontId="9" fillId="0" borderId="13" xfId="12" applyNumberFormat="1" applyFont="1" applyFill="1" applyBorder="1" applyAlignment="1">
      <alignment horizontal="center" vertical="center"/>
    </xf>
    <xf numFmtId="0" fontId="9" fillId="0" borderId="33" xfId="12" applyFont="1" applyFill="1" applyBorder="1" applyAlignment="1">
      <alignment horizontal="center" vertical="center" wrapText="1"/>
    </xf>
    <xf numFmtId="0" fontId="9" fillId="0" borderId="26" xfId="12" applyFont="1" applyFill="1" applyBorder="1" applyAlignment="1">
      <alignment horizontal="center" vertical="center"/>
    </xf>
    <xf numFmtId="0" fontId="9" fillId="0" borderId="33" xfId="12" applyFont="1" applyFill="1" applyBorder="1" applyAlignment="1">
      <alignment horizontal="center" vertical="center"/>
    </xf>
    <xf numFmtId="0" fontId="9" fillId="0" borderId="24" xfId="12" applyFont="1" applyFill="1" applyBorder="1" applyAlignment="1">
      <alignment horizontal="center" vertical="center"/>
    </xf>
    <xf numFmtId="0" fontId="9" fillId="0" borderId="27" xfId="12" applyFont="1" applyFill="1" applyBorder="1" applyAlignment="1">
      <alignment horizontal="center" vertical="center" wrapText="1"/>
    </xf>
    <xf numFmtId="0" fontId="9" fillId="0" borderId="7" xfId="12" applyFont="1" applyFill="1" applyBorder="1" applyAlignment="1">
      <alignment horizontal="center" vertical="center" wrapText="1"/>
    </xf>
    <xf numFmtId="0" fontId="9" fillId="0" borderId="10" xfId="12" applyFont="1" applyFill="1" applyBorder="1" applyAlignment="1">
      <alignment horizontal="center" vertical="center" wrapText="1"/>
    </xf>
    <xf numFmtId="0" fontId="23" fillId="0" borderId="0" xfId="15" applyNumberFormat="1" applyFont="1" applyFill="1" applyAlignment="1">
      <alignment horizontal="center" vertical="center" wrapText="1"/>
    </xf>
    <xf numFmtId="0" fontId="4" fillId="0" borderId="0" xfId="0" applyFont="1" applyAlignment="1">
      <alignment horizontal="center"/>
    </xf>
    <xf numFmtId="167" fontId="20" fillId="0" borderId="27" xfId="15" applyNumberFormat="1" applyFont="1" applyFill="1" applyBorder="1" applyAlignment="1" applyProtection="1">
      <alignment horizontal="center" vertical="center" wrapText="1"/>
    </xf>
    <xf numFmtId="167" fontId="20" fillId="0" borderId="10" xfId="15" applyNumberFormat="1" applyFont="1" applyFill="1" applyBorder="1" applyAlignment="1" applyProtection="1">
      <alignment horizontal="center" vertical="center" wrapText="1"/>
    </xf>
    <xf numFmtId="0" fontId="28" fillId="0" borderId="0" xfId="15" applyNumberFormat="1" applyFont="1" applyFill="1" applyAlignment="1">
      <alignment horizontal="center" vertical="center" wrapText="1"/>
    </xf>
    <xf numFmtId="0" fontId="11" fillId="0" borderId="0" xfId="0" applyFont="1" applyAlignment="1">
      <alignment horizontal="center" vertical="center"/>
    </xf>
    <xf numFmtId="167" fontId="11" fillId="0" borderId="28" xfId="15" applyNumberFormat="1" applyFont="1" applyFill="1" applyBorder="1" applyAlignment="1">
      <alignment horizontal="center" vertical="center"/>
    </xf>
  </cellXfs>
  <cellStyles count="18">
    <cellStyle name="Comma" xfId="1" builtinId="3"/>
    <cellStyle name="Comma [0]" xfId="2" builtinId="6"/>
    <cellStyle name="Comma 12" xfId="3" xr:uid="{00000000-0005-0000-0000-000002000000}"/>
    <cellStyle name="Comma 14" xfId="4" xr:uid="{00000000-0005-0000-0000-000003000000}"/>
    <cellStyle name="Comma 28" xfId="5" xr:uid="{00000000-0005-0000-0000-000004000000}"/>
    <cellStyle name="Comma 3 3" xfId="6" xr:uid="{00000000-0005-0000-0000-000005000000}"/>
    <cellStyle name="HAI" xfId="7" xr:uid="{00000000-0005-0000-0000-000006000000}"/>
    <cellStyle name="Normal" xfId="0" builtinId="0"/>
    <cellStyle name="Normal 10" xfId="8" xr:uid="{00000000-0005-0000-0000-000008000000}"/>
    <cellStyle name="Normal 11" xfId="9" xr:uid="{00000000-0005-0000-0000-000009000000}"/>
    <cellStyle name="Normal 11 3" xfId="10" xr:uid="{00000000-0005-0000-0000-00000A000000}"/>
    <cellStyle name="Normal 16" xfId="11" xr:uid="{00000000-0005-0000-0000-00000B000000}"/>
    <cellStyle name="Normal 2" xfId="12" xr:uid="{00000000-0005-0000-0000-00000C000000}"/>
    <cellStyle name="Normal 3" xfId="13" xr:uid="{00000000-0005-0000-0000-00000D000000}"/>
    <cellStyle name="Normal 3 4" xfId="14" xr:uid="{00000000-0005-0000-0000-00000E000000}"/>
    <cellStyle name="Normal 4" xfId="15" xr:uid="{00000000-0005-0000-0000-00000F000000}"/>
    <cellStyle name="Normal 5" xfId="16" xr:uid="{00000000-0005-0000-0000-000010000000}"/>
    <cellStyle name="Percent"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neDrive%20-%20VIP\GIU%20LIEU%20DANG%20LAM\QUYET%20TOAN%20+%20GHI%20THU,%20GHI%20CHI\QTNS-%202022\NQ%20ph&#234;%20chu&#7849;n%20QT%202022\QTNS%20-%20TT%20342%20-%202020%20-%20Tuan%20Gi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QT"/>
      <sheetName val="60"/>
      <sheetName val="61"/>
      <sheetName val="62(H+X)"/>
      <sheetName val="63"/>
      <sheetName val="64"/>
      <sheetName val="65(H+X)"/>
      <sheetName val="66(H+X)"/>
      <sheetName val="67(H+X)"/>
      <sheetName val="68(H+X)"/>
      <sheetName val="69"/>
      <sheetName val="70(H+X)"/>
      <sheetName val="64-NĐ31"/>
    </sheetNames>
    <sheetDataSet>
      <sheetData sheetId="0" refreshError="1"/>
      <sheetData sheetId="1"/>
      <sheetData sheetId="2">
        <row r="7">
          <cell r="D7">
            <v>844326000000</v>
          </cell>
          <cell r="E7">
            <v>1200402033541</v>
          </cell>
          <cell r="H7">
            <v>1043433877918</v>
          </cell>
          <cell r="I7">
            <v>151083201935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S35"/>
  <sheetViews>
    <sheetView tabSelected="1" view="pageBreakPreview" zoomScaleNormal="100" zoomScaleSheetLayoutView="100" workbookViewId="0">
      <selection activeCell="D11" sqref="D11"/>
    </sheetView>
  </sheetViews>
  <sheetFormatPr defaultColWidth="9" defaultRowHeight="15.6"/>
  <cols>
    <col min="1" max="1" width="4.59765625" style="209" customWidth="1"/>
    <col min="2" max="2" width="30.69921875" style="209" customWidth="1"/>
    <col min="3" max="3" width="14.3984375" style="209" customWidth="1"/>
    <col min="4" max="4" width="14.19921875" style="209" customWidth="1"/>
    <col min="5" max="5" width="14.59765625" style="209" customWidth="1"/>
    <col min="6" max="6" width="10.5" style="209" customWidth="1"/>
    <col min="7" max="7" width="7.8984375" style="209" customWidth="1"/>
    <col min="8" max="8" width="14.19921875" style="209" customWidth="1"/>
    <col min="9" max="9" width="15.59765625" style="209" customWidth="1"/>
    <col min="10" max="16384" width="9" style="209"/>
  </cols>
  <sheetData>
    <row r="1" spans="1:19" ht="21" customHeight="1">
      <c r="A1" s="204"/>
      <c r="B1" s="204"/>
      <c r="C1" s="205"/>
      <c r="D1" s="206"/>
      <c r="E1" s="207"/>
      <c r="F1" s="208" t="s">
        <v>100</v>
      </c>
    </row>
    <row r="2" spans="1:19" ht="26.25" customHeight="1">
      <c r="A2" s="450" t="s">
        <v>440</v>
      </c>
      <c r="B2" s="450"/>
      <c r="C2" s="450"/>
      <c r="D2" s="450"/>
      <c r="E2" s="450"/>
      <c r="F2" s="450"/>
    </row>
    <row r="3" spans="1:19" ht="21" customHeight="1">
      <c r="A3" s="451" t="s">
        <v>572</v>
      </c>
      <c r="B3" s="451"/>
      <c r="C3" s="451"/>
      <c r="D3" s="451"/>
      <c r="E3" s="451"/>
      <c r="F3" s="451"/>
      <c r="H3" s="210"/>
    </row>
    <row r="4" spans="1:19" ht="24.75" customHeight="1">
      <c r="A4" s="211"/>
      <c r="B4" s="211"/>
      <c r="C4" s="212"/>
      <c r="D4" s="449" t="s">
        <v>178</v>
      </c>
      <c r="E4" s="449"/>
      <c r="F4" s="449"/>
    </row>
    <row r="5" spans="1:19" s="85" customFormat="1" ht="22.5" customHeight="1">
      <c r="A5" s="452" t="s">
        <v>50</v>
      </c>
      <c r="B5" s="452" t="s">
        <v>114</v>
      </c>
      <c r="C5" s="452" t="s">
        <v>2</v>
      </c>
      <c r="D5" s="452" t="s">
        <v>49</v>
      </c>
      <c r="E5" s="455" t="s">
        <v>51</v>
      </c>
      <c r="F5" s="456"/>
    </row>
    <row r="6" spans="1:19" s="85" customFormat="1" ht="17.25" customHeight="1">
      <c r="A6" s="453"/>
      <c r="B6" s="453" t="s">
        <v>114</v>
      </c>
      <c r="C6" s="453"/>
      <c r="D6" s="453"/>
      <c r="E6" s="452" t="s">
        <v>70</v>
      </c>
      <c r="F6" s="457" t="s">
        <v>122</v>
      </c>
    </row>
    <row r="7" spans="1:19" s="85" customFormat="1" ht="17.25" customHeight="1">
      <c r="A7" s="454"/>
      <c r="B7" s="454"/>
      <c r="C7" s="454"/>
      <c r="D7" s="454"/>
      <c r="E7" s="454"/>
      <c r="F7" s="458"/>
    </row>
    <row r="8" spans="1:19" s="85" customFormat="1" ht="17.25" customHeight="1">
      <c r="A8" s="55" t="s">
        <v>3</v>
      </c>
      <c r="B8" s="82" t="s">
        <v>4</v>
      </c>
      <c r="C8" s="55">
        <v>1</v>
      </c>
      <c r="D8" s="55">
        <f>C8+1</f>
        <v>2</v>
      </c>
      <c r="E8" s="83" t="s">
        <v>71</v>
      </c>
      <c r="F8" s="84" t="s">
        <v>72</v>
      </c>
    </row>
    <row r="9" spans="1:19" s="85" customFormat="1" ht="30.75" customHeight="1">
      <c r="A9" s="201" t="s">
        <v>3</v>
      </c>
      <c r="B9" s="213" t="s">
        <v>88</v>
      </c>
      <c r="C9" s="214">
        <v>715818000000</v>
      </c>
      <c r="D9" s="214">
        <v>869883491588</v>
      </c>
      <c r="E9" s="214">
        <v>154065491588</v>
      </c>
      <c r="F9" s="215">
        <v>1.2152299768768038</v>
      </c>
    </row>
    <row r="10" spans="1:19" s="219" customFormat="1" ht="25.5" customHeight="1">
      <c r="A10" s="202" t="s">
        <v>11</v>
      </c>
      <c r="B10" s="216" t="s">
        <v>45</v>
      </c>
      <c r="C10" s="217">
        <v>51145000000</v>
      </c>
      <c r="D10" s="217">
        <v>51092697411</v>
      </c>
      <c r="E10" s="218">
        <v>-52302589</v>
      </c>
      <c r="F10" s="215">
        <v>0.99897736652654223</v>
      </c>
      <c r="G10" s="85"/>
      <c r="H10" s="85"/>
      <c r="I10" s="85"/>
    </row>
    <row r="11" spans="1:19" s="85" customFormat="1" ht="25.5" customHeight="1">
      <c r="A11" s="220" t="s">
        <v>9</v>
      </c>
      <c r="B11" s="221" t="s">
        <v>46</v>
      </c>
      <c r="C11" s="222">
        <v>51145000000</v>
      </c>
      <c r="D11" s="222">
        <v>51092697411</v>
      </c>
      <c r="E11" s="223">
        <v>-52302589</v>
      </c>
      <c r="F11" s="224">
        <v>0.99897736652654223</v>
      </c>
    </row>
    <row r="12" spans="1:19" s="85" customFormat="1" ht="42" hidden="1" customHeight="1">
      <c r="A12" s="220" t="s">
        <v>9</v>
      </c>
      <c r="B12" s="225" t="s">
        <v>111</v>
      </c>
      <c r="C12" s="222"/>
      <c r="D12" s="222"/>
      <c r="E12" s="223">
        <v>0</v>
      </c>
      <c r="F12" s="224" t="e">
        <v>#DIV/0!</v>
      </c>
    </row>
    <row r="13" spans="1:19" s="219" customFormat="1" ht="25.5" customHeight="1">
      <c r="A13" s="202" t="s">
        <v>12</v>
      </c>
      <c r="B13" s="216" t="s">
        <v>28</v>
      </c>
      <c r="C13" s="217">
        <v>664673000000</v>
      </c>
      <c r="D13" s="217">
        <v>778090147000</v>
      </c>
      <c r="E13" s="218">
        <v>113417147000</v>
      </c>
      <c r="F13" s="215">
        <v>1.1706360074803701</v>
      </c>
      <c r="G13" s="85"/>
      <c r="H13" s="85"/>
      <c r="I13" s="85"/>
    </row>
    <row r="14" spans="1:19" s="85" customFormat="1" ht="25.5" customHeight="1">
      <c r="A14" s="226">
        <v>1</v>
      </c>
      <c r="B14" s="221" t="s">
        <v>59</v>
      </c>
      <c r="C14" s="222">
        <v>664529000000</v>
      </c>
      <c r="D14" s="222">
        <v>664529000000</v>
      </c>
      <c r="E14" s="223">
        <v>0</v>
      </c>
      <c r="F14" s="224">
        <v>1</v>
      </c>
    </row>
    <row r="15" spans="1:19" s="85" customFormat="1" ht="25.5" customHeight="1">
      <c r="A15" s="226">
        <v>2</v>
      </c>
      <c r="B15" s="221" t="s">
        <v>67</v>
      </c>
      <c r="C15" s="222">
        <v>144000000</v>
      </c>
      <c r="D15" s="222">
        <v>113561147000</v>
      </c>
      <c r="E15" s="223">
        <v>113417147000</v>
      </c>
      <c r="F15" s="224">
        <v>788.61907638888886</v>
      </c>
      <c r="J15" s="219"/>
      <c r="K15" s="219"/>
      <c r="L15" s="219"/>
      <c r="M15" s="219"/>
      <c r="N15" s="219"/>
      <c r="O15" s="219"/>
      <c r="P15" s="219"/>
      <c r="Q15" s="219"/>
      <c r="R15" s="219"/>
      <c r="S15" s="219"/>
    </row>
    <row r="16" spans="1:19" s="219" customFormat="1" ht="25.5" customHeight="1">
      <c r="A16" s="202" t="s">
        <v>13</v>
      </c>
      <c r="B16" s="216" t="s">
        <v>266</v>
      </c>
      <c r="C16" s="217"/>
      <c r="D16" s="217">
        <v>638623300</v>
      </c>
      <c r="E16" s="218">
        <v>638623300</v>
      </c>
      <c r="F16" s="224"/>
      <c r="G16" s="85"/>
      <c r="H16" s="85"/>
      <c r="I16" s="85"/>
    </row>
    <row r="17" spans="1:19" s="228" customFormat="1" ht="25.5" customHeight="1">
      <c r="A17" s="202" t="s">
        <v>14</v>
      </c>
      <c r="B17" s="216" t="s">
        <v>26</v>
      </c>
      <c r="C17" s="227"/>
      <c r="D17" s="217">
        <v>0</v>
      </c>
      <c r="E17" s="218">
        <v>0</v>
      </c>
      <c r="F17" s="215"/>
      <c r="G17" s="85"/>
      <c r="H17" s="85"/>
      <c r="I17" s="85"/>
      <c r="J17" s="219"/>
      <c r="K17" s="219"/>
      <c r="L17" s="219"/>
      <c r="M17" s="219"/>
      <c r="N17" s="219"/>
      <c r="O17" s="219"/>
      <c r="P17" s="219"/>
      <c r="Q17" s="219"/>
      <c r="R17" s="219"/>
      <c r="S17" s="219"/>
    </row>
    <row r="18" spans="1:19" s="228" customFormat="1" ht="36" customHeight="1" thickBot="1">
      <c r="A18" s="202" t="s">
        <v>15</v>
      </c>
      <c r="B18" s="229" t="s">
        <v>55</v>
      </c>
      <c r="C18" s="227"/>
      <c r="D18" s="217">
        <v>40062023877</v>
      </c>
      <c r="E18" s="218">
        <v>40062023877</v>
      </c>
      <c r="F18" s="215"/>
      <c r="G18" s="85"/>
      <c r="H18" s="85"/>
      <c r="I18" s="85"/>
      <c r="J18" s="219"/>
      <c r="K18" s="219"/>
      <c r="L18" s="219"/>
      <c r="M18" s="219"/>
      <c r="N18" s="219"/>
      <c r="O18" s="219"/>
      <c r="P18" s="219"/>
      <c r="Q18" s="219"/>
      <c r="R18" s="219"/>
      <c r="S18" s="219"/>
    </row>
    <row r="19" spans="1:19" s="85" customFormat="1" ht="25.5" customHeight="1" thickBot="1">
      <c r="A19" s="202" t="s">
        <v>4</v>
      </c>
      <c r="B19" s="216" t="s">
        <v>87</v>
      </c>
      <c r="C19" s="217">
        <v>715818000000</v>
      </c>
      <c r="D19" s="441">
        <f>+D20+D24+D27+D28</f>
        <v>869768091588</v>
      </c>
      <c r="E19" s="217">
        <v>154065491588</v>
      </c>
      <c r="F19" s="215">
        <v>1.2152299768768038</v>
      </c>
      <c r="H19" s="442"/>
      <c r="J19" s="219"/>
      <c r="K19" s="219"/>
      <c r="L19" s="219"/>
      <c r="M19" s="219"/>
      <c r="N19" s="219"/>
      <c r="O19" s="219"/>
      <c r="P19" s="219"/>
      <c r="Q19" s="219"/>
      <c r="R19" s="219"/>
      <c r="S19" s="219"/>
    </row>
    <row r="20" spans="1:19" s="85" customFormat="1" ht="25.5" customHeight="1">
      <c r="A20" s="202" t="s">
        <v>11</v>
      </c>
      <c r="B20" s="216" t="s">
        <v>47</v>
      </c>
      <c r="C20" s="217">
        <v>715674000000</v>
      </c>
      <c r="D20" s="217">
        <v>745558390866</v>
      </c>
      <c r="E20" s="218">
        <v>29884390866</v>
      </c>
      <c r="F20" s="215">
        <v>1.0417569883298821</v>
      </c>
      <c r="G20" s="112"/>
      <c r="J20" s="219"/>
      <c r="K20" s="219"/>
      <c r="L20" s="219"/>
      <c r="M20" s="219"/>
      <c r="N20" s="219"/>
      <c r="O20" s="219"/>
      <c r="P20" s="219"/>
      <c r="Q20" s="219"/>
      <c r="R20" s="219"/>
      <c r="S20" s="219"/>
    </row>
    <row r="21" spans="1:19" s="85" customFormat="1" ht="25.5" customHeight="1">
      <c r="A21" s="226">
        <v>1</v>
      </c>
      <c r="B21" s="221" t="s">
        <v>25</v>
      </c>
      <c r="C21" s="222">
        <v>40234000000</v>
      </c>
      <c r="D21" s="222">
        <v>38101446567</v>
      </c>
      <c r="E21" s="223">
        <v>-2132553433</v>
      </c>
      <c r="F21" s="224">
        <v>0.94699623619326934</v>
      </c>
      <c r="J21" s="219"/>
      <c r="K21" s="219"/>
      <c r="L21" s="219"/>
      <c r="M21" s="219"/>
      <c r="N21" s="219"/>
      <c r="O21" s="219"/>
      <c r="P21" s="219"/>
      <c r="Q21" s="219"/>
      <c r="R21" s="219"/>
      <c r="S21" s="219"/>
    </row>
    <row r="22" spans="1:19" s="85" customFormat="1" ht="25.5" customHeight="1">
      <c r="A22" s="226">
        <v>2</v>
      </c>
      <c r="B22" s="221" t="s">
        <v>19</v>
      </c>
      <c r="C22" s="222">
        <v>661207000000</v>
      </c>
      <c r="D22" s="222">
        <v>707456944299</v>
      </c>
      <c r="E22" s="223">
        <v>46249944299</v>
      </c>
      <c r="F22" s="224">
        <v>1.0699477535764141</v>
      </c>
      <c r="J22" s="219"/>
      <c r="K22" s="219"/>
      <c r="L22" s="219"/>
      <c r="M22" s="219"/>
      <c r="N22" s="219"/>
      <c r="O22" s="219"/>
      <c r="P22" s="219"/>
      <c r="Q22" s="219"/>
      <c r="R22" s="219"/>
      <c r="S22" s="219"/>
    </row>
    <row r="23" spans="1:19" s="85" customFormat="1" ht="25.5" customHeight="1">
      <c r="A23" s="226">
        <v>3</v>
      </c>
      <c r="B23" s="221" t="s">
        <v>20</v>
      </c>
      <c r="C23" s="223">
        <v>14233000000</v>
      </c>
      <c r="D23" s="223">
        <v>0</v>
      </c>
      <c r="E23" s="223">
        <v>-14233000000</v>
      </c>
      <c r="F23" s="224">
        <v>0</v>
      </c>
      <c r="J23" s="219"/>
      <c r="K23" s="219"/>
      <c r="L23" s="219"/>
      <c r="M23" s="219"/>
      <c r="N23" s="219"/>
      <c r="O23" s="219"/>
      <c r="P23" s="219"/>
      <c r="Q23" s="219"/>
      <c r="R23" s="219"/>
      <c r="S23" s="219"/>
    </row>
    <row r="24" spans="1:19" s="85" customFormat="1" ht="25.5" customHeight="1">
      <c r="A24" s="202" t="s">
        <v>12</v>
      </c>
      <c r="B24" s="216" t="s">
        <v>89</v>
      </c>
      <c r="C24" s="217">
        <v>144000000</v>
      </c>
      <c r="D24" s="217">
        <v>31533327748</v>
      </c>
      <c r="E24" s="218">
        <v>31389327748</v>
      </c>
      <c r="F24" s="215">
        <v>218.98144269444444</v>
      </c>
    </row>
    <row r="25" spans="1:19" s="85" customFormat="1" ht="25.5" customHeight="1">
      <c r="A25" s="226">
        <v>1</v>
      </c>
      <c r="B25" s="221" t="s">
        <v>90</v>
      </c>
      <c r="C25" s="222">
        <v>0</v>
      </c>
      <c r="D25" s="222">
        <v>28222135248</v>
      </c>
      <c r="E25" s="223">
        <v>28222135248</v>
      </c>
      <c r="F25" s="224"/>
    </row>
    <row r="26" spans="1:19" s="85" customFormat="1" ht="25.5" customHeight="1">
      <c r="A26" s="226">
        <v>2</v>
      </c>
      <c r="B26" s="221" t="s">
        <v>345</v>
      </c>
      <c r="C26" s="222">
        <v>144000000</v>
      </c>
      <c r="D26" s="222">
        <v>3311192500</v>
      </c>
      <c r="E26" s="223">
        <v>3167192500</v>
      </c>
      <c r="F26" s="224">
        <v>22.99439236111111</v>
      </c>
    </row>
    <row r="27" spans="1:19" s="85" customFormat="1" ht="25.5" customHeight="1">
      <c r="A27" s="203" t="s">
        <v>13</v>
      </c>
      <c r="B27" s="230" t="s">
        <v>223</v>
      </c>
      <c r="C27" s="231">
        <v>0</v>
      </c>
      <c r="D27" s="231">
        <v>784612736</v>
      </c>
      <c r="E27" s="218">
        <v>784612736</v>
      </c>
      <c r="F27" s="224"/>
    </row>
    <row r="28" spans="1:19" s="85" customFormat="1" ht="25.5" customHeight="1">
      <c r="A28" s="232" t="s">
        <v>14</v>
      </c>
      <c r="B28" s="233" t="s">
        <v>54</v>
      </c>
      <c r="C28" s="234">
        <v>0</v>
      </c>
      <c r="D28" s="440">
        <f>92007160238-115400000</f>
        <v>91891760238</v>
      </c>
      <c r="E28" s="235">
        <v>92007160238</v>
      </c>
      <c r="F28" s="236"/>
    </row>
    <row r="29" spans="1:19" s="85" customFormat="1" ht="25.5" hidden="1" customHeight="1">
      <c r="A29" s="200" t="s">
        <v>16</v>
      </c>
      <c r="B29" s="237" t="s">
        <v>117</v>
      </c>
      <c r="C29" s="238"/>
      <c r="D29" s="239"/>
      <c r="E29" s="240">
        <f>D29-C29</f>
        <v>0</v>
      </c>
      <c r="F29" s="241"/>
    </row>
    <row r="30" spans="1:19">
      <c r="H30" s="85"/>
      <c r="I30" s="85"/>
    </row>
    <row r="31" spans="1:19">
      <c r="H31" s="85"/>
      <c r="I31" s="85"/>
    </row>
    <row r="32" spans="1:19">
      <c r="H32" s="85"/>
      <c r="I32" s="85"/>
    </row>
    <row r="33" spans="8:9">
      <c r="H33" s="85"/>
      <c r="I33" s="85"/>
    </row>
    <row r="34" spans="8:9">
      <c r="H34" s="85"/>
      <c r="I34" s="85"/>
    </row>
    <row r="35" spans="8:9">
      <c r="H35" s="85"/>
      <c r="I35" s="85"/>
    </row>
  </sheetData>
  <mergeCells count="10">
    <mergeCell ref="D4:F4"/>
    <mergeCell ref="A2:F2"/>
    <mergeCell ref="A3:F3"/>
    <mergeCell ref="A5:A7"/>
    <mergeCell ref="B5:B7"/>
    <mergeCell ref="C5:C7"/>
    <mergeCell ref="D5:D7"/>
    <mergeCell ref="E5:F5"/>
    <mergeCell ref="E6:E7"/>
    <mergeCell ref="F6:F7"/>
  </mergeCells>
  <phoneticPr fontId="15" type="noConversion"/>
  <pageMargins left="0.56999999999999995" right="0" top="0.78740157480314965" bottom="0.74803149606299213"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J68"/>
  <sheetViews>
    <sheetView view="pageBreakPreview" zoomScaleNormal="100" zoomScaleSheetLayoutView="100" workbookViewId="0">
      <selection activeCell="A4" sqref="A4:E4"/>
    </sheetView>
  </sheetViews>
  <sheetFormatPr defaultColWidth="9" defaultRowHeight="15.6"/>
  <cols>
    <col min="1" max="1" width="6.69921875" style="8" customWidth="1"/>
    <col min="2" max="2" width="37.8984375" style="8" customWidth="1"/>
    <col min="3" max="3" width="14.5" style="8" customWidth="1"/>
    <col min="4" max="4" width="14.19921875" style="8" customWidth="1"/>
    <col min="5" max="5" width="12.3984375" style="8" customWidth="1"/>
    <col min="6" max="6" width="12.69921875" style="164" customWidth="1"/>
    <col min="7" max="16384" width="9" style="8"/>
  </cols>
  <sheetData>
    <row r="1" spans="1:10" s="5" customFormat="1" ht="27.75" customHeight="1">
      <c r="A1" s="3"/>
      <c r="B1" s="4"/>
      <c r="D1" s="170"/>
      <c r="E1" s="423" t="s">
        <v>180</v>
      </c>
      <c r="F1" s="163"/>
    </row>
    <row r="2" spans="1:10" ht="24" customHeight="1">
      <c r="A2" s="559" t="s">
        <v>571</v>
      </c>
      <c r="B2" s="559"/>
      <c r="C2" s="559"/>
      <c r="D2" s="559"/>
      <c r="E2" s="559"/>
    </row>
    <row r="3" spans="1:10" ht="19.5" customHeight="1">
      <c r="A3" s="559" t="s">
        <v>181</v>
      </c>
      <c r="B3" s="559"/>
      <c r="C3" s="559"/>
      <c r="D3" s="559"/>
      <c r="E3" s="559"/>
    </row>
    <row r="4" spans="1:10" ht="22.5" customHeight="1">
      <c r="A4" s="560" t="str">
        <f>'B48'!A3</f>
        <v>(Kèm theo Báo cáo số            /BC-UBND  ngày 17/6/2024 của UBND huyện Tuần Giáo)</v>
      </c>
      <c r="B4" s="560"/>
      <c r="C4" s="560"/>
      <c r="D4" s="560"/>
      <c r="E4" s="560"/>
    </row>
    <row r="5" spans="1:10" ht="25.5" customHeight="1">
      <c r="A5" s="5"/>
      <c r="B5" s="5"/>
      <c r="C5" s="5"/>
      <c r="D5" s="561" t="s">
        <v>178</v>
      </c>
      <c r="E5" s="561"/>
    </row>
    <row r="6" spans="1:10" s="154" customFormat="1" ht="50.25" customHeight="1">
      <c r="A6" s="150" t="s">
        <v>50</v>
      </c>
      <c r="B6" s="150" t="s">
        <v>1</v>
      </c>
      <c r="C6" s="151" t="s">
        <v>438</v>
      </c>
      <c r="D6" s="171" t="s">
        <v>439</v>
      </c>
      <c r="E6" s="152" t="s">
        <v>73</v>
      </c>
      <c r="F6" s="165"/>
      <c r="G6" s="153"/>
      <c r="H6" s="153"/>
      <c r="I6" s="153"/>
    </row>
    <row r="7" spans="1:10" s="158" customFormat="1" ht="17.25" customHeight="1">
      <c r="A7" s="155" t="s">
        <v>3</v>
      </c>
      <c r="B7" s="155" t="s">
        <v>4</v>
      </c>
      <c r="C7" s="155">
        <v>1</v>
      </c>
      <c r="D7" s="155">
        <v>2</v>
      </c>
      <c r="E7" s="156" t="s">
        <v>43</v>
      </c>
      <c r="F7" s="166"/>
      <c r="G7" s="157"/>
      <c r="H7" s="157"/>
      <c r="I7" s="157"/>
    </row>
    <row r="8" spans="1:10" s="147" customFormat="1" ht="24" customHeight="1">
      <c r="A8" s="424"/>
      <c r="B8" s="425" t="s">
        <v>21</v>
      </c>
      <c r="C8" s="426">
        <f>C9+C11+C13+C15</f>
        <v>650000000</v>
      </c>
      <c r="D8" s="426">
        <f>D9+D11+D13+D15</f>
        <v>790127800</v>
      </c>
      <c r="E8" s="427">
        <f>D8/C8</f>
        <v>1.2155812307692309</v>
      </c>
      <c r="F8" s="167"/>
      <c r="G8" s="148"/>
      <c r="H8" s="148"/>
      <c r="I8" s="148"/>
    </row>
    <row r="9" spans="1:10" s="147" customFormat="1" ht="24" customHeight="1">
      <c r="A9" s="428">
        <v>1</v>
      </c>
      <c r="B9" s="429" t="s">
        <v>309</v>
      </c>
      <c r="C9" s="430">
        <f>C10</f>
        <v>110000000</v>
      </c>
      <c r="D9" s="430">
        <f>D10</f>
        <v>222226684</v>
      </c>
      <c r="E9" s="431">
        <f>D9/C9</f>
        <v>2.0202425818181817</v>
      </c>
      <c r="F9" s="167"/>
      <c r="G9" s="148"/>
      <c r="H9" s="148"/>
      <c r="I9" s="148"/>
    </row>
    <row r="10" spans="1:10" s="160" customFormat="1" ht="24" customHeight="1">
      <c r="A10" s="428"/>
      <c r="B10" s="429" t="s">
        <v>277</v>
      </c>
      <c r="C10" s="432">
        <v>110000000</v>
      </c>
      <c r="D10" s="433">
        <v>222226684</v>
      </c>
      <c r="E10" s="431"/>
      <c r="F10" s="168"/>
      <c r="G10" s="159"/>
      <c r="H10" s="159"/>
      <c r="I10" s="159"/>
    </row>
    <row r="11" spans="1:10" s="149" customFormat="1" ht="24" customHeight="1">
      <c r="A11" s="428">
        <v>2</v>
      </c>
      <c r="B11" s="429" t="s">
        <v>310</v>
      </c>
      <c r="C11" s="430">
        <f>C12</f>
        <v>65000000</v>
      </c>
      <c r="D11" s="430">
        <f>D12</f>
        <v>67059216</v>
      </c>
      <c r="E11" s="431">
        <f>D11/C11</f>
        <v>1.0316802461538461</v>
      </c>
      <c r="F11" s="167"/>
      <c r="G11" s="148"/>
      <c r="H11" s="148"/>
      <c r="I11" s="148"/>
    </row>
    <row r="12" spans="1:10" s="149" customFormat="1" ht="24" customHeight="1">
      <c r="A12" s="428"/>
      <c r="B12" s="429" t="s">
        <v>338</v>
      </c>
      <c r="C12" s="434">
        <v>65000000</v>
      </c>
      <c r="D12" s="433">
        <v>67059216</v>
      </c>
      <c r="E12" s="431"/>
      <c r="F12" s="167"/>
      <c r="G12" s="167"/>
      <c r="H12" s="148"/>
      <c r="I12" s="148"/>
    </row>
    <row r="13" spans="1:10" s="149" customFormat="1" ht="24" customHeight="1">
      <c r="A13" s="428">
        <f>A11+1</f>
        <v>3</v>
      </c>
      <c r="B13" s="429" t="s">
        <v>311</v>
      </c>
      <c r="C13" s="430">
        <f>C14</f>
        <v>115000000</v>
      </c>
      <c r="D13" s="430">
        <f>D14</f>
        <v>232878900</v>
      </c>
      <c r="E13" s="431">
        <f>D13/C13</f>
        <v>2.0250339130434782</v>
      </c>
      <c r="F13" s="167"/>
      <c r="G13" s="167"/>
      <c r="H13" s="148"/>
      <c r="I13" s="148"/>
    </row>
    <row r="14" spans="1:10" s="149" customFormat="1" ht="24" customHeight="1">
      <c r="A14" s="428"/>
      <c r="B14" s="429" t="s">
        <v>338</v>
      </c>
      <c r="C14" s="434">
        <v>115000000</v>
      </c>
      <c r="D14" s="433">
        <v>232878900</v>
      </c>
      <c r="E14" s="431"/>
      <c r="F14" s="167"/>
      <c r="G14" s="167"/>
      <c r="H14" s="161"/>
      <c r="I14" s="148"/>
    </row>
    <row r="15" spans="1:10" s="149" customFormat="1" ht="24" customHeight="1">
      <c r="A15" s="428">
        <v>4</v>
      </c>
      <c r="B15" s="429" t="s">
        <v>134</v>
      </c>
      <c r="C15" s="430">
        <f>C16</f>
        <v>360000000</v>
      </c>
      <c r="D15" s="430">
        <f>D16</f>
        <v>267963000</v>
      </c>
      <c r="E15" s="431">
        <f>D15/C15</f>
        <v>0.74434166666666668</v>
      </c>
      <c r="F15" s="167"/>
      <c r="G15" s="148"/>
      <c r="H15" s="148"/>
      <c r="I15" s="148"/>
      <c r="J15" s="162"/>
    </row>
    <row r="16" spans="1:10" s="149" customFormat="1" ht="24" customHeight="1">
      <c r="A16" s="435"/>
      <c r="B16" s="436" t="s">
        <v>301</v>
      </c>
      <c r="C16" s="437">
        <v>360000000</v>
      </c>
      <c r="D16" s="438">
        <v>267963000</v>
      </c>
      <c r="E16" s="439"/>
      <c r="F16" s="167"/>
      <c r="G16" s="148"/>
      <c r="H16" s="148"/>
      <c r="I16" s="148"/>
    </row>
    <row r="17" spans="1:6" s="91" customFormat="1" ht="16.8">
      <c r="D17" s="172"/>
      <c r="F17" s="169"/>
    </row>
    <row r="18" spans="1:6" s="91" customFormat="1" ht="16.8">
      <c r="D18" s="173"/>
      <c r="F18" s="169"/>
    </row>
    <row r="19" spans="1:6" s="91" customFormat="1" ht="16.8">
      <c r="D19" s="45"/>
      <c r="F19" s="169"/>
    </row>
    <row r="20" spans="1:6" s="91" customFormat="1" ht="16.8">
      <c r="D20" s="45"/>
      <c r="F20" s="169"/>
    </row>
    <row r="21" spans="1:6" s="91" customFormat="1" ht="16.8">
      <c r="D21" s="45"/>
      <c r="F21" s="169"/>
    </row>
    <row r="22" spans="1:6" s="91" customFormat="1" ht="16.8">
      <c r="D22" s="45"/>
      <c r="F22" s="169"/>
    </row>
    <row r="23" spans="1:6" s="91" customFormat="1" ht="21.75" customHeight="1">
      <c r="D23" s="45"/>
      <c r="F23" s="169"/>
    </row>
    <row r="24" spans="1:6" s="91" customFormat="1" ht="16.8">
      <c r="D24" s="174"/>
      <c r="F24" s="169"/>
    </row>
    <row r="32" spans="1:6" ht="17.399999999999999" hidden="1">
      <c r="A32" s="3"/>
      <c r="B32" s="4"/>
      <c r="C32" s="5"/>
      <c r="D32" s="170"/>
      <c r="E32" s="6" t="s">
        <v>182</v>
      </c>
    </row>
    <row r="33" spans="1:5" ht="15.75" hidden="1" customHeight="1">
      <c r="A33" s="3"/>
      <c r="B33" s="4"/>
      <c r="C33" s="5"/>
      <c r="D33" s="5"/>
      <c r="E33" s="7"/>
    </row>
    <row r="34" spans="1:5" ht="18.75" hidden="1" customHeight="1">
      <c r="A34" s="555" t="s">
        <v>183</v>
      </c>
      <c r="B34" s="555"/>
      <c r="C34" s="555"/>
      <c r="D34" s="555"/>
      <c r="E34" s="555"/>
    </row>
    <row r="35" spans="1:5" ht="18.75" hidden="1" customHeight="1">
      <c r="A35" s="555" t="s">
        <v>184</v>
      </c>
      <c r="B35" s="555"/>
      <c r="C35" s="555"/>
      <c r="D35" s="555"/>
      <c r="E35" s="555"/>
    </row>
    <row r="36" spans="1:5" ht="17.399999999999999" hidden="1">
      <c r="A36" s="556" t="s">
        <v>27</v>
      </c>
      <c r="B36" s="556"/>
      <c r="C36" s="556"/>
      <c r="D36" s="556"/>
      <c r="E36" s="556"/>
    </row>
    <row r="37" spans="1:5" ht="17.399999999999999" hidden="1">
      <c r="A37" s="2"/>
      <c r="B37" s="2"/>
      <c r="C37" s="2"/>
      <c r="D37" s="128"/>
      <c r="E37" s="2"/>
    </row>
    <row r="38" spans="1:5" ht="18.600000000000001" hidden="1" thickBot="1">
      <c r="D38" s="175"/>
      <c r="E38" s="9" t="s">
        <v>68</v>
      </c>
    </row>
    <row r="39" spans="1:5" ht="56.25" hidden="1" customHeight="1">
      <c r="A39" s="10" t="s">
        <v>50</v>
      </c>
      <c r="B39" s="11" t="s">
        <v>1</v>
      </c>
      <c r="C39" s="12" t="s">
        <v>185</v>
      </c>
      <c r="D39" s="176" t="s">
        <v>186</v>
      </c>
      <c r="E39" s="13" t="s">
        <v>73</v>
      </c>
    </row>
    <row r="40" spans="1:5" ht="15.75" hidden="1" customHeight="1">
      <c r="A40" s="14"/>
      <c r="B40" s="15"/>
      <c r="C40" s="557" t="s">
        <v>21</v>
      </c>
      <c r="D40" s="557" t="s">
        <v>21</v>
      </c>
      <c r="E40" s="16"/>
    </row>
    <row r="41" spans="1:5" hidden="1">
      <c r="A41" s="17"/>
      <c r="B41" s="18"/>
      <c r="C41" s="558"/>
      <c r="D41" s="558"/>
      <c r="E41" s="19"/>
    </row>
    <row r="42" spans="1:5" hidden="1">
      <c r="A42" s="20" t="s">
        <v>3</v>
      </c>
      <c r="B42" s="21" t="s">
        <v>4</v>
      </c>
      <c r="C42" s="21">
        <v>1</v>
      </c>
      <c r="D42" s="21">
        <v>2</v>
      </c>
      <c r="E42" s="22" t="s">
        <v>43</v>
      </c>
    </row>
    <row r="43" spans="1:5" ht="17.399999999999999" hidden="1">
      <c r="A43" s="23"/>
      <c r="B43" s="24" t="s">
        <v>21</v>
      </c>
      <c r="C43" s="25"/>
      <c r="D43" s="25"/>
      <c r="E43" s="26"/>
    </row>
    <row r="44" spans="1:5" ht="18" hidden="1">
      <c r="A44" s="27"/>
      <c r="B44" s="28" t="s">
        <v>24</v>
      </c>
      <c r="C44" s="29"/>
      <c r="D44" s="29"/>
      <c r="E44" s="30"/>
    </row>
    <row r="45" spans="1:5" ht="18" hidden="1">
      <c r="A45" s="27"/>
      <c r="B45" s="31" t="s">
        <v>187</v>
      </c>
      <c r="C45" s="29"/>
      <c r="D45" s="29"/>
      <c r="E45" s="30"/>
    </row>
    <row r="46" spans="1:5" ht="18" hidden="1">
      <c r="A46" s="27"/>
      <c r="B46" s="31" t="s">
        <v>188</v>
      </c>
      <c r="C46" s="29"/>
      <c r="D46" s="29"/>
      <c r="E46" s="30"/>
    </row>
    <row r="47" spans="1:5" ht="18" hidden="1">
      <c r="A47" s="27"/>
      <c r="B47" s="31" t="s">
        <v>189</v>
      </c>
      <c r="C47" s="29"/>
      <c r="D47" s="29"/>
      <c r="E47" s="30"/>
    </row>
    <row r="48" spans="1:5" ht="17.399999999999999" hidden="1">
      <c r="A48" s="32">
        <v>1</v>
      </c>
      <c r="B48" s="33" t="s">
        <v>190</v>
      </c>
      <c r="C48" s="34"/>
      <c r="D48" s="34"/>
      <c r="E48" s="35"/>
    </row>
    <row r="49" spans="1:5" ht="18" hidden="1">
      <c r="A49" s="27"/>
      <c r="B49" s="28" t="s">
        <v>24</v>
      </c>
      <c r="C49" s="29"/>
      <c r="D49" s="29"/>
      <c r="E49" s="30"/>
    </row>
    <row r="50" spans="1:5" ht="18" hidden="1">
      <c r="A50" s="27"/>
      <c r="B50" s="31" t="s">
        <v>187</v>
      </c>
      <c r="C50" s="29"/>
      <c r="D50" s="29"/>
      <c r="E50" s="30"/>
    </row>
    <row r="51" spans="1:5" ht="18" hidden="1">
      <c r="A51" s="27"/>
      <c r="B51" s="31" t="s">
        <v>188</v>
      </c>
      <c r="C51" s="29"/>
      <c r="D51" s="29"/>
      <c r="E51" s="30"/>
    </row>
    <row r="52" spans="1:5" ht="18" hidden="1">
      <c r="A52" s="27"/>
      <c r="B52" s="31" t="s">
        <v>189</v>
      </c>
      <c r="C52" s="29"/>
      <c r="D52" s="29"/>
      <c r="E52" s="30"/>
    </row>
    <row r="53" spans="1:5" ht="17.399999999999999" hidden="1">
      <c r="A53" s="32">
        <v>2</v>
      </c>
      <c r="B53" s="33" t="s">
        <v>191</v>
      </c>
      <c r="C53" s="36"/>
      <c r="D53" s="36"/>
      <c r="E53" s="37"/>
    </row>
    <row r="54" spans="1:5" ht="18" hidden="1">
      <c r="A54" s="27"/>
      <c r="B54" s="28" t="s">
        <v>24</v>
      </c>
      <c r="C54" s="36"/>
      <c r="D54" s="36"/>
      <c r="E54" s="37"/>
    </row>
    <row r="55" spans="1:5" ht="18" hidden="1">
      <c r="A55" s="27"/>
      <c r="B55" s="31" t="s">
        <v>187</v>
      </c>
      <c r="C55" s="36"/>
      <c r="D55" s="36"/>
      <c r="E55" s="37"/>
    </row>
    <row r="56" spans="1:5" ht="18" hidden="1">
      <c r="A56" s="27"/>
      <c r="B56" s="31" t="s">
        <v>188</v>
      </c>
      <c r="C56" s="36"/>
      <c r="D56" s="36"/>
      <c r="E56" s="37"/>
    </row>
    <row r="57" spans="1:5" ht="18" hidden="1">
      <c r="A57" s="27"/>
      <c r="B57" s="31" t="s">
        <v>189</v>
      </c>
      <c r="C57" s="29"/>
      <c r="D57" s="29"/>
      <c r="E57" s="30"/>
    </row>
    <row r="58" spans="1:5" ht="17.399999999999999" hidden="1">
      <c r="A58" s="32">
        <v>3</v>
      </c>
      <c r="B58" s="33" t="s">
        <v>192</v>
      </c>
      <c r="C58" s="36"/>
      <c r="D58" s="36"/>
      <c r="E58" s="37"/>
    </row>
    <row r="59" spans="1:5" ht="18" hidden="1">
      <c r="A59" s="27"/>
      <c r="B59" s="28" t="s">
        <v>24</v>
      </c>
      <c r="C59" s="36"/>
      <c r="D59" s="36"/>
      <c r="E59" s="37"/>
    </row>
    <row r="60" spans="1:5" ht="18" hidden="1">
      <c r="A60" s="27"/>
      <c r="B60" s="31" t="s">
        <v>187</v>
      </c>
      <c r="C60" s="36"/>
      <c r="D60" s="36"/>
      <c r="E60" s="37"/>
    </row>
    <row r="61" spans="1:5" ht="18" hidden="1">
      <c r="A61" s="27"/>
      <c r="B61" s="31" t="s">
        <v>188</v>
      </c>
      <c r="C61" s="36"/>
      <c r="D61" s="36"/>
      <c r="E61" s="37"/>
    </row>
    <row r="62" spans="1:5" ht="18" hidden="1">
      <c r="A62" s="27"/>
      <c r="B62" s="31" t="s">
        <v>189</v>
      </c>
      <c r="C62" s="29"/>
      <c r="D62" s="29"/>
      <c r="E62" s="30"/>
    </row>
    <row r="63" spans="1:5" ht="18.600000000000001" hidden="1" thickBot="1">
      <c r="A63" s="38"/>
      <c r="B63" s="39"/>
      <c r="C63" s="40"/>
      <c r="D63" s="40"/>
      <c r="E63" s="41"/>
    </row>
    <row r="64" spans="1:5" hidden="1"/>
    <row r="65" hidden="1"/>
    <row r="66" hidden="1"/>
    <row r="67" hidden="1"/>
    <row r="68" hidden="1"/>
  </sheetData>
  <mergeCells count="9">
    <mergeCell ref="A35:E35"/>
    <mergeCell ref="A36:E36"/>
    <mergeCell ref="C40:C41"/>
    <mergeCell ref="D40:D41"/>
    <mergeCell ref="A2:E2"/>
    <mergeCell ref="A3:E3"/>
    <mergeCell ref="A4:E4"/>
    <mergeCell ref="A34:E34"/>
    <mergeCell ref="D5:E5"/>
  </mergeCells>
  <phoneticPr fontId="15" type="noConversion"/>
  <pageMargins left="0.69" right="0" top="0.65" bottom="1" header="0.5" footer="0.5"/>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65"/>
  <sheetViews>
    <sheetView view="pageBreakPreview" zoomScale="85" zoomScaleNormal="100" zoomScaleSheetLayoutView="85" workbookViewId="0">
      <selection activeCell="B16" sqref="B16"/>
    </sheetView>
  </sheetViews>
  <sheetFormatPr defaultColWidth="9" defaultRowHeight="15.6"/>
  <cols>
    <col min="1" max="1" width="5.19921875" style="75" customWidth="1"/>
    <col min="2" max="2" width="45.59765625" style="75" customWidth="1"/>
    <col min="3" max="3" width="15.59765625" style="75" customWidth="1"/>
    <col min="4" max="4" width="15.19921875" style="75" customWidth="1"/>
    <col min="5" max="6" width="15.8984375" style="75" customWidth="1"/>
    <col min="7" max="7" width="9.69921875" style="75" customWidth="1"/>
    <col min="8" max="8" width="9.5" style="75" customWidth="1"/>
    <col min="9" max="9" width="16.19921875" style="75" customWidth="1"/>
    <col min="10" max="16384" width="9" style="75"/>
  </cols>
  <sheetData>
    <row r="1" spans="1:9" ht="21" customHeight="1">
      <c r="A1" s="242"/>
      <c r="B1" s="242"/>
      <c r="C1" s="243"/>
      <c r="D1" s="243"/>
      <c r="E1" s="243"/>
      <c r="F1" s="243"/>
      <c r="G1" s="459" t="s">
        <v>101</v>
      </c>
      <c r="H1" s="459"/>
    </row>
    <row r="2" spans="1:9" ht="21" customHeight="1">
      <c r="A2" s="460" t="s">
        <v>441</v>
      </c>
      <c r="B2" s="460"/>
      <c r="C2" s="460"/>
      <c r="D2" s="460"/>
      <c r="E2" s="460"/>
      <c r="F2" s="460"/>
      <c r="G2" s="460"/>
      <c r="H2" s="460"/>
    </row>
    <row r="3" spans="1:9" ht="21" customHeight="1">
      <c r="A3" s="451" t="str">
        <f>'B48'!A3</f>
        <v>(Kèm theo Báo cáo số            /BC-UBND  ngày 17/6/2024 của UBND huyện Tuần Giáo)</v>
      </c>
      <c r="B3" s="451"/>
      <c r="C3" s="451"/>
      <c r="D3" s="451"/>
      <c r="E3" s="451"/>
      <c r="F3" s="451"/>
      <c r="G3" s="451"/>
      <c r="H3" s="451"/>
    </row>
    <row r="4" spans="1:9" ht="23.25" customHeight="1">
      <c r="A4" s="244"/>
      <c r="B4" s="244"/>
      <c r="C4" s="245"/>
      <c r="D4" s="246"/>
      <c r="E4" s="245"/>
      <c r="F4" s="245"/>
      <c r="G4" s="247"/>
      <c r="H4" s="248" t="s">
        <v>178</v>
      </c>
    </row>
    <row r="5" spans="1:9" s="52" customFormat="1" ht="19.5" customHeight="1">
      <c r="A5" s="462" t="s">
        <v>50</v>
      </c>
      <c r="B5" s="462" t="s">
        <v>1</v>
      </c>
      <c r="C5" s="461" t="s">
        <v>2</v>
      </c>
      <c r="D5" s="461"/>
      <c r="E5" s="461" t="s">
        <v>49</v>
      </c>
      <c r="F5" s="461"/>
      <c r="G5" s="461" t="s">
        <v>73</v>
      </c>
      <c r="H5" s="461"/>
    </row>
    <row r="6" spans="1:9" s="52" customFormat="1" ht="39.75" customHeight="1">
      <c r="A6" s="463"/>
      <c r="B6" s="463"/>
      <c r="C6" s="77" t="s">
        <v>304</v>
      </c>
      <c r="D6" s="77" t="s">
        <v>305</v>
      </c>
      <c r="E6" s="77" t="s">
        <v>304</v>
      </c>
      <c r="F6" s="77" t="s">
        <v>305</v>
      </c>
      <c r="G6" s="77" t="s">
        <v>304</v>
      </c>
      <c r="H6" s="77" t="s">
        <v>306</v>
      </c>
    </row>
    <row r="7" spans="1:9" s="52" customFormat="1" ht="17.25" customHeight="1">
      <c r="A7" s="51" t="s">
        <v>3</v>
      </c>
      <c r="B7" s="78" t="s">
        <v>4</v>
      </c>
      <c r="C7" s="51">
        <v>1</v>
      </c>
      <c r="D7" s="51">
        <f>C7+1</f>
        <v>2</v>
      </c>
      <c r="E7" s="51">
        <f>D7+1</f>
        <v>3</v>
      </c>
      <c r="F7" s="51">
        <f>E7+1</f>
        <v>4</v>
      </c>
      <c r="G7" s="51" t="s">
        <v>52</v>
      </c>
      <c r="H7" s="51" t="s">
        <v>53</v>
      </c>
    </row>
    <row r="8" spans="1:9" s="52" customFormat="1" ht="21.75" customHeight="1">
      <c r="A8" s="79"/>
      <c r="B8" s="80" t="s">
        <v>196</v>
      </c>
      <c r="C8" s="81">
        <f>C9+C51+C58+C59</f>
        <v>718673000000</v>
      </c>
      <c r="D8" s="81">
        <f>D9+D51+D58+D59</f>
        <v>715818000000</v>
      </c>
      <c r="E8" s="81">
        <f>E9+E51+E58+E59</f>
        <v>875136396914</v>
      </c>
      <c r="F8" s="81">
        <f>F9+F51+F58+F59</f>
        <v>869883491588</v>
      </c>
      <c r="G8" s="113">
        <f t="shared" ref="G8:H10" si="0">E8/C8</f>
        <v>1.2177115279327315</v>
      </c>
      <c r="H8" s="113">
        <f t="shared" si="0"/>
        <v>1.2152299768768038</v>
      </c>
      <c r="I8" s="249"/>
    </row>
    <row r="9" spans="1:9" s="52" customFormat="1" ht="23.25" customHeight="1">
      <c r="A9" s="250" t="s">
        <v>3</v>
      </c>
      <c r="B9" s="251" t="s">
        <v>197</v>
      </c>
      <c r="C9" s="252">
        <f>C10</f>
        <v>54000000000</v>
      </c>
      <c r="D9" s="252">
        <f>D10</f>
        <v>51145000000</v>
      </c>
      <c r="E9" s="252">
        <f>E10</f>
        <v>56199613301</v>
      </c>
      <c r="F9" s="252">
        <f>F10</f>
        <v>51092697411</v>
      </c>
      <c r="G9" s="113">
        <f t="shared" si="0"/>
        <v>1.0407335796481481</v>
      </c>
      <c r="H9" s="113">
        <f t="shared" si="0"/>
        <v>0.99897736652654223</v>
      </c>
      <c r="I9" s="253"/>
    </row>
    <row r="10" spans="1:9" s="52" customFormat="1" ht="21" customHeight="1">
      <c r="A10" s="250" t="s">
        <v>11</v>
      </c>
      <c r="B10" s="251" t="s">
        <v>5</v>
      </c>
      <c r="C10" s="252">
        <f>C13+C17+C21+C22+C23+C29+C35+C40+C41+C24+C50+C11</f>
        <v>54000000000</v>
      </c>
      <c r="D10" s="252">
        <f>D13+D17+D21+D22+D23+D29+D35+D40+D41+D24+D50+D11</f>
        <v>51145000000</v>
      </c>
      <c r="E10" s="252">
        <f>E13+E17+E21+E22+E23+E29+E35+E40+E41+E24+E50+E11</f>
        <v>56199613301</v>
      </c>
      <c r="F10" s="252">
        <f>F13+F17+F21+F22+F23+F29+F35+F40+F41+F24+F50+F11</f>
        <v>51092697411</v>
      </c>
      <c r="G10" s="113">
        <f t="shared" si="0"/>
        <v>1.0407335796481481</v>
      </c>
      <c r="H10" s="113">
        <f t="shared" si="0"/>
        <v>0.99897736652654223</v>
      </c>
      <c r="I10" s="249"/>
    </row>
    <row r="11" spans="1:9" s="52" customFormat="1" ht="36.75" customHeight="1">
      <c r="A11" s="250">
        <v>1</v>
      </c>
      <c r="B11" s="251" t="s">
        <v>341</v>
      </c>
      <c r="C11" s="252"/>
      <c r="D11" s="252"/>
      <c r="E11" s="252">
        <f>E12</f>
        <v>1540072466</v>
      </c>
      <c r="F11" s="252">
        <f>F12</f>
        <v>1540072466</v>
      </c>
      <c r="G11" s="113"/>
      <c r="H11" s="113"/>
    </row>
    <row r="12" spans="1:9" s="52" customFormat="1" ht="21" customHeight="1">
      <c r="A12" s="254"/>
      <c r="B12" s="255" t="s">
        <v>121</v>
      </c>
      <c r="C12" s="256"/>
      <c r="D12" s="256"/>
      <c r="E12" s="257">
        <v>1540072466</v>
      </c>
      <c r="F12" s="256">
        <f>E12</f>
        <v>1540072466</v>
      </c>
      <c r="G12" s="113"/>
      <c r="H12" s="113"/>
    </row>
    <row r="13" spans="1:9" s="52" customFormat="1" ht="35.25" customHeight="1">
      <c r="A13" s="250">
        <v>2</v>
      </c>
      <c r="B13" s="251" t="s">
        <v>198</v>
      </c>
      <c r="C13" s="252">
        <f>SUM(C14:C16)</f>
        <v>0</v>
      </c>
      <c r="D13" s="252">
        <f>SUM(D14:D16)</f>
        <v>0</v>
      </c>
      <c r="E13" s="252">
        <f>SUM(E14:E16)</f>
        <v>68619019</v>
      </c>
      <c r="F13" s="252">
        <f>SUM(F14:F16)</f>
        <v>68619019</v>
      </c>
      <c r="G13" s="113"/>
      <c r="H13" s="113"/>
    </row>
    <row r="14" spans="1:9" s="52" customFormat="1" ht="21" customHeight="1">
      <c r="A14" s="254"/>
      <c r="B14" s="255" t="s">
        <v>119</v>
      </c>
      <c r="C14" s="256"/>
      <c r="D14" s="256"/>
      <c r="E14" s="256">
        <v>25376104</v>
      </c>
      <c r="F14" s="256">
        <f>E14</f>
        <v>25376104</v>
      </c>
      <c r="G14" s="113"/>
      <c r="H14" s="113"/>
    </row>
    <row r="15" spans="1:9" s="52" customFormat="1" ht="21" customHeight="1">
      <c r="A15" s="254"/>
      <c r="B15" s="255" t="s">
        <v>120</v>
      </c>
      <c r="C15" s="256"/>
      <c r="D15" s="256"/>
      <c r="E15" s="256">
        <v>25829415</v>
      </c>
      <c r="F15" s="256">
        <f>E15</f>
        <v>25829415</v>
      </c>
      <c r="G15" s="113"/>
      <c r="H15" s="113"/>
    </row>
    <row r="16" spans="1:9" s="52" customFormat="1" ht="21" customHeight="1">
      <c r="A16" s="254"/>
      <c r="B16" s="255" t="s">
        <v>121</v>
      </c>
      <c r="C16" s="256"/>
      <c r="D16" s="256"/>
      <c r="E16" s="256">
        <v>17413500</v>
      </c>
      <c r="F16" s="256">
        <f>E16</f>
        <v>17413500</v>
      </c>
      <c r="G16" s="113"/>
      <c r="H16" s="113"/>
    </row>
    <row r="17" spans="1:8" s="52" customFormat="1" ht="21" customHeight="1">
      <c r="A17" s="250">
        <v>3</v>
      </c>
      <c r="B17" s="251" t="s">
        <v>199</v>
      </c>
      <c r="C17" s="252">
        <f>SUM(C18:C20)</f>
        <v>20300000000</v>
      </c>
      <c r="D17" s="252">
        <f>SUM(D18:D20)</f>
        <v>20300000000</v>
      </c>
      <c r="E17" s="252">
        <f>SUM(E18:E20)</f>
        <v>23505321152</v>
      </c>
      <c r="F17" s="252">
        <f>SUM(F18:F20)</f>
        <v>23505321152</v>
      </c>
      <c r="G17" s="113">
        <f t="shared" ref="G17:H20" si="1">E17/C17</f>
        <v>1.1578975936945812</v>
      </c>
      <c r="H17" s="113">
        <f t="shared" si="1"/>
        <v>1.1578975936945812</v>
      </c>
    </row>
    <row r="18" spans="1:8" s="52" customFormat="1" ht="21" customHeight="1">
      <c r="A18" s="254"/>
      <c r="B18" s="255" t="s">
        <v>119</v>
      </c>
      <c r="C18" s="256">
        <v>8750000000</v>
      </c>
      <c r="D18" s="256">
        <f t="shared" ref="D18:D23" si="2">C18</f>
        <v>8750000000</v>
      </c>
      <c r="E18" s="256">
        <v>6481629143</v>
      </c>
      <c r="F18" s="256">
        <f>E18</f>
        <v>6481629143</v>
      </c>
      <c r="G18" s="258">
        <f t="shared" si="1"/>
        <v>0.74075761634285719</v>
      </c>
      <c r="H18" s="258">
        <f t="shared" si="1"/>
        <v>0.74075761634285719</v>
      </c>
    </row>
    <row r="19" spans="1:8" s="52" customFormat="1" ht="21" customHeight="1">
      <c r="A19" s="254"/>
      <c r="B19" s="255" t="s">
        <v>120</v>
      </c>
      <c r="C19" s="256">
        <v>1000000000</v>
      </c>
      <c r="D19" s="256">
        <f t="shared" si="2"/>
        <v>1000000000</v>
      </c>
      <c r="E19" s="256">
        <v>864264496</v>
      </c>
      <c r="F19" s="256">
        <f>E19</f>
        <v>864264496</v>
      </c>
      <c r="G19" s="258">
        <f t="shared" si="1"/>
        <v>0.86426449599999999</v>
      </c>
      <c r="H19" s="258">
        <f t="shared" si="1"/>
        <v>0.86426449599999999</v>
      </c>
    </row>
    <row r="20" spans="1:8" s="52" customFormat="1" ht="21" customHeight="1">
      <c r="A20" s="254"/>
      <c r="B20" s="255" t="s">
        <v>121</v>
      </c>
      <c r="C20" s="256">
        <v>10550000000</v>
      </c>
      <c r="D20" s="256">
        <f t="shared" si="2"/>
        <v>10550000000</v>
      </c>
      <c r="E20" s="256">
        <v>16159427513</v>
      </c>
      <c r="F20" s="256">
        <f>E20</f>
        <v>16159427513</v>
      </c>
      <c r="G20" s="258">
        <f t="shared" si="1"/>
        <v>1.5316992903317534</v>
      </c>
      <c r="H20" s="258">
        <f t="shared" si="1"/>
        <v>1.5316992903317534</v>
      </c>
    </row>
    <row r="21" spans="1:8" s="52" customFormat="1" ht="21" customHeight="1">
      <c r="A21" s="250">
        <v>4</v>
      </c>
      <c r="B21" s="251" t="s">
        <v>6</v>
      </c>
      <c r="C21" s="252">
        <v>5100000000</v>
      </c>
      <c r="D21" s="252">
        <f t="shared" si="2"/>
        <v>5100000000</v>
      </c>
      <c r="E21" s="252">
        <v>8046013478</v>
      </c>
      <c r="F21" s="252">
        <f>E21</f>
        <v>8046013478</v>
      </c>
      <c r="G21" s="113">
        <f t="shared" ref="G21:H25" si="3">E21/C21</f>
        <v>1.5776497015686275</v>
      </c>
      <c r="H21" s="113">
        <f t="shared" si="3"/>
        <v>1.5776497015686275</v>
      </c>
    </row>
    <row r="22" spans="1:8" s="52" customFormat="1" ht="21" customHeight="1">
      <c r="A22" s="250">
        <v>5</v>
      </c>
      <c r="B22" s="251" t="s">
        <v>7</v>
      </c>
      <c r="C22" s="252">
        <v>50000000</v>
      </c>
      <c r="D22" s="252">
        <f t="shared" si="2"/>
        <v>50000000</v>
      </c>
      <c r="E22" s="252">
        <v>219377943</v>
      </c>
      <c r="F22" s="252">
        <f>E22</f>
        <v>219377943</v>
      </c>
      <c r="G22" s="113">
        <f t="shared" si="3"/>
        <v>4.3875588600000004</v>
      </c>
      <c r="H22" s="113">
        <f t="shared" si="3"/>
        <v>4.3875588600000004</v>
      </c>
    </row>
    <row r="23" spans="1:8" s="52" customFormat="1" ht="21" customHeight="1">
      <c r="A23" s="250">
        <v>6</v>
      </c>
      <c r="B23" s="251" t="s">
        <v>8</v>
      </c>
      <c r="C23" s="252">
        <v>1800000000</v>
      </c>
      <c r="D23" s="252">
        <f t="shared" si="2"/>
        <v>1800000000</v>
      </c>
      <c r="E23" s="252">
        <v>1967043092</v>
      </c>
      <c r="F23" s="259">
        <v>2229588184</v>
      </c>
      <c r="G23" s="113">
        <f t="shared" si="3"/>
        <v>1.0928017177777778</v>
      </c>
      <c r="H23" s="113">
        <f t="shared" si="3"/>
        <v>1.2386601022222221</v>
      </c>
    </row>
    <row r="24" spans="1:8" s="52" customFormat="1" ht="21" customHeight="1">
      <c r="A24" s="250">
        <v>7</v>
      </c>
      <c r="B24" s="251" t="s">
        <v>442</v>
      </c>
      <c r="C24" s="252">
        <f>C28+C25</f>
        <v>2750000000</v>
      </c>
      <c r="D24" s="252">
        <f>D28+D25</f>
        <v>895000000</v>
      </c>
      <c r="E24" s="252">
        <f>E28+E25</f>
        <v>2839565995</v>
      </c>
      <c r="F24" s="252">
        <f>F28+F25</f>
        <v>960550815</v>
      </c>
      <c r="G24" s="113">
        <f t="shared" si="3"/>
        <v>1.0325694527272726</v>
      </c>
      <c r="H24" s="113">
        <f t="shared" si="3"/>
        <v>1.0732411340782122</v>
      </c>
    </row>
    <row r="25" spans="1:8" s="52" customFormat="1" ht="21" customHeight="1">
      <c r="A25" s="254"/>
      <c r="B25" s="255" t="s">
        <v>443</v>
      </c>
      <c r="C25" s="256">
        <f>C26+C27</f>
        <v>2650000000</v>
      </c>
      <c r="D25" s="256">
        <f>D26+D27</f>
        <v>795000000</v>
      </c>
      <c r="E25" s="256">
        <f>E26+E27</f>
        <v>2684307400</v>
      </c>
      <c r="F25" s="256">
        <f>F26+F27</f>
        <v>805292220</v>
      </c>
      <c r="G25" s="258">
        <f t="shared" si="3"/>
        <v>1.0129461886792452</v>
      </c>
      <c r="H25" s="258">
        <f t="shared" si="3"/>
        <v>1.0129461886792452</v>
      </c>
    </row>
    <row r="26" spans="1:8" s="52" customFormat="1" ht="21" customHeight="1">
      <c r="A26" s="254"/>
      <c r="B26" s="255" t="s">
        <v>444</v>
      </c>
      <c r="C26" s="256">
        <v>1855000000</v>
      </c>
      <c r="D26" s="256"/>
      <c r="E26" s="256">
        <v>1879015180</v>
      </c>
      <c r="F26" s="256"/>
      <c r="G26" s="258">
        <f>E26/C26</f>
        <v>1.0129461886792452</v>
      </c>
      <c r="H26" s="258"/>
    </row>
    <row r="27" spans="1:8" s="52" customFormat="1" ht="21" customHeight="1">
      <c r="A27" s="254"/>
      <c r="B27" s="255" t="s">
        <v>445</v>
      </c>
      <c r="C27" s="256">
        <v>795000000</v>
      </c>
      <c r="D27" s="256">
        <f>C27</f>
        <v>795000000</v>
      </c>
      <c r="E27" s="256">
        <v>805292220</v>
      </c>
      <c r="F27" s="256">
        <f>E27</f>
        <v>805292220</v>
      </c>
      <c r="G27" s="258">
        <f>E27/C27</f>
        <v>1.0129461886792452</v>
      </c>
      <c r="H27" s="258">
        <f>F27/D27</f>
        <v>1.0129461886792452</v>
      </c>
    </row>
    <row r="28" spans="1:8" s="52" customFormat="1" ht="21" customHeight="1">
      <c r="A28" s="254"/>
      <c r="B28" s="255" t="s">
        <v>446</v>
      </c>
      <c r="C28" s="256">
        <v>100000000</v>
      </c>
      <c r="D28" s="256">
        <f>C28</f>
        <v>100000000</v>
      </c>
      <c r="E28" s="256">
        <v>155258595</v>
      </c>
      <c r="F28" s="256">
        <f>E28</f>
        <v>155258595</v>
      </c>
      <c r="G28" s="258">
        <f>E28/C28</f>
        <v>1.5525859500000001</v>
      </c>
      <c r="H28" s="258">
        <f>F28/D28</f>
        <v>1.5525859500000001</v>
      </c>
    </row>
    <row r="29" spans="1:8" s="52" customFormat="1" ht="21" customHeight="1">
      <c r="A29" s="250">
        <v>8</v>
      </c>
      <c r="B29" s="251" t="s">
        <v>200</v>
      </c>
      <c r="C29" s="252">
        <v>1350000000</v>
      </c>
      <c r="D29" s="252">
        <f>C29</f>
        <v>1350000000</v>
      </c>
      <c r="E29" s="252">
        <f>E30+E31+E32</f>
        <v>1557570800</v>
      </c>
      <c r="F29" s="252">
        <f>F30+F31+F32</f>
        <v>1478226520</v>
      </c>
      <c r="G29" s="113">
        <f>E29/C29</f>
        <v>1.1537561481481482</v>
      </c>
      <c r="H29" s="113">
        <f>F29/D29</f>
        <v>1.0949826074074074</v>
      </c>
    </row>
    <row r="30" spans="1:8" s="52" customFormat="1" ht="21" customHeight="1">
      <c r="A30" s="254"/>
      <c r="B30" s="255" t="s">
        <v>354</v>
      </c>
      <c r="C30" s="256"/>
      <c r="D30" s="256"/>
      <c r="E30" s="256">
        <v>79344280</v>
      </c>
      <c r="F30" s="260"/>
      <c r="G30" s="113"/>
      <c r="H30" s="113"/>
    </row>
    <row r="31" spans="1:8" s="52" customFormat="1" ht="21" customHeight="1">
      <c r="A31" s="254"/>
      <c r="B31" s="255" t="s">
        <v>355</v>
      </c>
      <c r="C31" s="256"/>
      <c r="D31" s="256"/>
      <c r="E31" s="256">
        <v>935969520</v>
      </c>
      <c r="F31" s="256">
        <f>E31</f>
        <v>935969520</v>
      </c>
      <c r="G31" s="113"/>
      <c r="H31" s="113"/>
    </row>
    <row r="32" spans="1:8" s="52" customFormat="1" ht="21" customHeight="1">
      <c r="A32" s="254"/>
      <c r="B32" s="255" t="s">
        <v>356</v>
      </c>
      <c r="C32" s="256"/>
      <c r="D32" s="256"/>
      <c r="E32" s="256">
        <v>542257000</v>
      </c>
      <c r="F32" s="256">
        <f>E32</f>
        <v>542257000</v>
      </c>
      <c r="G32" s="113"/>
      <c r="H32" s="113"/>
    </row>
    <row r="33" spans="1:8" s="52" customFormat="1" ht="21" customHeight="1">
      <c r="A33" s="254"/>
      <c r="B33" s="255" t="s">
        <v>352</v>
      </c>
      <c r="C33" s="256">
        <v>500000000</v>
      </c>
      <c r="D33" s="256">
        <f t="shared" ref="D33:D40" si="4">C33</f>
        <v>500000000</v>
      </c>
      <c r="E33" s="256">
        <v>491657432</v>
      </c>
      <c r="F33" s="256">
        <f>E33</f>
        <v>491657432</v>
      </c>
      <c r="G33" s="258">
        <f t="shared" ref="G33:H35" si="5">E33/C33</f>
        <v>0.98331486400000001</v>
      </c>
      <c r="H33" s="258">
        <f t="shared" si="5"/>
        <v>0.98331486400000001</v>
      </c>
    </row>
    <row r="34" spans="1:8" s="52" customFormat="1" ht="21" customHeight="1">
      <c r="A34" s="254"/>
      <c r="B34" s="255" t="s">
        <v>353</v>
      </c>
      <c r="C34" s="256">
        <v>250000000</v>
      </c>
      <c r="D34" s="256">
        <f t="shared" si="4"/>
        <v>250000000</v>
      </c>
      <c r="E34" s="256">
        <v>271789076</v>
      </c>
      <c r="F34" s="256">
        <f>E34</f>
        <v>271789076</v>
      </c>
      <c r="G34" s="258">
        <f>E34/C34</f>
        <v>1.0871563040000001</v>
      </c>
      <c r="H34" s="258">
        <f>F34/D34</f>
        <v>1.0871563040000001</v>
      </c>
    </row>
    <row r="35" spans="1:8" s="52" customFormat="1" ht="21" customHeight="1">
      <c r="A35" s="250">
        <v>9</v>
      </c>
      <c r="B35" s="251" t="s">
        <v>201</v>
      </c>
      <c r="C35" s="252">
        <v>20000000000</v>
      </c>
      <c r="D35" s="252">
        <f t="shared" si="4"/>
        <v>20000000000</v>
      </c>
      <c r="E35" s="252">
        <v>7584308300</v>
      </c>
      <c r="F35" s="252">
        <f>E35</f>
        <v>7584308300</v>
      </c>
      <c r="G35" s="113">
        <f t="shared" si="5"/>
        <v>0.379215415</v>
      </c>
      <c r="H35" s="113">
        <f t="shared" si="5"/>
        <v>0.379215415</v>
      </c>
    </row>
    <row r="36" spans="1:8" s="52" customFormat="1" ht="21" hidden="1" customHeight="1">
      <c r="A36" s="254"/>
      <c r="B36" s="255" t="s">
        <v>203</v>
      </c>
      <c r="C36" s="256"/>
      <c r="D36" s="252">
        <f t="shared" si="4"/>
        <v>0</v>
      </c>
      <c r="E36" s="256"/>
      <c r="F36" s="256"/>
      <c r="G36" s="113" t="e">
        <f t="shared" ref="G36:H40" si="6">E36/C36</f>
        <v>#DIV/0!</v>
      </c>
      <c r="H36" s="113" t="e">
        <f t="shared" si="6"/>
        <v>#DIV/0!</v>
      </c>
    </row>
    <row r="37" spans="1:8" s="52" customFormat="1" ht="21" hidden="1" customHeight="1">
      <c r="A37" s="254"/>
      <c r="B37" s="255" t="s">
        <v>204</v>
      </c>
      <c r="C37" s="257"/>
      <c r="D37" s="252">
        <f t="shared" si="4"/>
        <v>0</v>
      </c>
      <c r="E37" s="256"/>
      <c r="F37" s="256"/>
      <c r="G37" s="113" t="e">
        <f t="shared" si="6"/>
        <v>#DIV/0!</v>
      </c>
      <c r="H37" s="113" t="e">
        <f t="shared" si="6"/>
        <v>#DIV/0!</v>
      </c>
    </row>
    <row r="38" spans="1:8" s="52" customFormat="1" ht="21" hidden="1" customHeight="1">
      <c r="A38" s="254"/>
      <c r="B38" s="255" t="s">
        <v>205</v>
      </c>
      <c r="C38" s="257"/>
      <c r="D38" s="252">
        <f t="shared" si="4"/>
        <v>0</v>
      </c>
      <c r="E38" s="256"/>
      <c r="F38" s="256"/>
      <c r="G38" s="113" t="e">
        <f t="shared" si="6"/>
        <v>#DIV/0!</v>
      </c>
      <c r="H38" s="113" t="e">
        <f t="shared" si="6"/>
        <v>#DIV/0!</v>
      </c>
    </row>
    <row r="39" spans="1:8" s="52" customFormat="1" ht="21" hidden="1" customHeight="1">
      <c r="A39" s="254"/>
      <c r="B39" s="255" t="s">
        <v>202</v>
      </c>
      <c r="C39" s="257"/>
      <c r="D39" s="252">
        <f t="shared" si="4"/>
        <v>0</v>
      </c>
      <c r="E39" s="256"/>
      <c r="F39" s="256"/>
      <c r="G39" s="113" t="e">
        <f t="shared" si="6"/>
        <v>#DIV/0!</v>
      </c>
      <c r="H39" s="113" t="e">
        <f t="shared" si="6"/>
        <v>#DIV/0!</v>
      </c>
    </row>
    <row r="40" spans="1:8" s="52" customFormat="1" ht="21" customHeight="1">
      <c r="A40" s="250">
        <v>10</v>
      </c>
      <c r="B40" s="251" t="s">
        <v>206</v>
      </c>
      <c r="C40" s="252">
        <v>1000000000</v>
      </c>
      <c r="D40" s="252">
        <f t="shared" si="4"/>
        <v>1000000000</v>
      </c>
      <c r="E40" s="252">
        <v>3729088346</v>
      </c>
      <c r="F40" s="252">
        <f>E40</f>
        <v>3729088346</v>
      </c>
      <c r="G40" s="113">
        <f t="shared" si="6"/>
        <v>3.7290883460000002</v>
      </c>
      <c r="H40" s="113">
        <f t="shared" si="6"/>
        <v>3.7290883460000002</v>
      </c>
    </row>
    <row r="41" spans="1:8" s="52" customFormat="1" ht="21" customHeight="1">
      <c r="A41" s="250">
        <v>11</v>
      </c>
      <c r="B41" s="251" t="s">
        <v>10</v>
      </c>
      <c r="C41" s="252">
        <f>C42+C46</f>
        <v>1600000000</v>
      </c>
      <c r="D41" s="252">
        <f>D42+D46</f>
        <v>600000000</v>
      </c>
      <c r="E41" s="252">
        <f>E42+E46</f>
        <v>5013252710</v>
      </c>
      <c r="F41" s="252">
        <f>F42+F46</f>
        <v>1602151188</v>
      </c>
      <c r="G41" s="113">
        <f t="shared" ref="G41:G46" si="7">E41/C41</f>
        <v>3.1332829437499998</v>
      </c>
      <c r="H41" s="113">
        <f>F41/D41</f>
        <v>2.6702519800000002</v>
      </c>
    </row>
    <row r="42" spans="1:8" s="52" customFormat="1" ht="21" customHeight="1">
      <c r="A42" s="255"/>
      <c r="B42" s="255" t="s">
        <v>207</v>
      </c>
      <c r="C42" s="256">
        <v>1000000000</v>
      </c>
      <c r="D42" s="256"/>
      <c r="E42" s="256">
        <v>3388439522</v>
      </c>
      <c r="F42" s="261"/>
      <c r="G42" s="258">
        <f t="shared" si="7"/>
        <v>3.3884395220000001</v>
      </c>
      <c r="H42" s="258"/>
    </row>
    <row r="43" spans="1:8" s="52" customFormat="1" ht="21" hidden="1" customHeight="1">
      <c r="A43" s="255"/>
      <c r="B43" s="255" t="s">
        <v>307</v>
      </c>
      <c r="C43" s="256"/>
      <c r="D43" s="256"/>
      <c r="E43" s="256">
        <v>0</v>
      </c>
      <c r="F43" s="256"/>
      <c r="G43" s="258" t="e">
        <f t="shared" si="7"/>
        <v>#DIV/0!</v>
      </c>
      <c r="H43" s="258" t="e">
        <f>F43/D43</f>
        <v>#DIV/0!</v>
      </c>
    </row>
    <row r="44" spans="1:8" s="52" customFormat="1" ht="21" hidden="1" customHeight="1">
      <c r="A44" s="255"/>
      <c r="B44" s="255" t="s">
        <v>342</v>
      </c>
      <c r="C44" s="256"/>
      <c r="D44" s="256"/>
      <c r="E44" s="256">
        <v>0</v>
      </c>
      <c r="F44" s="261"/>
      <c r="G44" s="258" t="e">
        <f t="shared" si="7"/>
        <v>#DIV/0!</v>
      </c>
      <c r="H44" s="258" t="e">
        <f>F44/D44</f>
        <v>#DIV/0!</v>
      </c>
    </row>
    <row r="45" spans="1:8" s="52" customFormat="1" ht="21" hidden="1" customHeight="1">
      <c r="A45" s="255"/>
      <c r="B45" s="255" t="s">
        <v>343</v>
      </c>
      <c r="C45" s="256"/>
      <c r="D45" s="256"/>
      <c r="E45" s="256">
        <v>0</v>
      </c>
      <c r="F45" s="256"/>
      <c r="G45" s="258" t="e">
        <f t="shared" si="7"/>
        <v>#DIV/0!</v>
      </c>
      <c r="H45" s="258" t="e">
        <f>F45/D45</f>
        <v>#DIV/0!</v>
      </c>
    </row>
    <row r="46" spans="1:8" s="52" customFormat="1" ht="21" customHeight="1">
      <c r="A46" s="255"/>
      <c r="B46" s="255" t="s">
        <v>344</v>
      </c>
      <c r="C46" s="256">
        <v>600000000</v>
      </c>
      <c r="D46" s="256">
        <f>C46</f>
        <v>600000000</v>
      </c>
      <c r="E46" s="256">
        <f>SUM(E47:E49)</f>
        <v>1624813188</v>
      </c>
      <c r="F46" s="256">
        <f>SUM(F47:F49)</f>
        <v>1602151188</v>
      </c>
      <c r="G46" s="258">
        <f t="shared" si="7"/>
        <v>2.7080219799999998</v>
      </c>
      <c r="H46" s="258">
        <f>F46/D46</f>
        <v>2.6702519800000002</v>
      </c>
    </row>
    <row r="47" spans="1:8" s="52" customFormat="1" ht="21" customHeight="1">
      <c r="A47" s="255"/>
      <c r="B47" s="255" t="s">
        <v>208</v>
      </c>
      <c r="C47" s="256"/>
      <c r="D47" s="256"/>
      <c r="E47" s="256">
        <v>22662000</v>
      </c>
      <c r="F47" s="256"/>
      <c r="G47" s="258"/>
      <c r="H47" s="258"/>
    </row>
    <row r="48" spans="1:8" s="52" customFormat="1" ht="21" customHeight="1">
      <c r="A48" s="255"/>
      <c r="B48" s="255" t="s">
        <v>209</v>
      </c>
      <c r="C48" s="256"/>
      <c r="D48" s="256"/>
      <c r="E48" s="256">
        <v>1147924942</v>
      </c>
      <c r="F48" s="256">
        <f>E48</f>
        <v>1147924942</v>
      </c>
      <c r="G48" s="258"/>
      <c r="H48" s="258"/>
    </row>
    <row r="49" spans="1:8" s="52" customFormat="1" ht="21" customHeight="1">
      <c r="A49" s="255"/>
      <c r="B49" s="255" t="s">
        <v>210</v>
      </c>
      <c r="C49" s="256"/>
      <c r="D49" s="256"/>
      <c r="E49" s="256">
        <v>454226246</v>
      </c>
      <c r="F49" s="256">
        <f>E49</f>
        <v>454226246</v>
      </c>
      <c r="G49" s="258"/>
      <c r="H49" s="258"/>
    </row>
    <row r="50" spans="1:8" s="52" customFormat="1" ht="21" customHeight="1">
      <c r="A50" s="250">
        <v>12</v>
      </c>
      <c r="B50" s="251" t="s">
        <v>211</v>
      </c>
      <c r="C50" s="252">
        <v>50000000</v>
      </c>
      <c r="D50" s="252">
        <f>C50</f>
        <v>50000000</v>
      </c>
      <c r="E50" s="252">
        <v>129380000</v>
      </c>
      <c r="F50" s="252">
        <f>E50</f>
        <v>129380000</v>
      </c>
      <c r="G50" s="113">
        <f>E50/C50</f>
        <v>2.5876000000000001</v>
      </c>
      <c r="H50" s="113">
        <f>F50/D50</f>
        <v>2.5876000000000001</v>
      </c>
    </row>
    <row r="51" spans="1:8" s="52" customFormat="1" ht="21" customHeight="1">
      <c r="A51" s="250" t="s">
        <v>4</v>
      </c>
      <c r="B51" s="251" t="s">
        <v>212</v>
      </c>
      <c r="C51" s="252">
        <f>C52+C57</f>
        <v>664673000000</v>
      </c>
      <c r="D51" s="252">
        <f>D52+D57</f>
        <v>664673000000</v>
      </c>
      <c r="E51" s="252">
        <f>E52+E57</f>
        <v>778874759736</v>
      </c>
      <c r="F51" s="252">
        <f>F52+F57</f>
        <v>778728770300</v>
      </c>
      <c r="G51" s="113">
        <f>E51/C51</f>
        <v>1.1718164567178146</v>
      </c>
      <c r="H51" s="113">
        <f>F51/D51</f>
        <v>1.1715968157274328</v>
      </c>
    </row>
    <row r="52" spans="1:8" s="52" customFormat="1" ht="21" customHeight="1">
      <c r="A52" s="250" t="s">
        <v>11</v>
      </c>
      <c r="B52" s="251" t="s">
        <v>28</v>
      </c>
      <c r="C52" s="252">
        <f>C53+C54</f>
        <v>664673000000</v>
      </c>
      <c r="D52" s="252">
        <f>D53+D54</f>
        <v>664673000000</v>
      </c>
      <c r="E52" s="252">
        <f>E53+E54</f>
        <v>778090147000</v>
      </c>
      <c r="F52" s="252">
        <f>F53+F54</f>
        <v>778090147000</v>
      </c>
      <c r="G52" s="113">
        <f t="shared" ref="G52:H55" si="8">E52/C52</f>
        <v>1.1706360074803701</v>
      </c>
      <c r="H52" s="113">
        <f t="shared" si="8"/>
        <v>1.1706360074803701</v>
      </c>
    </row>
    <row r="53" spans="1:8" s="52" customFormat="1" ht="21" customHeight="1">
      <c r="A53" s="250">
        <v>1</v>
      </c>
      <c r="B53" s="251" t="s">
        <v>213</v>
      </c>
      <c r="C53" s="252">
        <v>664529000000</v>
      </c>
      <c r="D53" s="252">
        <f>C53</f>
        <v>664529000000</v>
      </c>
      <c r="E53" s="252">
        <f>C53</f>
        <v>664529000000</v>
      </c>
      <c r="F53" s="252">
        <f>D53</f>
        <v>664529000000</v>
      </c>
      <c r="G53" s="113">
        <f t="shared" si="8"/>
        <v>1</v>
      </c>
      <c r="H53" s="113">
        <f t="shared" si="8"/>
        <v>1</v>
      </c>
    </row>
    <row r="54" spans="1:8" s="52" customFormat="1" ht="21" customHeight="1">
      <c r="A54" s="250">
        <v>2</v>
      </c>
      <c r="B54" s="251" t="s">
        <v>74</v>
      </c>
      <c r="C54" s="252">
        <f>C55+C56</f>
        <v>144000000</v>
      </c>
      <c r="D54" s="252">
        <f>D55+D56</f>
        <v>144000000</v>
      </c>
      <c r="E54" s="252">
        <f>E55+E56</f>
        <v>113561147000</v>
      </c>
      <c r="F54" s="252">
        <f>F55+F56</f>
        <v>113561147000</v>
      </c>
      <c r="G54" s="113">
        <f t="shared" si="8"/>
        <v>788.61907638888886</v>
      </c>
      <c r="H54" s="113">
        <f t="shared" si="8"/>
        <v>788.61907638888886</v>
      </c>
    </row>
    <row r="55" spans="1:8" s="52" customFormat="1" ht="21" customHeight="1">
      <c r="A55" s="254" t="s">
        <v>214</v>
      </c>
      <c r="B55" s="255" t="s">
        <v>215</v>
      </c>
      <c r="C55" s="256">
        <v>144000000</v>
      </c>
      <c r="D55" s="256">
        <f>C55</f>
        <v>144000000</v>
      </c>
      <c r="E55" s="256">
        <v>113561147000</v>
      </c>
      <c r="F55" s="256">
        <f>E55</f>
        <v>113561147000</v>
      </c>
      <c r="G55" s="113">
        <f t="shared" si="8"/>
        <v>788.61907638888886</v>
      </c>
      <c r="H55" s="113">
        <f t="shared" si="8"/>
        <v>788.61907638888886</v>
      </c>
    </row>
    <row r="56" spans="1:8" s="52" customFormat="1" ht="21" customHeight="1">
      <c r="A56" s="254" t="s">
        <v>216</v>
      </c>
      <c r="B56" s="255" t="s">
        <v>217</v>
      </c>
      <c r="C56" s="256"/>
      <c r="D56" s="256"/>
      <c r="E56" s="256"/>
      <c r="F56" s="256">
        <f>E56</f>
        <v>0</v>
      </c>
      <c r="G56" s="258"/>
      <c r="H56" s="258"/>
    </row>
    <row r="57" spans="1:8" s="52" customFormat="1" ht="21" customHeight="1">
      <c r="A57" s="250" t="s">
        <v>12</v>
      </c>
      <c r="B57" s="251" t="s">
        <v>218</v>
      </c>
      <c r="C57" s="256"/>
      <c r="D57" s="256"/>
      <c r="E57" s="252">
        <v>784612736</v>
      </c>
      <c r="F57" s="252">
        <v>638623300</v>
      </c>
      <c r="G57" s="113"/>
      <c r="H57" s="113"/>
    </row>
    <row r="58" spans="1:8" s="52" customFormat="1" ht="21" customHeight="1">
      <c r="A58" s="250" t="s">
        <v>16</v>
      </c>
      <c r="B58" s="251" t="s">
        <v>219</v>
      </c>
      <c r="C58" s="256"/>
      <c r="D58" s="256"/>
      <c r="E58" s="252">
        <v>40062023877</v>
      </c>
      <c r="F58" s="252">
        <f>E58</f>
        <v>40062023877</v>
      </c>
      <c r="G58" s="113"/>
      <c r="H58" s="113"/>
    </row>
    <row r="59" spans="1:8" s="52" customFormat="1" ht="21" customHeight="1">
      <c r="A59" s="262" t="s">
        <v>220</v>
      </c>
      <c r="B59" s="263" t="s">
        <v>221</v>
      </c>
      <c r="C59" s="264"/>
      <c r="D59" s="264"/>
      <c r="E59" s="265"/>
      <c r="F59" s="265">
        <f>E59</f>
        <v>0</v>
      </c>
      <c r="G59" s="266"/>
      <c r="H59" s="266"/>
    </row>
    <row r="60" spans="1:8" s="52" customFormat="1" ht="13.8"/>
    <row r="61" spans="1:8" s="52" customFormat="1" ht="13.8" hidden="1">
      <c r="C61" s="253">
        <f>'[2]61'!$D$7-C8</f>
        <v>125653000000</v>
      </c>
      <c r="D61" s="253">
        <f>'[2]61'!$D$7-D8</f>
        <v>128508000000</v>
      </c>
      <c r="E61" s="249">
        <f>'[2]61'!$E$7-E8</f>
        <v>325265636627</v>
      </c>
      <c r="F61" s="249">
        <f>'[2]61'!$H$7+'[2]61'!$I$7-F8</f>
        <v>324633588265</v>
      </c>
    </row>
    <row r="62" spans="1:8" s="52" customFormat="1" ht="13.8">
      <c r="C62" s="253"/>
      <c r="D62" s="253"/>
      <c r="E62" s="249"/>
    </row>
    <row r="63" spans="1:8" s="52" customFormat="1" ht="13.8">
      <c r="C63" s="253"/>
      <c r="D63" s="253"/>
    </row>
    <row r="64" spans="1:8" s="52" customFormat="1" ht="13.8">
      <c r="C64" s="253"/>
      <c r="D64" s="253"/>
    </row>
    <row r="65" spans="3:4">
      <c r="C65" s="267"/>
      <c r="D65" s="267"/>
    </row>
  </sheetData>
  <mergeCells count="8">
    <mergeCell ref="G1:H1"/>
    <mergeCell ref="A2:H2"/>
    <mergeCell ref="A3:H3"/>
    <mergeCell ref="C5:D5"/>
    <mergeCell ref="E5:F5"/>
    <mergeCell ref="G5:H5"/>
    <mergeCell ref="A5:A6"/>
    <mergeCell ref="B5:B6"/>
  </mergeCells>
  <phoneticPr fontId="15" type="noConversion"/>
  <pageMargins left="0.31496062992126" right="0.15748031496063" top="0.34" bottom="0.31" header="0.35" footer="0.511811023622047"/>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G182"/>
  <sheetViews>
    <sheetView view="pageBreakPreview" zoomScaleNormal="100" zoomScaleSheetLayoutView="100" workbookViewId="0">
      <selection activeCell="D183" sqref="D183"/>
    </sheetView>
  </sheetViews>
  <sheetFormatPr defaultColWidth="9" defaultRowHeight="15.6"/>
  <cols>
    <col min="1" max="1" width="5.09765625" style="275" customWidth="1"/>
    <col min="2" max="2" width="40.3984375" style="275" customWidth="1"/>
    <col min="3" max="3" width="15.59765625" style="275" customWidth="1"/>
    <col min="4" max="4" width="15.3984375" style="275" customWidth="1"/>
    <col min="5" max="5" width="9.3984375" style="275" customWidth="1"/>
    <col min="6" max="6" width="7" style="275" customWidth="1"/>
    <col min="7" max="7" width="16" style="275" customWidth="1"/>
    <col min="8" max="16384" width="9" style="275"/>
  </cols>
  <sheetData>
    <row r="1" spans="1:7" ht="18.75" customHeight="1">
      <c r="A1" s="271"/>
      <c r="B1" s="271"/>
      <c r="C1" s="272"/>
      <c r="D1" s="273"/>
      <c r="E1" s="274" t="s">
        <v>106</v>
      </c>
    </row>
    <row r="2" spans="1:7" ht="24.75" customHeight="1">
      <c r="A2" s="464" t="s">
        <v>447</v>
      </c>
      <c r="B2" s="464"/>
      <c r="C2" s="464"/>
      <c r="D2" s="464"/>
      <c r="E2" s="464"/>
    </row>
    <row r="3" spans="1:7" ht="17.25" customHeight="1">
      <c r="A3" s="465" t="str">
        <f>'B48'!A3</f>
        <v>(Kèm theo Báo cáo số            /BC-UBND  ngày 17/6/2024 của UBND huyện Tuần Giáo)</v>
      </c>
      <c r="B3" s="465"/>
      <c r="C3" s="465"/>
      <c r="D3" s="465"/>
      <c r="E3" s="465"/>
    </row>
    <row r="4" spans="1:7" ht="27" customHeight="1">
      <c r="A4" s="276"/>
      <c r="B4" s="276"/>
      <c r="C4" s="277"/>
      <c r="D4" s="466" t="s">
        <v>178</v>
      </c>
      <c r="E4" s="466"/>
    </row>
    <row r="5" spans="1:7" ht="13.5" customHeight="1">
      <c r="A5" s="467" t="s">
        <v>50</v>
      </c>
      <c r="B5" s="467" t="s">
        <v>114</v>
      </c>
      <c r="C5" s="467" t="s">
        <v>2</v>
      </c>
      <c r="D5" s="467" t="s">
        <v>49</v>
      </c>
      <c r="E5" s="470" t="s">
        <v>73</v>
      </c>
    </row>
    <row r="6" spans="1:7" ht="13.5" customHeight="1">
      <c r="A6" s="468"/>
      <c r="B6" s="468" t="s">
        <v>114</v>
      </c>
      <c r="C6" s="468"/>
      <c r="D6" s="468"/>
      <c r="E6" s="471"/>
    </row>
    <row r="7" spans="1:7" ht="13.5" customHeight="1">
      <c r="A7" s="469"/>
      <c r="B7" s="469"/>
      <c r="C7" s="469"/>
      <c r="D7" s="469"/>
      <c r="E7" s="472"/>
    </row>
    <row r="8" spans="1:7" ht="17.25" customHeight="1">
      <c r="A8" s="278" t="s">
        <v>3</v>
      </c>
      <c r="B8" s="278" t="s">
        <v>4</v>
      </c>
      <c r="C8" s="278">
        <v>1</v>
      </c>
      <c r="D8" s="278">
        <f>C8+1</f>
        <v>2</v>
      </c>
      <c r="E8" s="279" t="s">
        <v>43</v>
      </c>
    </row>
    <row r="9" spans="1:7" ht="21" customHeight="1">
      <c r="A9" s="280"/>
      <c r="B9" s="281" t="s">
        <v>63</v>
      </c>
      <c r="C9" s="282">
        <f>C10+C40+C181+C182</f>
        <v>715818000000</v>
      </c>
      <c r="D9" s="443">
        <f>D10+D40+D181+D182</f>
        <v>869768091588</v>
      </c>
      <c r="E9" s="283">
        <f>D9/C9</f>
        <v>1.2150687627134271</v>
      </c>
      <c r="F9" s="284"/>
      <c r="G9" s="284"/>
    </row>
    <row r="10" spans="1:7" ht="21" customHeight="1">
      <c r="A10" s="285" t="s">
        <v>3</v>
      </c>
      <c r="B10" s="286" t="s">
        <v>48</v>
      </c>
      <c r="C10" s="287">
        <f>C11+C25+C39</f>
        <v>715674000000</v>
      </c>
      <c r="D10" s="287">
        <f>D11+D25+D39</f>
        <v>745558390866</v>
      </c>
      <c r="E10" s="283">
        <f>D10/C10</f>
        <v>1.0417569883298821</v>
      </c>
      <c r="G10" s="284"/>
    </row>
    <row r="11" spans="1:7" ht="21" customHeight="1">
      <c r="A11" s="285" t="s">
        <v>11</v>
      </c>
      <c r="B11" s="286" t="s">
        <v>25</v>
      </c>
      <c r="C11" s="287">
        <f>C12</f>
        <v>40234000000</v>
      </c>
      <c r="D11" s="287">
        <f>D12</f>
        <v>38101446567</v>
      </c>
      <c r="E11" s="283">
        <f t="shared" ref="E11:E18" si="0">D11/C11</f>
        <v>0.94699623619326934</v>
      </c>
    </row>
    <row r="12" spans="1:7" ht="21" customHeight="1">
      <c r="A12" s="285">
        <v>1</v>
      </c>
      <c r="B12" s="286" t="s">
        <v>56</v>
      </c>
      <c r="C12" s="287">
        <f>C20</f>
        <v>40234000000</v>
      </c>
      <c r="D12" s="287">
        <f>D20</f>
        <v>38101446567</v>
      </c>
      <c r="E12" s="283">
        <f t="shared" si="0"/>
        <v>0.94699623619326934</v>
      </c>
    </row>
    <row r="13" spans="1:7" ht="21" customHeight="1">
      <c r="A13" s="288" t="s">
        <v>316</v>
      </c>
      <c r="B13" s="286" t="s">
        <v>112</v>
      </c>
      <c r="C13" s="289">
        <f>SUM(C14:C19)</f>
        <v>40234000000</v>
      </c>
      <c r="D13" s="289">
        <f>SUM(D14:D19)</f>
        <v>38101446567</v>
      </c>
      <c r="E13" s="290">
        <f>D13/C13</f>
        <v>0.94699623619326934</v>
      </c>
    </row>
    <row r="14" spans="1:7" ht="21" customHeight="1">
      <c r="A14" s="288" t="s">
        <v>9</v>
      </c>
      <c r="B14" s="291" t="s">
        <v>110</v>
      </c>
      <c r="C14" s="289">
        <v>4500000000</v>
      </c>
      <c r="D14" s="289">
        <v>6103038000</v>
      </c>
      <c r="E14" s="290">
        <f t="shared" si="0"/>
        <v>1.3562306666666666</v>
      </c>
    </row>
    <row r="15" spans="1:7" ht="21" customHeight="1">
      <c r="A15" s="288" t="s">
        <v>9</v>
      </c>
      <c r="B15" s="291" t="s">
        <v>98</v>
      </c>
      <c r="C15" s="289">
        <f>22234000000-C14-C17+ 18000000000-C18</f>
        <v>32734000000</v>
      </c>
      <c r="D15" s="289">
        <v>28117492567</v>
      </c>
      <c r="E15" s="290">
        <f t="shared" si="0"/>
        <v>0.85896904035559363</v>
      </c>
    </row>
    <row r="16" spans="1:7" ht="21" hidden="1" customHeight="1">
      <c r="A16" s="288" t="s">
        <v>125</v>
      </c>
      <c r="B16" s="291" t="s">
        <v>369</v>
      </c>
      <c r="C16" s="289"/>
      <c r="D16" s="289"/>
      <c r="E16" s="290"/>
    </row>
    <row r="17" spans="1:7" ht="21" customHeight="1">
      <c r="A17" s="292" t="s">
        <v>9</v>
      </c>
      <c r="B17" s="291" t="s">
        <v>97</v>
      </c>
      <c r="C17" s="289">
        <v>1500000000</v>
      </c>
      <c r="D17" s="289">
        <v>2368199000</v>
      </c>
      <c r="E17" s="290">
        <f t="shared" si="0"/>
        <v>1.5787993333333334</v>
      </c>
    </row>
    <row r="18" spans="1:7" ht="21" customHeight="1">
      <c r="A18" s="293" t="s">
        <v>9</v>
      </c>
      <c r="B18" s="294" t="s">
        <v>95</v>
      </c>
      <c r="C18" s="289">
        <v>1500000000</v>
      </c>
      <c r="D18" s="289">
        <v>1392717000</v>
      </c>
      <c r="E18" s="290">
        <f t="shared" si="0"/>
        <v>0.92847800000000003</v>
      </c>
    </row>
    <row r="19" spans="1:7" ht="21" customHeight="1">
      <c r="A19" s="293" t="s">
        <v>9</v>
      </c>
      <c r="B19" s="294" t="s">
        <v>287</v>
      </c>
      <c r="C19" s="289"/>
      <c r="D19" s="289">
        <v>120000000</v>
      </c>
      <c r="E19" s="290"/>
    </row>
    <row r="20" spans="1:7" ht="21" customHeight="1">
      <c r="A20" s="288" t="s">
        <v>316</v>
      </c>
      <c r="B20" s="286" t="s">
        <v>113</v>
      </c>
      <c r="C20" s="289">
        <f>SUM(C21:C23)</f>
        <v>40234000000</v>
      </c>
      <c r="D20" s="289">
        <f>SUM(D21:D23)</f>
        <v>38101446567</v>
      </c>
      <c r="E20" s="290">
        <f>D20/C20</f>
        <v>0.94699623619326934</v>
      </c>
    </row>
    <row r="21" spans="1:7" ht="21" customHeight="1">
      <c r="A21" s="292" t="s">
        <v>9</v>
      </c>
      <c r="B21" s="295" t="s">
        <v>357</v>
      </c>
      <c r="C21" s="289">
        <v>22234000000</v>
      </c>
      <c r="D21" s="289">
        <v>29775514000</v>
      </c>
      <c r="E21" s="290">
        <f>D21/C21</f>
        <v>1.3391883601691104</v>
      </c>
    </row>
    <row r="22" spans="1:7" ht="21" customHeight="1">
      <c r="A22" s="292" t="s">
        <v>9</v>
      </c>
      <c r="B22" s="295" t="s">
        <v>358</v>
      </c>
      <c r="C22" s="289">
        <v>18000000000</v>
      </c>
      <c r="D22" s="289">
        <v>6676846520</v>
      </c>
      <c r="E22" s="290">
        <f>D22/C22</f>
        <v>0.37093591777777779</v>
      </c>
    </row>
    <row r="23" spans="1:7" ht="21" customHeight="1">
      <c r="A23" s="292" t="s">
        <v>9</v>
      </c>
      <c r="B23" s="295" t="s">
        <v>448</v>
      </c>
      <c r="C23" s="289"/>
      <c r="D23" s="289">
        <v>1649086047</v>
      </c>
      <c r="E23" s="290"/>
    </row>
    <row r="24" spans="1:7" ht="21" customHeight="1">
      <c r="A24" s="296">
        <v>2</v>
      </c>
      <c r="B24" s="286" t="s">
        <v>340</v>
      </c>
      <c r="C24" s="289"/>
      <c r="D24" s="289"/>
      <c r="E24" s="290"/>
    </row>
    <row r="25" spans="1:7" s="297" customFormat="1" ht="21" customHeight="1">
      <c r="A25" s="285" t="s">
        <v>12</v>
      </c>
      <c r="B25" s="286" t="s">
        <v>19</v>
      </c>
      <c r="C25" s="287">
        <f>SUM(C26:C38)</f>
        <v>661207000000</v>
      </c>
      <c r="D25" s="287">
        <f>SUM(D26:D38)</f>
        <v>707456944299</v>
      </c>
      <c r="E25" s="283">
        <f>D25/C25</f>
        <v>1.0699477535764141</v>
      </c>
      <c r="G25" s="298"/>
    </row>
    <row r="26" spans="1:7" ht="21" customHeight="1">
      <c r="A26" s="292">
        <v>1</v>
      </c>
      <c r="B26" s="295" t="s">
        <v>110</v>
      </c>
      <c r="C26" s="289">
        <v>416126000000</v>
      </c>
      <c r="D26" s="289">
        <v>443368036804</v>
      </c>
      <c r="E26" s="290">
        <f>D26/C26</f>
        <v>1.065465836799431</v>
      </c>
    </row>
    <row r="27" spans="1:7" ht="21" customHeight="1">
      <c r="A27" s="292">
        <v>2</v>
      </c>
      <c r="B27" s="295" t="s">
        <v>66</v>
      </c>
      <c r="C27" s="289">
        <v>600000000</v>
      </c>
      <c r="D27" s="289">
        <v>833921583</v>
      </c>
      <c r="E27" s="290">
        <f>D27/C27</f>
        <v>1.3898693049999999</v>
      </c>
    </row>
    <row r="28" spans="1:7" ht="21" customHeight="1">
      <c r="A28" s="292">
        <v>3</v>
      </c>
      <c r="B28" s="295" t="s">
        <v>367</v>
      </c>
      <c r="C28" s="289">
        <v>6543000000</v>
      </c>
      <c r="D28" s="289">
        <v>8344345249</v>
      </c>
      <c r="E28" s="290">
        <f t="shared" ref="E28:E38" si="1">D28/C28</f>
        <v>1.2753087649396302</v>
      </c>
    </row>
    <row r="29" spans="1:7" ht="21" customHeight="1">
      <c r="A29" s="292">
        <v>4</v>
      </c>
      <c r="B29" s="295" t="s">
        <v>93</v>
      </c>
      <c r="C29" s="289">
        <v>3299000000</v>
      </c>
      <c r="D29" s="289">
        <v>5362951500</v>
      </c>
      <c r="E29" s="290">
        <f t="shared" si="1"/>
        <v>1.6256294331615642</v>
      </c>
    </row>
    <row r="30" spans="1:7" ht="21" customHeight="1">
      <c r="A30" s="292">
        <v>5</v>
      </c>
      <c r="B30" s="295" t="s">
        <v>94</v>
      </c>
      <c r="C30" s="289">
        <v>200000000</v>
      </c>
      <c r="D30" s="289">
        <v>3693806800</v>
      </c>
      <c r="E30" s="290">
        <f t="shared" si="1"/>
        <v>18.469034000000001</v>
      </c>
    </row>
    <row r="31" spans="1:7" ht="21" customHeight="1">
      <c r="A31" s="292">
        <v>6</v>
      </c>
      <c r="B31" s="295" t="s">
        <v>95</v>
      </c>
      <c r="C31" s="289">
        <v>2883000000</v>
      </c>
      <c r="D31" s="289">
        <v>3883655694</v>
      </c>
      <c r="E31" s="290">
        <f t="shared" si="1"/>
        <v>1.3470883433922998</v>
      </c>
    </row>
    <row r="32" spans="1:7" ht="21" customHeight="1">
      <c r="A32" s="292">
        <v>7</v>
      </c>
      <c r="B32" s="295" t="s">
        <v>368</v>
      </c>
      <c r="C32" s="289">
        <v>2488000000</v>
      </c>
      <c r="D32" s="289">
        <v>5059811989</v>
      </c>
      <c r="E32" s="290">
        <f t="shared" si="1"/>
        <v>2.0336864907556271</v>
      </c>
    </row>
    <row r="33" spans="1:5" ht="21" customHeight="1">
      <c r="A33" s="292">
        <v>8</v>
      </c>
      <c r="B33" s="295" t="s">
        <v>96</v>
      </c>
      <c r="C33" s="289">
        <v>891000000</v>
      </c>
      <c r="D33" s="289">
        <v>914000000</v>
      </c>
      <c r="E33" s="290">
        <f t="shared" si="1"/>
        <v>1.0258136924803591</v>
      </c>
    </row>
    <row r="34" spans="1:5" ht="21" customHeight="1">
      <c r="A34" s="292">
        <v>9</v>
      </c>
      <c r="B34" s="295" t="s">
        <v>97</v>
      </c>
      <c r="C34" s="289">
        <v>2500000000</v>
      </c>
      <c r="D34" s="289">
        <v>3424447000</v>
      </c>
      <c r="E34" s="290">
        <f t="shared" si="1"/>
        <v>1.3697788</v>
      </c>
    </row>
    <row r="35" spans="1:5" ht="21" customHeight="1">
      <c r="A35" s="292">
        <v>10</v>
      </c>
      <c r="B35" s="295" t="s">
        <v>98</v>
      </c>
      <c r="C35" s="289">
        <v>62483000000</v>
      </c>
      <c r="D35" s="289">
        <v>71334416894</v>
      </c>
      <c r="E35" s="290">
        <f t="shared" si="1"/>
        <v>1.1416612021509851</v>
      </c>
    </row>
    <row r="36" spans="1:5" ht="21" customHeight="1">
      <c r="A36" s="292">
        <v>11</v>
      </c>
      <c r="B36" s="295" t="s">
        <v>369</v>
      </c>
      <c r="C36" s="289">
        <v>109185000000</v>
      </c>
      <c r="D36" s="289">
        <v>112694801886</v>
      </c>
      <c r="E36" s="290">
        <f t="shared" si="1"/>
        <v>1.0321454584970462</v>
      </c>
    </row>
    <row r="37" spans="1:5" ht="21" customHeight="1">
      <c r="A37" s="292">
        <v>12</v>
      </c>
      <c r="B37" s="295" t="s">
        <v>287</v>
      </c>
      <c r="C37" s="289">
        <v>43133000000</v>
      </c>
      <c r="D37" s="289">
        <v>48452748900</v>
      </c>
      <c r="E37" s="290">
        <f t="shared" si="1"/>
        <v>1.1233336169522175</v>
      </c>
    </row>
    <row r="38" spans="1:5" ht="21" customHeight="1">
      <c r="A38" s="292">
        <v>13</v>
      </c>
      <c r="B38" s="295" t="s">
        <v>288</v>
      </c>
      <c r="C38" s="289">
        <f>10876000000</f>
        <v>10876000000</v>
      </c>
      <c r="D38" s="289">
        <v>90000000</v>
      </c>
      <c r="E38" s="290">
        <f t="shared" si="1"/>
        <v>8.2751011401250452E-3</v>
      </c>
    </row>
    <row r="39" spans="1:5" ht="21" customHeight="1">
      <c r="A39" s="285" t="s">
        <v>13</v>
      </c>
      <c r="B39" s="286" t="s">
        <v>20</v>
      </c>
      <c r="C39" s="287">
        <v>14233000000</v>
      </c>
      <c r="D39" s="289"/>
      <c r="E39" s="290"/>
    </row>
    <row r="40" spans="1:5" s="297" customFormat="1" ht="22.5" customHeight="1">
      <c r="A40" s="285" t="s">
        <v>4</v>
      </c>
      <c r="B40" s="299" t="s">
        <v>92</v>
      </c>
      <c r="C40" s="287">
        <f>C41+C170</f>
        <v>144000000</v>
      </c>
      <c r="D40" s="287">
        <f>D41+D170</f>
        <v>31533327748</v>
      </c>
      <c r="E40" s="283">
        <f>D40/C40</f>
        <v>218.98144269444444</v>
      </c>
    </row>
    <row r="41" spans="1:5" s="297" customFormat="1" ht="20.25" customHeight="1">
      <c r="A41" s="285" t="s">
        <v>11</v>
      </c>
      <c r="B41" s="286" t="s">
        <v>90</v>
      </c>
      <c r="C41" s="287">
        <f>C146+C160</f>
        <v>0</v>
      </c>
      <c r="D41" s="287">
        <f>+D42+D72</f>
        <v>28222135248</v>
      </c>
      <c r="E41" s="283"/>
    </row>
    <row r="42" spans="1:5" s="297" customFormat="1" ht="20.25" customHeight="1">
      <c r="A42" s="285">
        <v>1</v>
      </c>
      <c r="B42" s="300" t="s">
        <v>543</v>
      </c>
      <c r="C42" s="287"/>
      <c r="D42" s="287">
        <v>1095960000</v>
      </c>
      <c r="E42" s="283"/>
    </row>
    <row r="43" spans="1:5" s="297" customFormat="1" ht="20.25" customHeight="1">
      <c r="A43" s="285" t="s">
        <v>316</v>
      </c>
      <c r="B43" s="300" t="s">
        <v>271</v>
      </c>
      <c r="C43" s="287"/>
      <c r="D43" s="287">
        <v>1095960000</v>
      </c>
      <c r="E43" s="283"/>
    </row>
    <row r="44" spans="1:5" s="297" customFormat="1" ht="20.25" customHeight="1">
      <c r="A44" s="285"/>
      <c r="B44" s="301" t="s">
        <v>449</v>
      </c>
      <c r="C44" s="287"/>
      <c r="D44" s="289">
        <v>1001017000</v>
      </c>
      <c r="E44" s="283"/>
    </row>
    <row r="45" spans="1:5" s="297" customFormat="1" ht="20.25" customHeight="1">
      <c r="A45" s="285"/>
      <c r="B45" s="301" t="s">
        <v>450</v>
      </c>
      <c r="C45" s="287"/>
      <c r="D45" s="289">
        <v>94943000</v>
      </c>
      <c r="E45" s="283"/>
    </row>
    <row r="46" spans="1:5" s="297" customFormat="1" ht="20.25" customHeight="1">
      <c r="A46" s="285" t="s">
        <v>316</v>
      </c>
      <c r="B46" s="300" t="s">
        <v>272</v>
      </c>
      <c r="C46" s="287"/>
      <c r="D46" s="287">
        <v>0</v>
      </c>
      <c r="E46" s="283"/>
    </row>
    <row r="47" spans="1:5" s="297" customFormat="1" ht="20.25" customHeight="1">
      <c r="A47" s="285" t="s">
        <v>373</v>
      </c>
      <c r="B47" s="300" t="s">
        <v>137</v>
      </c>
      <c r="C47" s="287"/>
      <c r="D47" s="287">
        <v>384087000</v>
      </c>
      <c r="E47" s="283"/>
    </row>
    <row r="48" spans="1:5" s="297" customFormat="1" ht="20.25" customHeight="1">
      <c r="A48" s="285" t="s">
        <v>316</v>
      </c>
      <c r="B48" s="300" t="s">
        <v>544</v>
      </c>
      <c r="C48" s="287"/>
      <c r="D48" s="287">
        <v>384087000</v>
      </c>
      <c r="E48" s="283"/>
    </row>
    <row r="49" spans="1:5" s="297" customFormat="1" ht="20.25" customHeight="1">
      <c r="A49" s="285"/>
      <c r="B49" s="301" t="s">
        <v>451</v>
      </c>
      <c r="C49" s="287"/>
      <c r="D49" s="289">
        <v>289144000</v>
      </c>
      <c r="E49" s="283"/>
    </row>
    <row r="50" spans="1:5" s="297" customFormat="1" ht="20.25" customHeight="1">
      <c r="A50" s="285"/>
      <c r="B50" s="301" t="s">
        <v>452</v>
      </c>
      <c r="C50" s="287"/>
      <c r="D50" s="289">
        <v>94943000</v>
      </c>
      <c r="E50" s="283"/>
    </row>
    <row r="51" spans="1:5" s="297" customFormat="1" ht="20.25" customHeight="1">
      <c r="A51" s="285" t="s">
        <v>316</v>
      </c>
      <c r="B51" s="300" t="s">
        <v>545</v>
      </c>
      <c r="C51" s="287"/>
      <c r="D51" s="287">
        <v>0</v>
      </c>
      <c r="E51" s="283"/>
    </row>
    <row r="52" spans="1:5" s="297" customFormat="1" ht="20.25" customHeight="1">
      <c r="A52" s="285"/>
      <c r="B52" s="300" t="s">
        <v>346</v>
      </c>
      <c r="C52" s="287"/>
      <c r="D52" s="287">
        <v>289144000</v>
      </c>
      <c r="E52" s="283"/>
    </row>
    <row r="53" spans="1:5" s="297" customFormat="1" ht="33.75" customHeight="1">
      <c r="A53" s="285"/>
      <c r="B53" s="302" t="s">
        <v>453</v>
      </c>
      <c r="C53" s="287"/>
      <c r="D53" s="289">
        <v>289144000</v>
      </c>
      <c r="E53" s="283"/>
    </row>
    <row r="54" spans="1:5" s="297" customFormat="1" ht="33.75" customHeight="1">
      <c r="A54" s="285"/>
      <c r="B54" s="302" t="s">
        <v>454</v>
      </c>
      <c r="C54" s="287"/>
      <c r="D54" s="289">
        <v>289144000</v>
      </c>
      <c r="E54" s="283"/>
    </row>
    <row r="55" spans="1:5" s="297" customFormat="1" ht="20.25" hidden="1" customHeight="1">
      <c r="A55" s="285"/>
      <c r="B55" s="302" t="s">
        <v>283</v>
      </c>
      <c r="C55" s="287"/>
      <c r="D55" s="287">
        <v>0</v>
      </c>
      <c r="E55" s="283"/>
    </row>
    <row r="56" spans="1:5" s="297" customFormat="1" ht="20.25" hidden="1" customHeight="1">
      <c r="A56" s="285"/>
      <c r="B56" s="302" t="s">
        <v>455</v>
      </c>
      <c r="C56" s="287"/>
      <c r="D56" s="287">
        <v>0</v>
      </c>
      <c r="E56" s="283"/>
    </row>
    <row r="57" spans="1:5" s="297" customFormat="1" ht="20.25" customHeight="1">
      <c r="A57" s="285"/>
      <c r="B57" s="300" t="s">
        <v>546</v>
      </c>
      <c r="C57" s="287"/>
      <c r="D57" s="287">
        <v>94943000</v>
      </c>
      <c r="E57" s="283"/>
    </row>
    <row r="58" spans="1:5" s="297" customFormat="1" ht="42" customHeight="1">
      <c r="A58" s="285"/>
      <c r="B58" s="302" t="s">
        <v>456</v>
      </c>
      <c r="C58" s="287"/>
      <c r="D58" s="289">
        <v>94943000</v>
      </c>
      <c r="E58" s="283"/>
    </row>
    <row r="59" spans="1:5" s="297" customFormat="1" ht="20.25" hidden="1" customHeight="1">
      <c r="A59" s="285"/>
      <c r="B59" s="302" t="s">
        <v>457</v>
      </c>
      <c r="C59" s="287"/>
      <c r="D59" s="287">
        <v>0</v>
      </c>
      <c r="E59" s="283"/>
    </row>
    <row r="60" spans="1:5" s="297" customFormat="1" ht="41.25" customHeight="1">
      <c r="A60" s="285"/>
      <c r="B60" s="302" t="s">
        <v>458</v>
      </c>
      <c r="C60" s="287"/>
      <c r="D60" s="289">
        <v>94943000</v>
      </c>
      <c r="E60" s="283"/>
    </row>
    <row r="61" spans="1:5" s="297" customFormat="1" ht="20.25" hidden="1" customHeight="1">
      <c r="A61" s="285"/>
      <c r="B61" s="300" t="s">
        <v>459</v>
      </c>
      <c r="C61" s="287"/>
      <c r="D61" s="287">
        <v>0</v>
      </c>
      <c r="E61" s="283"/>
    </row>
    <row r="62" spans="1:5" s="297" customFormat="1" ht="20.25" hidden="1" customHeight="1">
      <c r="A62" s="285"/>
      <c r="B62" s="302" t="s">
        <v>460</v>
      </c>
      <c r="C62" s="287"/>
      <c r="D62" s="287">
        <v>0</v>
      </c>
      <c r="E62" s="283"/>
    </row>
    <row r="63" spans="1:5" s="297" customFormat="1" ht="20.25" customHeight="1">
      <c r="A63" s="285" t="s">
        <v>374</v>
      </c>
      <c r="B63" s="300" t="s">
        <v>557</v>
      </c>
      <c r="C63" s="287"/>
      <c r="D63" s="287">
        <v>711873000</v>
      </c>
      <c r="E63" s="283"/>
    </row>
    <row r="64" spans="1:5" s="297" customFormat="1" ht="20.25" customHeight="1">
      <c r="A64" s="285" t="s">
        <v>316</v>
      </c>
      <c r="B64" s="300" t="s">
        <v>547</v>
      </c>
      <c r="C64" s="287"/>
      <c r="D64" s="287">
        <v>711873000</v>
      </c>
      <c r="E64" s="283"/>
    </row>
    <row r="65" spans="1:5" s="297" customFormat="1" ht="20.25" customHeight="1">
      <c r="A65" s="285"/>
      <c r="B65" s="302" t="s">
        <v>461</v>
      </c>
      <c r="C65" s="287"/>
      <c r="D65" s="289">
        <v>711873000</v>
      </c>
      <c r="E65" s="283"/>
    </row>
    <row r="66" spans="1:5" s="297" customFormat="1" ht="20.25" customHeight="1">
      <c r="A66" s="285"/>
      <c r="B66" s="302" t="s">
        <v>462</v>
      </c>
      <c r="C66" s="287"/>
      <c r="D66" s="289">
        <v>0</v>
      </c>
      <c r="E66" s="283"/>
    </row>
    <row r="67" spans="1:5" s="297" customFormat="1" ht="20.25" customHeight="1">
      <c r="A67" s="285" t="s">
        <v>316</v>
      </c>
      <c r="B67" s="300" t="s">
        <v>272</v>
      </c>
      <c r="C67" s="287"/>
      <c r="D67" s="287">
        <v>0</v>
      </c>
      <c r="E67" s="283"/>
    </row>
    <row r="68" spans="1:5" s="297" customFormat="1" ht="20.25" hidden="1" customHeight="1">
      <c r="A68" s="285"/>
      <c r="B68" s="302" t="s">
        <v>463</v>
      </c>
      <c r="C68" s="287"/>
      <c r="D68" s="287">
        <v>0</v>
      </c>
      <c r="E68" s="283"/>
    </row>
    <row r="69" spans="1:5" s="297" customFormat="1" ht="20.25" hidden="1" customHeight="1">
      <c r="A69" s="285"/>
      <c r="B69" s="303" t="s">
        <v>370</v>
      </c>
      <c r="C69" s="287"/>
      <c r="D69" s="287">
        <v>0</v>
      </c>
      <c r="E69" s="283"/>
    </row>
    <row r="70" spans="1:5" s="297" customFormat="1" ht="20.25" hidden="1" customHeight="1">
      <c r="A70" s="285"/>
      <c r="B70" s="303" t="s">
        <v>371</v>
      </c>
      <c r="C70" s="287"/>
      <c r="D70" s="287">
        <v>0</v>
      </c>
      <c r="E70" s="283"/>
    </row>
    <row r="71" spans="1:5" s="297" customFormat="1" ht="20.25" hidden="1" customHeight="1">
      <c r="A71" s="285"/>
      <c r="B71" s="303" t="s">
        <v>372</v>
      </c>
      <c r="C71" s="287"/>
      <c r="D71" s="287">
        <v>0</v>
      </c>
      <c r="E71" s="283"/>
    </row>
    <row r="72" spans="1:5" s="297" customFormat="1" ht="20.25" customHeight="1">
      <c r="A72" s="285">
        <v>2</v>
      </c>
      <c r="B72" s="300" t="s">
        <v>548</v>
      </c>
      <c r="C72" s="287"/>
      <c r="D72" s="287">
        <v>27126175248</v>
      </c>
      <c r="E72" s="283"/>
    </row>
    <row r="73" spans="1:5" s="297" customFormat="1" ht="20.25" customHeight="1">
      <c r="A73" s="285" t="s">
        <v>316</v>
      </c>
      <c r="B73" s="300" t="s">
        <v>271</v>
      </c>
      <c r="C73" s="287"/>
      <c r="D73" s="287">
        <v>19420889000</v>
      </c>
      <c r="E73" s="283"/>
    </row>
    <row r="74" spans="1:5" s="297" customFormat="1" ht="20.25" customHeight="1">
      <c r="A74" s="285" t="s">
        <v>316</v>
      </c>
      <c r="B74" s="300" t="s">
        <v>272</v>
      </c>
      <c r="C74" s="287"/>
      <c r="D74" s="287">
        <v>7705286248</v>
      </c>
      <c r="E74" s="283"/>
    </row>
    <row r="75" spans="1:5" s="297" customFormat="1" ht="42" customHeight="1">
      <c r="A75" s="285" t="s">
        <v>214</v>
      </c>
      <c r="B75" s="300" t="s">
        <v>549</v>
      </c>
      <c r="C75" s="287"/>
      <c r="D75" s="287">
        <v>4641927000</v>
      </c>
      <c r="E75" s="283"/>
    </row>
    <row r="76" spans="1:5" s="297" customFormat="1" ht="20.25" customHeight="1">
      <c r="A76" s="285" t="s">
        <v>316</v>
      </c>
      <c r="B76" s="300" t="s">
        <v>271</v>
      </c>
      <c r="C76" s="287"/>
      <c r="D76" s="287">
        <v>1135651000</v>
      </c>
      <c r="E76" s="283"/>
    </row>
    <row r="77" spans="1:5" s="297" customFormat="1" ht="20.25" customHeight="1">
      <c r="A77" s="285" t="s">
        <v>316</v>
      </c>
      <c r="B77" s="300" t="s">
        <v>272</v>
      </c>
      <c r="C77" s="287"/>
      <c r="D77" s="287">
        <v>3506276000</v>
      </c>
      <c r="E77" s="283"/>
    </row>
    <row r="78" spans="1:5" s="297" customFormat="1" ht="37.5" customHeight="1">
      <c r="A78" s="285"/>
      <c r="B78" s="304" t="s">
        <v>464</v>
      </c>
      <c r="C78" s="287"/>
      <c r="D78" s="287">
        <v>855000000</v>
      </c>
      <c r="E78" s="283"/>
    </row>
    <row r="79" spans="1:5" s="297" customFormat="1" ht="20.25" hidden="1" customHeight="1">
      <c r="A79" s="285"/>
      <c r="B79" s="305" t="s">
        <v>465</v>
      </c>
      <c r="C79" s="287"/>
      <c r="D79" s="287">
        <v>0</v>
      </c>
      <c r="E79" s="283"/>
    </row>
    <row r="80" spans="1:5" s="297" customFormat="1" ht="20.25" hidden="1" customHeight="1">
      <c r="A80" s="285"/>
      <c r="B80" s="305" t="s">
        <v>466</v>
      </c>
      <c r="C80" s="287"/>
      <c r="D80" s="287">
        <v>0</v>
      </c>
      <c r="E80" s="283"/>
    </row>
    <row r="81" spans="1:5" s="297" customFormat="1" ht="20.25" hidden="1" customHeight="1">
      <c r="A81" s="285"/>
      <c r="B81" s="305" t="s">
        <v>467</v>
      </c>
      <c r="C81" s="287"/>
      <c r="D81" s="287">
        <v>0</v>
      </c>
      <c r="E81" s="283"/>
    </row>
    <row r="82" spans="1:5" s="297" customFormat="1" ht="20.25" customHeight="1">
      <c r="A82" s="285"/>
      <c r="B82" s="305" t="s">
        <v>468</v>
      </c>
      <c r="C82" s="287"/>
      <c r="D82" s="289">
        <v>855000000</v>
      </c>
      <c r="E82" s="283"/>
    </row>
    <row r="83" spans="1:5" s="297" customFormat="1" ht="20.25" customHeight="1">
      <c r="A83" s="285"/>
      <c r="B83" s="305" t="s">
        <v>467</v>
      </c>
      <c r="C83" s="287"/>
      <c r="D83" s="289">
        <v>320000000</v>
      </c>
      <c r="E83" s="283"/>
    </row>
    <row r="84" spans="1:5" s="297" customFormat="1" ht="20.25" customHeight="1">
      <c r="A84" s="285"/>
      <c r="B84" s="305" t="s">
        <v>469</v>
      </c>
      <c r="C84" s="287"/>
      <c r="D84" s="289">
        <v>535000000</v>
      </c>
      <c r="E84" s="283"/>
    </row>
    <row r="85" spans="1:5" s="297" customFormat="1" ht="20.25" hidden="1" customHeight="1">
      <c r="A85" s="285"/>
      <c r="B85" s="304" t="s">
        <v>470</v>
      </c>
      <c r="C85" s="287"/>
      <c r="D85" s="287">
        <v>0</v>
      </c>
      <c r="E85" s="283"/>
    </row>
    <row r="86" spans="1:5" s="297" customFormat="1" ht="20.25" hidden="1" customHeight="1">
      <c r="A86" s="285"/>
      <c r="B86" s="305" t="s">
        <v>471</v>
      </c>
      <c r="C86" s="287"/>
      <c r="D86" s="287">
        <v>0</v>
      </c>
      <c r="E86" s="283"/>
    </row>
    <row r="87" spans="1:5" s="297" customFormat="1" ht="20.25" hidden="1" customHeight="1">
      <c r="A87" s="285"/>
      <c r="B87" s="305" t="s">
        <v>472</v>
      </c>
      <c r="C87" s="287"/>
      <c r="D87" s="287">
        <v>0</v>
      </c>
      <c r="E87" s="283"/>
    </row>
    <row r="88" spans="1:5" s="297" customFormat="1" ht="20.25" hidden="1" customHeight="1">
      <c r="A88" s="285"/>
      <c r="B88" s="305" t="s">
        <v>473</v>
      </c>
      <c r="C88" s="287"/>
      <c r="D88" s="287">
        <v>0</v>
      </c>
      <c r="E88" s="283"/>
    </row>
    <row r="89" spans="1:5" s="297" customFormat="1" ht="20.25" hidden="1" customHeight="1">
      <c r="A89" s="285"/>
      <c r="B89" s="305" t="s">
        <v>467</v>
      </c>
      <c r="C89" s="287"/>
      <c r="D89" s="287">
        <v>0</v>
      </c>
      <c r="E89" s="283"/>
    </row>
    <row r="90" spans="1:5" s="297" customFormat="1" ht="69" customHeight="1">
      <c r="A90" s="285"/>
      <c r="B90" s="304" t="s">
        <v>474</v>
      </c>
      <c r="C90" s="287"/>
      <c r="D90" s="287">
        <v>3112651000</v>
      </c>
      <c r="E90" s="283"/>
    </row>
    <row r="91" spans="1:5" s="297" customFormat="1" ht="52.5" customHeight="1">
      <c r="A91" s="285"/>
      <c r="B91" s="305" t="s">
        <v>475</v>
      </c>
      <c r="C91" s="287"/>
      <c r="D91" s="289">
        <v>3112651000</v>
      </c>
      <c r="E91" s="283"/>
    </row>
    <row r="92" spans="1:5" s="297" customFormat="1" ht="22.5" customHeight="1">
      <c r="A92" s="285"/>
      <c r="B92" s="305" t="s">
        <v>476</v>
      </c>
      <c r="C92" s="287"/>
      <c r="D92" s="289">
        <v>1135651000</v>
      </c>
      <c r="E92" s="283"/>
    </row>
    <row r="93" spans="1:5" s="297" customFormat="1" ht="22.5" customHeight="1">
      <c r="A93" s="285"/>
      <c r="B93" s="305" t="s">
        <v>477</v>
      </c>
      <c r="C93" s="287"/>
      <c r="D93" s="289">
        <v>1977000000</v>
      </c>
      <c r="E93" s="283"/>
    </row>
    <row r="94" spans="1:5" s="297" customFormat="1" ht="40.5" customHeight="1">
      <c r="A94" s="285"/>
      <c r="B94" s="304" t="s">
        <v>478</v>
      </c>
      <c r="C94" s="287"/>
      <c r="D94" s="287">
        <v>270276000</v>
      </c>
      <c r="E94" s="283"/>
    </row>
    <row r="95" spans="1:5" s="297" customFormat="1" ht="31.5" hidden="1" customHeight="1">
      <c r="A95" s="285"/>
      <c r="B95" s="305" t="s">
        <v>479</v>
      </c>
      <c r="C95" s="287"/>
      <c r="D95" s="287">
        <v>0</v>
      </c>
      <c r="E95" s="283"/>
    </row>
    <row r="96" spans="1:5" s="297" customFormat="1" ht="68.25" customHeight="1">
      <c r="A96" s="285"/>
      <c r="B96" s="305" t="s">
        <v>480</v>
      </c>
      <c r="C96" s="287"/>
      <c r="D96" s="289">
        <v>270276000</v>
      </c>
      <c r="E96" s="283"/>
    </row>
    <row r="97" spans="1:5" s="297" customFormat="1" ht="20.25" hidden="1" customHeight="1">
      <c r="A97" s="285"/>
      <c r="B97" s="305" t="s">
        <v>481</v>
      </c>
      <c r="C97" s="287"/>
      <c r="D97" s="287">
        <v>0</v>
      </c>
      <c r="E97" s="283"/>
    </row>
    <row r="98" spans="1:5" s="297" customFormat="1" ht="20.25" hidden="1" customHeight="1">
      <c r="A98" s="285"/>
      <c r="B98" s="305" t="s">
        <v>482</v>
      </c>
      <c r="C98" s="287"/>
      <c r="D98" s="287">
        <v>0</v>
      </c>
      <c r="E98" s="283"/>
    </row>
    <row r="99" spans="1:5" s="297" customFormat="1" ht="20.25" hidden="1" customHeight="1">
      <c r="A99" s="285"/>
      <c r="B99" s="304" t="s">
        <v>483</v>
      </c>
      <c r="C99" s="287"/>
      <c r="D99" s="287">
        <v>0</v>
      </c>
      <c r="E99" s="283"/>
    </row>
    <row r="100" spans="1:5" s="297" customFormat="1" ht="20.25" hidden="1" customHeight="1">
      <c r="A100" s="285"/>
      <c r="B100" s="304" t="s">
        <v>484</v>
      </c>
      <c r="C100" s="287"/>
      <c r="D100" s="287">
        <v>0</v>
      </c>
      <c r="E100" s="283"/>
    </row>
    <row r="101" spans="1:5" s="297" customFormat="1" ht="20.25" hidden="1" customHeight="1">
      <c r="A101" s="285"/>
      <c r="B101" s="304" t="s">
        <v>485</v>
      </c>
      <c r="C101" s="287"/>
      <c r="D101" s="287">
        <v>0</v>
      </c>
      <c r="E101" s="283"/>
    </row>
    <row r="102" spans="1:5" s="297" customFormat="1" ht="20.25" hidden="1" customHeight="1">
      <c r="A102" s="285"/>
      <c r="B102" s="305" t="s">
        <v>467</v>
      </c>
      <c r="C102" s="287"/>
      <c r="D102" s="287">
        <v>0</v>
      </c>
      <c r="E102" s="283"/>
    </row>
    <row r="103" spans="1:5" s="297" customFormat="1" ht="20.25" hidden="1" customHeight="1">
      <c r="A103" s="285"/>
      <c r="B103" s="305" t="s">
        <v>469</v>
      </c>
      <c r="C103" s="287"/>
      <c r="D103" s="287">
        <v>0</v>
      </c>
      <c r="E103" s="283"/>
    </row>
    <row r="104" spans="1:5" s="297" customFormat="1" ht="56.25" customHeight="1">
      <c r="A104" s="285"/>
      <c r="B104" s="304" t="s">
        <v>486</v>
      </c>
      <c r="C104" s="287"/>
      <c r="D104" s="287">
        <v>242000000</v>
      </c>
      <c r="E104" s="283"/>
    </row>
    <row r="105" spans="1:5" s="297" customFormat="1" ht="20.25" hidden="1" customHeight="1">
      <c r="A105" s="285"/>
      <c r="B105" s="305" t="s">
        <v>487</v>
      </c>
      <c r="C105" s="287"/>
      <c r="D105" s="287">
        <v>0</v>
      </c>
      <c r="E105" s="283"/>
    </row>
    <row r="106" spans="1:5" s="297" customFormat="1" ht="20.25" hidden="1" customHeight="1">
      <c r="A106" s="285"/>
      <c r="B106" s="305" t="s">
        <v>488</v>
      </c>
      <c r="C106" s="287"/>
      <c r="D106" s="287">
        <v>0</v>
      </c>
      <c r="E106" s="283"/>
    </row>
    <row r="107" spans="1:5" s="297" customFormat="1" ht="20.25" hidden="1" customHeight="1">
      <c r="A107" s="285"/>
      <c r="B107" s="305" t="s">
        <v>489</v>
      </c>
      <c r="C107" s="287"/>
      <c r="D107" s="287">
        <v>0</v>
      </c>
      <c r="E107" s="283"/>
    </row>
    <row r="108" spans="1:5" s="297" customFormat="1" ht="20.25" hidden="1" customHeight="1">
      <c r="A108" s="285"/>
      <c r="B108" s="305" t="s">
        <v>490</v>
      </c>
      <c r="C108" s="287"/>
      <c r="D108" s="287">
        <v>0</v>
      </c>
      <c r="E108" s="283"/>
    </row>
    <row r="109" spans="1:5" s="297" customFormat="1" ht="54.75" customHeight="1">
      <c r="A109" s="285"/>
      <c r="B109" s="305" t="s">
        <v>491</v>
      </c>
      <c r="C109" s="287"/>
      <c r="D109" s="289">
        <v>242000000</v>
      </c>
      <c r="E109" s="283"/>
    </row>
    <row r="110" spans="1:5" s="297" customFormat="1" ht="21" customHeight="1">
      <c r="A110" s="285"/>
      <c r="B110" s="305" t="s">
        <v>467</v>
      </c>
      <c r="C110" s="287"/>
      <c r="D110" s="289">
        <v>242000000</v>
      </c>
      <c r="E110" s="283"/>
    </row>
    <row r="111" spans="1:5" s="297" customFormat="1" ht="20.25" hidden="1" customHeight="1">
      <c r="A111" s="285"/>
      <c r="B111" s="305" t="s">
        <v>469</v>
      </c>
      <c r="C111" s="287"/>
      <c r="D111" s="287">
        <v>0</v>
      </c>
      <c r="E111" s="283"/>
    </row>
    <row r="112" spans="1:5" s="297" customFormat="1" ht="75.75" customHeight="1">
      <c r="A112" s="285"/>
      <c r="B112" s="304" t="s">
        <v>492</v>
      </c>
      <c r="C112" s="287"/>
      <c r="D112" s="287">
        <v>162000000</v>
      </c>
      <c r="E112" s="283"/>
    </row>
    <row r="113" spans="1:5" s="297" customFormat="1" ht="149.25" customHeight="1">
      <c r="A113" s="285"/>
      <c r="B113" s="305" t="s">
        <v>493</v>
      </c>
      <c r="C113" s="287"/>
      <c r="D113" s="289">
        <v>162000000</v>
      </c>
      <c r="E113" s="283"/>
    </row>
    <row r="114" spans="1:5" s="297" customFormat="1" ht="20.25" hidden="1" customHeight="1">
      <c r="A114" s="285"/>
      <c r="B114" s="305" t="s">
        <v>494</v>
      </c>
      <c r="C114" s="287"/>
      <c r="D114" s="287">
        <v>0</v>
      </c>
      <c r="E114" s="283"/>
    </row>
    <row r="115" spans="1:5" s="297" customFormat="1" ht="20.25" hidden="1" customHeight="1">
      <c r="A115" s="285"/>
      <c r="B115" s="305" t="s">
        <v>495</v>
      </c>
      <c r="C115" s="287"/>
      <c r="D115" s="287">
        <v>0</v>
      </c>
      <c r="E115" s="283"/>
    </row>
    <row r="116" spans="1:5" s="297" customFormat="1" ht="20.25" customHeight="1">
      <c r="A116" s="285" t="s">
        <v>216</v>
      </c>
      <c r="B116" s="304" t="s">
        <v>550</v>
      </c>
      <c r="C116" s="287"/>
      <c r="D116" s="287">
        <v>3876020624</v>
      </c>
      <c r="E116" s="283"/>
    </row>
    <row r="117" spans="1:5" s="297" customFormat="1" ht="20.25" customHeight="1">
      <c r="A117" s="285" t="s">
        <v>316</v>
      </c>
      <c r="B117" s="304" t="s">
        <v>271</v>
      </c>
      <c r="C117" s="287"/>
      <c r="D117" s="287"/>
      <c r="E117" s="283"/>
    </row>
    <row r="118" spans="1:5" s="297" customFormat="1" ht="20.25" customHeight="1">
      <c r="A118" s="285" t="s">
        <v>316</v>
      </c>
      <c r="B118" s="304" t="s">
        <v>272</v>
      </c>
      <c r="C118" s="287"/>
      <c r="D118" s="287">
        <v>3876020624</v>
      </c>
      <c r="E118" s="283"/>
    </row>
    <row r="119" spans="1:5" s="297" customFormat="1" ht="39" customHeight="1">
      <c r="A119" s="285"/>
      <c r="B119" s="304" t="s">
        <v>496</v>
      </c>
      <c r="C119" s="287"/>
      <c r="D119" s="287">
        <v>1972000000</v>
      </c>
      <c r="E119" s="283"/>
    </row>
    <row r="120" spans="1:5" s="297" customFormat="1" ht="42" customHeight="1">
      <c r="A120" s="285"/>
      <c r="B120" s="305" t="s">
        <v>497</v>
      </c>
      <c r="C120" s="287"/>
      <c r="D120" s="289">
        <v>1972000000</v>
      </c>
      <c r="E120" s="283"/>
    </row>
    <row r="121" spans="1:5" s="297" customFormat="1" ht="20.25" hidden="1" customHeight="1">
      <c r="A121" s="285"/>
      <c r="B121" s="305" t="s">
        <v>498</v>
      </c>
      <c r="C121" s="287"/>
      <c r="D121" s="287">
        <v>0</v>
      </c>
      <c r="E121" s="283"/>
    </row>
    <row r="122" spans="1:5" s="297" customFormat="1" ht="20.25" hidden="1" customHeight="1">
      <c r="A122" s="285"/>
      <c r="B122" s="304" t="s">
        <v>499</v>
      </c>
      <c r="C122" s="287"/>
      <c r="D122" s="287">
        <v>0</v>
      </c>
      <c r="E122" s="283"/>
    </row>
    <row r="123" spans="1:5" s="297" customFormat="1" ht="20.25" hidden="1" customHeight="1">
      <c r="A123" s="285"/>
      <c r="B123" s="304" t="s">
        <v>500</v>
      </c>
      <c r="C123" s="287"/>
      <c r="D123" s="287">
        <v>0</v>
      </c>
      <c r="E123" s="283"/>
    </row>
    <row r="124" spans="1:5" s="297" customFormat="1" ht="20.25" hidden="1" customHeight="1">
      <c r="A124" s="285"/>
      <c r="B124" s="305" t="s">
        <v>501</v>
      </c>
      <c r="C124" s="287"/>
      <c r="D124" s="287">
        <v>0</v>
      </c>
      <c r="E124" s="283"/>
    </row>
    <row r="125" spans="1:5" s="297" customFormat="1" ht="20.25" hidden="1" customHeight="1">
      <c r="A125" s="285"/>
      <c r="B125" s="305" t="s">
        <v>502</v>
      </c>
      <c r="C125" s="287"/>
      <c r="D125" s="287">
        <v>0</v>
      </c>
      <c r="E125" s="283"/>
    </row>
    <row r="126" spans="1:5" s="297" customFormat="1" ht="42" customHeight="1">
      <c r="A126" s="285"/>
      <c r="B126" s="304" t="s">
        <v>503</v>
      </c>
      <c r="C126" s="287"/>
      <c r="D126" s="287">
        <v>1015419100</v>
      </c>
      <c r="E126" s="283"/>
    </row>
    <row r="127" spans="1:5" s="297" customFormat="1" ht="42" customHeight="1">
      <c r="A127" s="285"/>
      <c r="B127" s="305" t="s">
        <v>504</v>
      </c>
      <c r="C127" s="287"/>
      <c r="D127" s="289">
        <v>1015419100</v>
      </c>
      <c r="E127" s="283"/>
    </row>
    <row r="128" spans="1:5" s="297" customFormat="1" ht="20.25" hidden="1" customHeight="1">
      <c r="A128" s="285"/>
      <c r="B128" s="305" t="s">
        <v>505</v>
      </c>
      <c r="C128" s="287"/>
      <c r="D128" s="287">
        <v>0</v>
      </c>
      <c r="E128" s="283"/>
    </row>
    <row r="129" spans="1:5" s="297" customFormat="1" ht="39.75" customHeight="1">
      <c r="A129" s="285"/>
      <c r="B129" s="305" t="s">
        <v>506</v>
      </c>
      <c r="C129" s="287"/>
      <c r="D129" s="289">
        <v>1015419100</v>
      </c>
      <c r="E129" s="283"/>
    </row>
    <row r="130" spans="1:5" s="297" customFormat="1" ht="20.25" hidden="1" customHeight="1">
      <c r="A130" s="285"/>
      <c r="B130" s="305" t="s">
        <v>507</v>
      </c>
      <c r="C130" s="287"/>
      <c r="D130" s="287">
        <v>0</v>
      </c>
      <c r="E130" s="283"/>
    </row>
    <row r="131" spans="1:5" s="297" customFormat="1" ht="20.25" hidden="1" customHeight="1">
      <c r="A131" s="285"/>
      <c r="B131" s="305" t="s">
        <v>508</v>
      </c>
      <c r="C131" s="287"/>
      <c r="D131" s="287">
        <v>0</v>
      </c>
      <c r="E131" s="283"/>
    </row>
    <row r="132" spans="1:5" s="297" customFormat="1" ht="20.25" hidden="1" customHeight="1">
      <c r="A132" s="285"/>
      <c r="B132" s="304" t="s">
        <v>509</v>
      </c>
      <c r="C132" s="287"/>
      <c r="D132" s="287">
        <v>0</v>
      </c>
      <c r="E132" s="283"/>
    </row>
    <row r="133" spans="1:5" s="297" customFormat="1" ht="37.5" customHeight="1">
      <c r="A133" s="285"/>
      <c r="B133" s="304" t="s">
        <v>510</v>
      </c>
      <c r="C133" s="287"/>
      <c r="D133" s="287">
        <v>76000000</v>
      </c>
      <c r="E133" s="283"/>
    </row>
    <row r="134" spans="1:5" s="297" customFormat="1" ht="38.25" hidden="1" customHeight="1">
      <c r="A134" s="285"/>
      <c r="B134" s="305" t="s">
        <v>511</v>
      </c>
      <c r="C134" s="287"/>
      <c r="D134" s="287">
        <v>0</v>
      </c>
      <c r="E134" s="283"/>
    </row>
    <row r="135" spans="1:5" s="297" customFormat="1" ht="38.25" customHeight="1">
      <c r="A135" s="285"/>
      <c r="B135" s="305" t="s">
        <v>512</v>
      </c>
      <c r="C135" s="287"/>
      <c r="D135" s="289">
        <v>76000000</v>
      </c>
      <c r="E135" s="283"/>
    </row>
    <row r="136" spans="1:5" s="297" customFormat="1" ht="38.25" customHeight="1">
      <c r="A136" s="285"/>
      <c r="B136" s="304" t="s">
        <v>513</v>
      </c>
      <c r="C136" s="287"/>
      <c r="D136" s="287">
        <v>812601524</v>
      </c>
      <c r="E136" s="283"/>
    </row>
    <row r="137" spans="1:5" s="297" customFormat="1" ht="56.25" customHeight="1">
      <c r="A137" s="285"/>
      <c r="B137" s="305" t="s">
        <v>514</v>
      </c>
      <c r="C137" s="287"/>
      <c r="D137" s="289">
        <v>474625000</v>
      </c>
      <c r="E137" s="283"/>
    </row>
    <row r="138" spans="1:5" s="297" customFormat="1" ht="42.75" customHeight="1">
      <c r="A138" s="285"/>
      <c r="B138" s="305" t="s">
        <v>515</v>
      </c>
      <c r="C138" s="287"/>
      <c r="D138" s="289">
        <v>337976524</v>
      </c>
      <c r="E138" s="283"/>
    </row>
    <row r="139" spans="1:5" s="297" customFormat="1" ht="20.25" customHeight="1">
      <c r="A139" s="285" t="s">
        <v>386</v>
      </c>
      <c r="B139" s="304" t="s">
        <v>551</v>
      </c>
      <c r="C139" s="287"/>
      <c r="D139" s="287">
        <v>18608227624</v>
      </c>
      <c r="E139" s="283"/>
    </row>
    <row r="140" spans="1:5" s="297" customFormat="1" ht="20.25" customHeight="1">
      <c r="A140" s="285" t="s">
        <v>316</v>
      </c>
      <c r="B140" s="304" t="s">
        <v>271</v>
      </c>
      <c r="C140" s="287"/>
      <c r="D140" s="287">
        <v>18285238000</v>
      </c>
      <c r="E140" s="283"/>
    </row>
    <row r="141" spans="1:5" s="297" customFormat="1" ht="20.25" customHeight="1">
      <c r="A141" s="285" t="s">
        <v>316</v>
      </c>
      <c r="B141" s="304" t="s">
        <v>272</v>
      </c>
      <c r="C141" s="287"/>
      <c r="D141" s="287">
        <v>322989624</v>
      </c>
      <c r="E141" s="283"/>
    </row>
    <row r="142" spans="1:5" s="297" customFormat="1" ht="20.25" customHeight="1">
      <c r="A142" s="285"/>
      <c r="B142" s="304" t="s">
        <v>516</v>
      </c>
      <c r="C142" s="287"/>
      <c r="D142" s="287">
        <v>18285238000</v>
      </c>
      <c r="E142" s="283"/>
    </row>
    <row r="143" spans="1:5" s="297" customFormat="1" ht="20.25" customHeight="1">
      <c r="A143" s="285"/>
      <c r="B143" s="304" t="s">
        <v>517</v>
      </c>
      <c r="C143" s="287"/>
      <c r="D143" s="287">
        <v>200000000</v>
      </c>
      <c r="E143" s="283"/>
    </row>
    <row r="144" spans="1:5" s="297" customFormat="1" ht="20.25" hidden="1" customHeight="1">
      <c r="A144" s="285"/>
      <c r="B144" s="305" t="s">
        <v>518</v>
      </c>
      <c r="C144" s="287"/>
      <c r="D144" s="287">
        <v>0</v>
      </c>
      <c r="E144" s="283"/>
    </row>
    <row r="145" spans="1:5" s="297" customFormat="1" ht="90.75" customHeight="1">
      <c r="A145" s="285"/>
      <c r="B145" s="305" t="s">
        <v>519</v>
      </c>
      <c r="C145" s="287"/>
      <c r="D145" s="289">
        <v>200000000</v>
      </c>
      <c r="E145" s="283"/>
    </row>
    <row r="146" spans="1:5" ht="20.25" hidden="1" customHeight="1">
      <c r="A146" s="288"/>
      <c r="B146" s="305" t="s">
        <v>520</v>
      </c>
      <c r="C146" s="289"/>
      <c r="D146" s="289">
        <v>0</v>
      </c>
      <c r="E146" s="290"/>
    </row>
    <row r="147" spans="1:5" ht="20.25" hidden="1" customHeight="1">
      <c r="A147" s="288"/>
      <c r="B147" s="305" t="s">
        <v>521</v>
      </c>
      <c r="C147" s="289"/>
      <c r="D147" s="289">
        <v>0</v>
      </c>
      <c r="E147" s="290"/>
    </row>
    <row r="148" spans="1:5" ht="36" hidden="1" customHeight="1">
      <c r="A148" s="288"/>
      <c r="B148" s="305" t="s">
        <v>522</v>
      </c>
      <c r="C148" s="289"/>
      <c r="D148" s="289">
        <v>0</v>
      </c>
      <c r="E148" s="290"/>
    </row>
    <row r="149" spans="1:5" ht="21" hidden="1" customHeight="1">
      <c r="A149" s="288"/>
      <c r="B149" s="304" t="s">
        <v>523</v>
      </c>
      <c r="C149" s="306"/>
      <c r="D149" s="306">
        <v>0</v>
      </c>
      <c r="E149" s="290"/>
    </row>
    <row r="150" spans="1:5" ht="21" hidden="1" customHeight="1">
      <c r="A150" s="288"/>
      <c r="B150" s="305" t="s">
        <v>524</v>
      </c>
      <c r="C150" s="306"/>
      <c r="D150" s="306">
        <v>0</v>
      </c>
      <c r="E150" s="290"/>
    </row>
    <row r="151" spans="1:5" ht="38.25" hidden="1" customHeight="1">
      <c r="A151" s="288"/>
      <c r="B151" s="304" t="s">
        <v>525</v>
      </c>
      <c r="C151" s="306"/>
      <c r="D151" s="306">
        <v>0</v>
      </c>
      <c r="E151" s="290"/>
    </row>
    <row r="152" spans="1:5" ht="51.75" hidden="1" customHeight="1">
      <c r="A152" s="288"/>
      <c r="B152" s="305" t="s">
        <v>526</v>
      </c>
      <c r="C152" s="306"/>
      <c r="D152" s="306">
        <v>0</v>
      </c>
      <c r="E152" s="290"/>
    </row>
    <row r="153" spans="1:5" ht="22.5" hidden="1" customHeight="1">
      <c r="A153" s="288"/>
      <c r="B153" s="304" t="s">
        <v>527</v>
      </c>
      <c r="C153" s="289"/>
      <c r="D153" s="289">
        <v>0</v>
      </c>
      <c r="E153" s="290"/>
    </row>
    <row r="154" spans="1:5" ht="37.5" hidden="1" customHeight="1">
      <c r="A154" s="288"/>
      <c r="B154" s="305" t="s">
        <v>528</v>
      </c>
      <c r="C154" s="289"/>
      <c r="D154" s="289">
        <v>0</v>
      </c>
      <c r="E154" s="290"/>
    </row>
    <row r="155" spans="1:5" ht="22.5" hidden="1" customHeight="1">
      <c r="A155" s="288"/>
      <c r="B155" s="304" t="s">
        <v>570</v>
      </c>
      <c r="C155" s="289"/>
      <c r="D155" s="289">
        <v>0</v>
      </c>
      <c r="E155" s="290"/>
    </row>
    <row r="156" spans="1:5" ht="22.5" hidden="1" customHeight="1">
      <c r="A156" s="288"/>
      <c r="B156" s="305" t="s">
        <v>529</v>
      </c>
      <c r="C156" s="289"/>
      <c r="D156" s="289">
        <v>0</v>
      </c>
      <c r="E156" s="290"/>
    </row>
    <row r="157" spans="1:5" ht="54" hidden="1" customHeight="1">
      <c r="A157" s="288"/>
      <c r="B157" s="305" t="s">
        <v>530</v>
      </c>
      <c r="C157" s="289"/>
      <c r="D157" s="289">
        <v>0</v>
      </c>
      <c r="E157" s="290"/>
    </row>
    <row r="158" spans="1:5" ht="21" hidden="1" customHeight="1">
      <c r="A158" s="288"/>
      <c r="B158" s="305" t="s">
        <v>531</v>
      </c>
      <c r="C158" s="289"/>
      <c r="D158" s="289">
        <v>0</v>
      </c>
      <c r="E158" s="290"/>
    </row>
    <row r="159" spans="1:5" ht="36.75" hidden="1" customHeight="1">
      <c r="A159" s="288"/>
      <c r="B159" s="305" t="s">
        <v>532</v>
      </c>
      <c r="C159" s="289"/>
      <c r="D159" s="289">
        <v>0</v>
      </c>
      <c r="E159" s="290"/>
    </row>
    <row r="160" spans="1:5" ht="21" hidden="1" customHeight="1">
      <c r="A160" s="288"/>
      <c r="B160" s="304" t="s">
        <v>533</v>
      </c>
      <c r="C160" s="289"/>
      <c r="D160" s="289">
        <v>0</v>
      </c>
      <c r="E160" s="290"/>
    </row>
    <row r="161" spans="1:5" ht="21" hidden="1" customHeight="1">
      <c r="A161" s="292"/>
      <c r="B161" s="305" t="s">
        <v>534</v>
      </c>
      <c r="C161" s="289"/>
      <c r="D161" s="289">
        <v>0</v>
      </c>
      <c r="E161" s="290"/>
    </row>
    <row r="162" spans="1:5" ht="21" hidden="1" customHeight="1">
      <c r="A162" s="292"/>
      <c r="B162" s="305" t="s">
        <v>535</v>
      </c>
      <c r="C162" s="289"/>
      <c r="D162" s="289">
        <v>0</v>
      </c>
      <c r="E162" s="290"/>
    </row>
    <row r="163" spans="1:5" ht="21" hidden="1" customHeight="1">
      <c r="A163" s="292"/>
      <c r="B163" s="305" t="s">
        <v>536</v>
      </c>
      <c r="C163" s="289"/>
      <c r="D163" s="289">
        <v>0</v>
      </c>
      <c r="E163" s="290"/>
    </row>
    <row r="164" spans="1:5" ht="21" hidden="1" customHeight="1">
      <c r="A164" s="292"/>
      <c r="B164" s="305" t="s">
        <v>537</v>
      </c>
      <c r="C164" s="289"/>
      <c r="D164" s="289">
        <v>0</v>
      </c>
      <c r="E164" s="290"/>
    </row>
    <row r="165" spans="1:5" ht="21" hidden="1" customHeight="1">
      <c r="A165" s="292"/>
      <c r="B165" s="305" t="s">
        <v>538</v>
      </c>
      <c r="C165" s="289"/>
      <c r="D165" s="289">
        <v>0</v>
      </c>
      <c r="E165" s="290"/>
    </row>
    <row r="166" spans="1:5" ht="21" hidden="1" customHeight="1">
      <c r="A166" s="292"/>
      <c r="B166" s="304" t="s">
        <v>539</v>
      </c>
      <c r="C166" s="289"/>
      <c r="D166" s="289">
        <v>0</v>
      </c>
      <c r="E166" s="290"/>
    </row>
    <row r="167" spans="1:5" ht="21" hidden="1" customHeight="1">
      <c r="A167" s="292"/>
      <c r="B167" s="305" t="s">
        <v>540</v>
      </c>
      <c r="C167" s="289"/>
      <c r="D167" s="289">
        <v>0</v>
      </c>
      <c r="E167" s="290"/>
    </row>
    <row r="168" spans="1:5" ht="21" customHeight="1">
      <c r="A168" s="292"/>
      <c r="B168" s="304" t="s">
        <v>541</v>
      </c>
      <c r="C168" s="289"/>
      <c r="D168" s="289">
        <v>122989624</v>
      </c>
      <c r="E168" s="290"/>
    </row>
    <row r="169" spans="1:5" ht="57.75" customHeight="1">
      <c r="A169" s="292"/>
      <c r="B169" s="305" t="s">
        <v>542</v>
      </c>
      <c r="C169" s="289"/>
      <c r="D169" s="289">
        <v>122989624</v>
      </c>
      <c r="E169" s="290"/>
    </row>
    <row r="170" spans="1:5" s="297" customFormat="1" ht="22.5" customHeight="1">
      <c r="A170" s="285" t="s">
        <v>12</v>
      </c>
      <c r="B170" s="281" t="s">
        <v>377</v>
      </c>
      <c r="C170" s="282">
        <f>C171+C174</f>
        <v>144000000</v>
      </c>
      <c r="D170" s="282">
        <f>D171+D174</f>
        <v>3311192500</v>
      </c>
      <c r="E170" s="283">
        <f>D170/C170</f>
        <v>22.99439236111111</v>
      </c>
    </row>
    <row r="171" spans="1:5" s="297" customFormat="1" ht="22.5" customHeight="1">
      <c r="A171" s="285">
        <v>1</v>
      </c>
      <c r="B171" s="286" t="s">
        <v>271</v>
      </c>
      <c r="C171" s="287">
        <f>SUM(C172:C173)</f>
        <v>0</v>
      </c>
      <c r="D171" s="287">
        <f>SUM(D172:D173)</f>
        <v>102859000</v>
      </c>
      <c r="E171" s="283"/>
    </row>
    <row r="172" spans="1:5" ht="49.5" hidden="1" customHeight="1">
      <c r="A172" s="288" t="s">
        <v>9</v>
      </c>
      <c r="B172" s="295" t="s">
        <v>284</v>
      </c>
      <c r="C172" s="289"/>
      <c r="D172" s="289"/>
      <c r="E172" s="290"/>
    </row>
    <row r="173" spans="1:5" ht="38.25" customHeight="1">
      <c r="A173" s="288" t="s">
        <v>9</v>
      </c>
      <c r="B173" s="295" t="s">
        <v>366</v>
      </c>
      <c r="C173" s="289"/>
      <c r="D173" s="289">
        <v>102859000</v>
      </c>
      <c r="E173" s="290"/>
    </row>
    <row r="174" spans="1:5" s="297" customFormat="1" ht="22.5" customHeight="1">
      <c r="A174" s="285">
        <v>2</v>
      </c>
      <c r="B174" s="286" t="s">
        <v>272</v>
      </c>
      <c r="C174" s="287">
        <f>SUM(C175:C180)</f>
        <v>144000000</v>
      </c>
      <c r="D174" s="287">
        <f>SUM(D175:D180)</f>
        <v>3208333500</v>
      </c>
      <c r="E174" s="283">
        <f>D174/C174</f>
        <v>22.280093749999999</v>
      </c>
    </row>
    <row r="175" spans="1:5" ht="22.5" customHeight="1">
      <c r="A175" s="288" t="s">
        <v>9</v>
      </c>
      <c r="B175" s="291" t="s">
        <v>275</v>
      </c>
      <c r="C175" s="289">
        <v>144000000</v>
      </c>
      <c r="D175" s="289">
        <v>144000000</v>
      </c>
      <c r="E175" s="290">
        <f>D175/C175</f>
        <v>1</v>
      </c>
    </row>
    <row r="176" spans="1:5" ht="22.5" customHeight="1">
      <c r="A176" s="288" t="s">
        <v>9</v>
      </c>
      <c r="B176" s="291" t="s">
        <v>286</v>
      </c>
      <c r="C176" s="289"/>
      <c r="D176" s="307">
        <v>3064333500</v>
      </c>
      <c r="E176" s="290"/>
    </row>
    <row r="177" spans="1:5" ht="40.5" hidden="1" customHeight="1">
      <c r="A177" s="288" t="s">
        <v>9</v>
      </c>
      <c r="B177" s="295" t="s">
        <v>285</v>
      </c>
      <c r="C177" s="289"/>
      <c r="D177" s="289"/>
      <c r="E177" s="290"/>
    </row>
    <row r="178" spans="1:5" ht="51.75" hidden="1" customHeight="1">
      <c r="A178" s="288" t="s">
        <v>9</v>
      </c>
      <c r="B178" s="295" t="s">
        <v>284</v>
      </c>
      <c r="C178" s="289"/>
      <c r="D178" s="289"/>
      <c r="E178" s="290"/>
    </row>
    <row r="179" spans="1:5" ht="22.5" hidden="1" customHeight="1">
      <c r="A179" s="288" t="s">
        <v>9</v>
      </c>
      <c r="B179" s="291" t="s">
        <v>302</v>
      </c>
      <c r="C179" s="289"/>
      <c r="D179" s="307"/>
      <c r="E179" s="290"/>
    </row>
    <row r="180" spans="1:5" ht="37.5" hidden="1" customHeight="1">
      <c r="A180" s="288" t="s">
        <v>9</v>
      </c>
      <c r="B180" s="295" t="s">
        <v>303</v>
      </c>
      <c r="C180" s="289"/>
      <c r="D180" s="289"/>
      <c r="E180" s="290"/>
    </row>
    <row r="181" spans="1:5" s="297" customFormat="1" ht="22.5" customHeight="1">
      <c r="A181" s="285" t="s">
        <v>16</v>
      </c>
      <c r="B181" s="286" t="s">
        <v>224</v>
      </c>
      <c r="C181" s="287"/>
      <c r="D181" s="287">
        <v>784612736</v>
      </c>
      <c r="E181" s="290"/>
    </row>
    <row r="182" spans="1:5" s="297" customFormat="1" ht="22.5" customHeight="1">
      <c r="A182" s="308" t="s">
        <v>220</v>
      </c>
      <c r="B182" s="309" t="s">
        <v>75</v>
      </c>
      <c r="C182" s="310"/>
      <c r="D182" s="444">
        <f>92007160238-115400000</f>
        <v>91891760238</v>
      </c>
      <c r="E182" s="311"/>
    </row>
  </sheetData>
  <mergeCells count="8">
    <mergeCell ref="A2:E2"/>
    <mergeCell ref="A3:E3"/>
    <mergeCell ref="D4:E4"/>
    <mergeCell ref="A5:A7"/>
    <mergeCell ref="B5:B7"/>
    <mergeCell ref="C5:C7"/>
    <mergeCell ref="D5:D7"/>
    <mergeCell ref="E5:E7"/>
  </mergeCells>
  <phoneticPr fontId="15" type="noConversion"/>
  <pageMargins left="0.54" right="0.5" top="0.47" bottom="0.5" header="0.25" footer="0.25"/>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pageSetUpPr fitToPage="1"/>
  </sheetPr>
  <dimension ref="A1:O40"/>
  <sheetViews>
    <sheetView view="pageBreakPreview" zoomScaleNormal="110" zoomScaleSheetLayoutView="100" workbookViewId="0">
      <selection activeCell="H9" sqref="H9"/>
    </sheetView>
  </sheetViews>
  <sheetFormatPr defaultColWidth="9" defaultRowHeight="15.6"/>
  <cols>
    <col min="1" max="1" width="4" style="209" customWidth="1"/>
    <col min="2" max="2" width="36.3984375" style="209" customWidth="1"/>
    <col min="3" max="4" width="14.5" style="209" customWidth="1"/>
    <col min="5" max="5" width="14.5" style="330" customWidth="1"/>
    <col min="6" max="6" width="7.3984375" style="330" customWidth="1"/>
    <col min="7" max="7" width="5.5" style="209" customWidth="1"/>
    <col min="8" max="14" width="13.69921875" style="314" customWidth="1"/>
    <col min="15" max="15" width="9" style="315"/>
    <col min="16" max="16384" width="9" style="209"/>
  </cols>
  <sheetData>
    <row r="1" spans="1:14" ht="19.5" customHeight="1">
      <c r="A1" s="204"/>
      <c r="B1" s="204"/>
      <c r="C1" s="205"/>
      <c r="D1" s="206"/>
      <c r="E1" s="312"/>
      <c r="F1" s="313" t="s">
        <v>102</v>
      </c>
    </row>
    <row r="2" spans="1:14" ht="23.25" customHeight="1">
      <c r="A2" s="450" t="s">
        <v>553</v>
      </c>
      <c r="B2" s="450"/>
      <c r="C2" s="450"/>
      <c r="D2" s="450"/>
      <c r="E2" s="450"/>
      <c r="F2" s="450"/>
    </row>
    <row r="3" spans="1:14" ht="21" customHeight="1">
      <c r="A3" s="473" t="str">
        <f>'B48'!A3</f>
        <v>(Kèm theo Báo cáo số            /BC-UBND  ngày 17/6/2024 của UBND huyện Tuần Giáo)</v>
      </c>
      <c r="B3" s="473"/>
      <c r="C3" s="473"/>
      <c r="D3" s="473"/>
      <c r="E3" s="473"/>
      <c r="F3" s="473"/>
    </row>
    <row r="4" spans="1:14" ht="21.75" customHeight="1">
      <c r="A4" s="211"/>
      <c r="B4" s="211"/>
      <c r="C4" s="138"/>
      <c r="D4" s="474" t="s">
        <v>178</v>
      </c>
      <c r="E4" s="474"/>
      <c r="F4" s="474"/>
    </row>
    <row r="5" spans="1:14" s="85" customFormat="1" ht="16.5" customHeight="1">
      <c r="A5" s="475" t="s">
        <v>50</v>
      </c>
      <c r="B5" s="475" t="s">
        <v>114</v>
      </c>
      <c r="C5" s="475" t="s">
        <v>2</v>
      </c>
      <c r="D5" s="457" t="s">
        <v>49</v>
      </c>
      <c r="E5" s="479" t="s">
        <v>51</v>
      </c>
      <c r="F5" s="479"/>
      <c r="H5" s="112"/>
      <c r="I5" s="112"/>
      <c r="J5" s="112"/>
      <c r="K5" s="112"/>
      <c r="L5" s="112"/>
      <c r="M5" s="112"/>
      <c r="N5" s="112"/>
    </row>
    <row r="6" spans="1:14" s="85" customFormat="1" ht="15" customHeight="1">
      <c r="A6" s="476"/>
      <c r="B6" s="476" t="s">
        <v>114</v>
      </c>
      <c r="C6" s="476"/>
      <c r="D6" s="478"/>
      <c r="E6" s="452" t="s">
        <v>70</v>
      </c>
      <c r="F6" s="457" t="s">
        <v>122</v>
      </c>
      <c r="H6" s="112"/>
      <c r="I6" s="112"/>
      <c r="J6" s="112"/>
      <c r="K6" s="112"/>
      <c r="L6" s="112"/>
      <c r="M6" s="112"/>
      <c r="N6" s="112"/>
    </row>
    <row r="7" spans="1:14" s="85" customFormat="1" ht="21" customHeight="1">
      <c r="A7" s="477"/>
      <c r="B7" s="477"/>
      <c r="C7" s="477"/>
      <c r="D7" s="458"/>
      <c r="E7" s="454"/>
      <c r="F7" s="458"/>
      <c r="H7" s="112"/>
      <c r="I7" s="112"/>
      <c r="J7" s="112"/>
      <c r="K7" s="112"/>
      <c r="L7" s="112"/>
      <c r="M7" s="112"/>
      <c r="N7" s="112"/>
    </row>
    <row r="8" spans="1:14" s="85" customFormat="1" ht="15" customHeight="1">
      <c r="A8" s="55" t="s">
        <v>3</v>
      </c>
      <c r="B8" s="55" t="s">
        <v>4</v>
      </c>
      <c r="C8" s="55">
        <v>1</v>
      </c>
      <c r="D8" s="55">
        <f>C8+1</f>
        <v>2</v>
      </c>
      <c r="E8" s="55" t="s">
        <v>71</v>
      </c>
      <c r="F8" s="55" t="s">
        <v>72</v>
      </c>
      <c r="H8" s="112"/>
      <c r="I8" s="112"/>
      <c r="J8" s="112"/>
      <c r="K8" s="112"/>
      <c r="L8" s="112"/>
      <c r="M8" s="112"/>
      <c r="N8" s="112"/>
    </row>
    <row r="9" spans="1:14" s="85" customFormat="1" ht="20.25" customHeight="1">
      <c r="A9" s="201"/>
      <c r="B9" s="316" t="s">
        <v>123</v>
      </c>
      <c r="C9" s="214">
        <v>711378000000</v>
      </c>
      <c r="D9" s="445">
        <f>+D10+D13+D38+D39</f>
        <v>862775588555</v>
      </c>
      <c r="E9" s="317">
        <v>151512988555</v>
      </c>
      <c r="F9" s="318">
        <f t="shared" ref="F9:F16" si="0">D9/C9</f>
        <v>1.2128229837793691</v>
      </c>
      <c r="G9" s="112"/>
      <c r="H9" s="112">
        <f>+D9-D10</f>
        <v>763299124257</v>
      </c>
      <c r="I9" s="112"/>
      <c r="J9" s="112"/>
      <c r="K9" s="112"/>
      <c r="L9" s="112"/>
      <c r="M9" s="112"/>
      <c r="N9" s="112"/>
    </row>
    <row r="10" spans="1:14" s="85" customFormat="1" ht="20.25" customHeight="1">
      <c r="A10" s="202" t="s">
        <v>3</v>
      </c>
      <c r="B10" s="216" t="s">
        <v>124</v>
      </c>
      <c r="C10" s="217">
        <v>84287000000</v>
      </c>
      <c r="D10" s="217">
        <v>99476464298</v>
      </c>
      <c r="E10" s="317">
        <v>15189464298</v>
      </c>
      <c r="F10" s="318">
        <f t="shared" si="0"/>
        <v>1.1802112342116815</v>
      </c>
      <c r="G10" s="112"/>
      <c r="H10" s="112"/>
      <c r="I10" s="112"/>
      <c r="J10" s="112"/>
      <c r="K10" s="112"/>
      <c r="L10" s="112"/>
      <c r="M10" s="112"/>
      <c r="N10" s="112"/>
    </row>
    <row r="11" spans="1:14" s="85" customFormat="1" ht="20.25" customHeight="1">
      <c r="A11" s="220" t="s">
        <v>9</v>
      </c>
      <c r="B11" s="221" t="s">
        <v>126</v>
      </c>
      <c r="C11" s="222">
        <v>84287000000</v>
      </c>
      <c r="D11" s="222">
        <v>83365152465</v>
      </c>
      <c r="E11" s="319">
        <v>-921847535</v>
      </c>
      <c r="F11" s="320">
        <f>D11/C11</f>
        <v>0.98906299269163689</v>
      </c>
      <c r="H11" s="112"/>
      <c r="I11" s="112"/>
      <c r="J11" s="112"/>
      <c r="K11" s="112"/>
      <c r="L11" s="112"/>
      <c r="M11" s="112"/>
      <c r="N11" s="112"/>
    </row>
    <row r="12" spans="1:14" s="85" customFormat="1" ht="20.25" customHeight="1">
      <c r="A12" s="220" t="s">
        <v>125</v>
      </c>
      <c r="B12" s="221" t="s">
        <v>74</v>
      </c>
      <c r="C12" s="222"/>
      <c r="D12" s="222">
        <v>16111311833</v>
      </c>
      <c r="E12" s="319">
        <v>16111311833</v>
      </c>
      <c r="F12" s="320"/>
      <c r="H12" s="112"/>
      <c r="I12" s="112"/>
      <c r="J12" s="112"/>
      <c r="K12" s="112"/>
      <c r="L12" s="112"/>
      <c r="M12" s="112"/>
      <c r="N12" s="112"/>
    </row>
    <row r="13" spans="1:14" s="85" customFormat="1" ht="20.25" customHeight="1">
      <c r="A13" s="202" t="s">
        <v>4</v>
      </c>
      <c r="B13" s="216" t="s">
        <v>292</v>
      </c>
      <c r="C13" s="217">
        <v>627091000000</v>
      </c>
      <c r="D13" s="217">
        <v>682419075133</v>
      </c>
      <c r="E13" s="317">
        <v>55328075133</v>
      </c>
      <c r="F13" s="318">
        <f t="shared" si="0"/>
        <v>1.0882297387986752</v>
      </c>
      <c r="G13" s="112"/>
      <c r="H13" s="321"/>
      <c r="I13" s="321"/>
      <c r="J13" s="321"/>
      <c r="K13" s="321"/>
      <c r="L13" s="321"/>
      <c r="M13" s="112"/>
      <c r="N13" s="112"/>
    </row>
    <row r="14" spans="1:14" s="85" customFormat="1" ht="20.25" customHeight="1">
      <c r="A14" s="202" t="s">
        <v>11</v>
      </c>
      <c r="B14" s="216" t="s">
        <v>17</v>
      </c>
      <c r="C14" s="217">
        <v>36994000000</v>
      </c>
      <c r="D14" s="217">
        <v>57052162047</v>
      </c>
      <c r="E14" s="217">
        <v>17385281047</v>
      </c>
      <c r="F14" s="318">
        <f t="shared" si="0"/>
        <v>1.5422004121479158</v>
      </c>
      <c r="H14" s="112"/>
      <c r="I14" s="112"/>
      <c r="J14" s="112"/>
      <c r="K14" s="112"/>
      <c r="L14" s="112"/>
      <c r="M14" s="112"/>
      <c r="N14" s="112"/>
    </row>
    <row r="15" spans="1:14" s="219" customFormat="1" ht="20.25" customHeight="1">
      <c r="A15" s="202">
        <v>1</v>
      </c>
      <c r="B15" s="216" t="s">
        <v>56</v>
      </c>
      <c r="C15" s="222">
        <v>36994000000</v>
      </c>
      <c r="D15" s="222">
        <v>57052162047</v>
      </c>
      <c r="E15" s="222">
        <v>17385281047</v>
      </c>
      <c r="F15" s="318">
        <f t="shared" si="0"/>
        <v>1.5422004121479158</v>
      </c>
      <c r="G15" s="322"/>
      <c r="H15" s="322"/>
      <c r="I15" s="322"/>
      <c r="J15" s="322"/>
      <c r="K15" s="322"/>
      <c r="L15" s="322"/>
      <c r="M15" s="322"/>
      <c r="N15" s="322"/>
    </row>
    <row r="16" spans="1:14" s="323" customFormat="1" ht="20.25" customHeight="1">
      <c r="A16" s="220" t="s">
        <v>9</v>
      </c>
      <c r="B16" s="221" t="s">
        <v>110</v>
      </c>
      <c r="C16" s="260">
        <v>4500000000</v>
      </c>
      <c r="D16" s="222">
        <v>6118968000</v>
      </c>
      <c r="E16" s="319">
        <v>1618968000</v>
      </c>
      <c r="F16" s="320">
        <f t="shared" si="0"/>
        <v>1.3597706666666667</v>
      </c>
      <c r="H16" s="112"/>
      <c r="I16" s="112"/>
      <c r="J16" s="112"/>
      <c r="K16" s="112"/>
      <c r="L16" s="112"/>
      <c r="M16" s="112"/>
      <c r="N16" s="112"/>
    </row>
    <row r="17" spans="1:14" s="85" customFormat="1" ht="20.25" customHeight="1">
      <c r="A17" s="220" t="s">
        <v>9</v>
      </c>
      <c r="B17" s="221" t="s">
        <v>98</v>
      </c>
      <c r="C17" s="260">
        <v>29494000000</v>
      </c>
      <c r="D17" s="260">
        <v>37867050047</v>
      </c>
      <c r="E17" s="319">
        <v>8373050047</v>
      </c>
      <c r="F17" s="320">
        <f>D17/C17</f>
        <v>1.2838899453109107</v>
      </c>
      <c r="H17" s="112"/>
      <c r="I17" s="112"/>
      <c r="J17" s="112"/>
      <c r="K17" s="112"/>
      <c r="L17" s="112"/>
      <c r="M17" s="112"/>
      <c r="N17" s="112"/>
    </row>
    <row r="18" spans="1:14" s="323" customFormat="1" ht="20.25" customHeight="1">
      <c r="A18" s="220" t="s">
        <v>9</v>
      </c>
      <c r="B18" s="221" t="s">
        <v>369</v>
      </c>
      <c r="C18" s="260"/>
      <c r="D18" s="222">
        <v>7393263000</v>
      </c>
      <c r="E18" s="319">
        <v>7393263000</v>
      </c>
      <c r="F18" s="320"/>
      <c r="H18" s="112"/>
      <c r="I18" s="112"/>
      <c r="J18" s="112"/>
      <c r="K18" s="112"/>
      <c r="L18" s="112"/>
      <c r="M18" s="112"/>
      <c r="N18" s="112"/>
    </row>
    <row r="19" spans="1:14" s="323" customFormat="1" ht="20.25" customHeight="1">
      <c r="A19" s="220" t="s">
        <v>9</v>
      </c>
      <c r="B19" s="221" t="s">
        <v>97</v>
      </c>
      <c r="C19" s="260">
        <v>1500000000</v>
      </c>
      <c r="D19" s="222">
        <v>2368199000</v>
      </c>
      <c r="E19" s="319">
        <v>868199000</v>
      </c>
      <c r="F19" s="320">
        <f>D19/C19</f>
        <v>1.5787993333333334</v>
      </c>
      <c r="H19" s="112"/>
      <c r="I19" s="112"/>
      <c r="J19" s="112"/>
      <c r="K19" s="112"/>
      <c r="L19" s="112"/>
      <c r="M19" s="112"/>
      <c r="N19" s="112"/>
    </row>
    <row r="20" spans="1:14" s="323" customFormat="1" ht="20.25" customHeight="1">
      <c r="A20" s="220" t="s">
        <v>9</v>
      </c>
      <c r="B20" s="270" t="s">
        <v>95</v>
      </c>
      <c r="C20" s="260">
        <v>1500000000</v>
      </c>
      <c r="D20" s="222">
        <v>3304682000</v>
      </c>
      <c r="E20" s="319">
        <v>1804682000</v>
      </c>
      <c r="F20" s="320">
        <f>D20/C20</f>
        <v>2.2031213333333333</v>
      </c>
      <c r="H20" s="112"/>
      <c r="I20" s="112"/>
      <c r="J20" s="112"/>
      <c r="K20" s="112"/>
      <c r="L20" s="112"/>
      <c r="M20" s="112"/>
      <c r="N20" s="112"/>
    </row>
    <row r="21" spans="1:14" s="85" customFormat="1" ht="20.25" customHeight="1">
      <c r="A21" s="202">
        <v>2</v>
      </c>
      <c r="B21" s="216" t="s">
        <v>340</v>
      </c>
      <c r="C21" s="222"/>
      <c r="D21" s="222"/>
      <c r="E21" s="319"/>
      <c r="F21" s="320"/>
      <c r="H21" s="112"/>
      <c r="I21" s="112"/>
      <c r="J21" s="112"/>
      <c r="K21" s="112"/>
      <c r="L21" s="112"/>
      <c r="M21" s="112"/>
      <c r="N21" s="112"/>
    </row>
    <row r="22" spans="1:14" s="85" customFormat="1" ht="20.25" customHeight="1">
      <c r="A22" s="202" t="s">
        <v>12</v>
      </c>
      <c r="B22" s="216" t="s">
        <v>19</v>
      </c>
      <c r="C22" s="217">
        <v>577639000000</v>
      </c>
      <c r="D22" s="217">
        <v>625366913086</v>
      </c>
      <c r="E22" s="217">
        <v>47727913086</v>
      </c>
      <c r="F22" s="318">
        <f t="shared" ref="F22:F37" si="1">D22/C22</f>
        <v>1.0826258495115462</v>
      </c>
      <c r="H22" s="112"/>
      <c r="I22" s="112"/>
      <c r="J22" s="112"/>
      <c r="K22" s="112"/>
      <c r="L22" s="112"/>
      <c r="M22" s="112"/>
      <c r="N22" s="112"/>
    </row>
    <row r="23" spans="1:14" s="323" customFormat="1" ht="20.25" customHeight="1">
      <c r="A23" s="220">
        <v>1</v>
      </c>
      <c r="B23" s="225" t="s">
        <v>110</v>
      </c>
      <c r="C23" s="222">
        <v>415126000000</v>
      </c>
      <c r="D23" s="222">
        <v>444478248938</v>
      </c>
      <c r="E23" s="319">
        <v>29352248938</v>
      </c>
      <c r="F23" s="320">
        <f>D23/C23</f>
        <v>1.0707068430741509</v>
      </c>
      <c r="H23" s="112"/>
      <c r="I23" s="112"/>
      <c r="J23" s="112"/>
      <c r="K23" s="112"/>
      <c r="L23" s="112"/>
      <c r="M23" s="112"/>
      <c r="N23" s="112"/>
    </row>
    <row r="24" spans="1:14" s="323" customFormat="1" ht="20.25" customHeight="1">
      <c r="A24" s="220">
        <v>2</v>
      </c>
      <c r="B24" s="225" t="s">
        <v>66</v>
      </c>
      <c r="C24" s="222">
        <v>600000000</v>
      </c>
      <c r="D24" s="222">
        <v>833921583</v>
      </c>
      <c r="E24" s="319">
        <v>233921583</v>
      </c>
      <c r="F24" s="320">
        <f t="shared" si="1"/>
        <v>1.3898693049999999</v>
      </c>
      <c r="H24" s="112"/>
      <c r="I24" s="112"/>
      <c r="J24" s="112"/>
      <c r="K24" s="112"/>
      <c r="L24" s="112"/>
      <c r="M24" s="112"/>
      <c r="N24" s="112"/>
    </row>
    <row r="25" spans="1:14" s="323" customFormat="1" ht="20.25" customHeight="1">
      <c r="A25" s="220">
        <v>3</v>
      </c>
      <c r="B25" s="225" t="s">
        <v>367</v>
      </c>
      <c r="C25" s="222">
        <v>2260000000</v>
      </c>
      <c r="D25" s="222">
        <v>3562030000</v>
      </c>
      <c r="E25" s="319">
        <v>1302030000</v>
      </c>
      <c r="F25" s="320">
        <f t="shared" si="1"/>
        <v>1.5761194690265488</v>
      </c>
      <c r="H25" s="112"/>
      <c r="I25" s="112"/>
      <c r="J25" s="112"/>
      <c r="K25" s="112"/>
      <c r="L25" s="112"/>
      <c r="M25" s="112"/>
      <c r="N25" s="112"/>
    </row>
    <row r="26" spans="1:14" s="323" customFormat="1" ht="20.25" customHeight="1">
      <c r="A26" s="220">
        <v>4</v>
      </c>
      <c r="B26" s="225" t="s">
        <v>93</v>
      </c>
      <c r="C26" s="222">
        <v>1861000000</v>
      </c>
      <c r="D26" s="222">
        <v>3941358000</v>
      </c>
      <c r="E26" s="319">
        <v>2080358000</v>
      </c>
      <c r="F26" s="320">
        <f t="shared" si="1"/>
        <v>2.1178710370768403</v>
      </c>
      <c r="H26" s="112"/>
      <c r="I26" s="112"/>
      <c r="J26" s="112"/>
      <c r="K26" s="112"/>
      <c r="L26" s="112"/>
      <c r="M26" s="112"/>
      <c r="N26" s="112"/>
    </row>
    <row r="27" spans="1:14" s="323" customFormat="1" ht="20.25" customHeight="1">
      <c r="A27" s="220">
        <v>5</v>
      </c>
      <c r="B27" s="225" t="s">
        <v>94</v>
      </c>
      <c r="C27" s="222">
        <v>200000000</v>
      </c>
      <c r="D27" s="222">
        <v>3693806800</v>
      </c>
      <c r="E27" s="319">
        <v>3493806800</v>
      </c>
      <c r="F27" s="320">
        <f t="shared" si="1"/>
        <v>18.469034000000001</v>
      </c>
      <c r="H27" s="112"/>
      <c r="I27" s="112"/>
      <c r="J27" s="112"/>
      <c r="K27" s="112"/>
      <c r="L27" s="112"/>
      <c r="M27" s="112"/>
      <c r="N27" s="112"/>
    </row>
    <row r="28" spans="1:14" s="323" customFormat="1" ht="20.25" customHeight="1">
      <c r="A28" s="220">
        <v>6</v>
      </c>
      <c r="B28" s="225" t="s">
        <v>95</v>
      </c>
      <c r="C28" s="222">
        <v>1366000000</v>
      </c>
      <c r="D28" s="222">
        <v>2623860812</v>
      </c>
      <c r="E28" s="319">
        <v>1257860812</v>
      </c>
      <c r="F28" s="320">
        <f t="shared" si="1"/>
        <v>1.9208351478770131</v>
      </c>
      <c r="H28" s="112"/>
      <c r="I28" s="112"/>
      <c r="J28" s="112"/>
      <c r="K28" s="112"/>
      <c r="L28" s="112"/>
      <c r="M28" s="112"/>
      <c r="N28" s="112"/>
    </row>
    <row r="29" spans="1:14" s="323" customFormat="1" ht="20.25" customHeight="1">
      <c r="A29" s="220">
        <v>7</v>
      </c>
      <c r="B29" s="225" t="s">
        <v>368</v>
      </c>
      <c r="C29" s="222">
        <v>2488000000</v>
      </c>
      <c r="D29" s="222">
        <v>5059811989</v>
      </c>
      <c r="E29" s="319">
        <v>2571811989</v>
      </c>
      <c r="F29" s="320">
        <f t="shared" si="1"/>
        <v>2.0336864907556271</v>
      </c>
      <c r="H29" s="112"/>
      <c r="I29" s="112"/>
      <c r="J29" s="112"/>
      <c r="K29" s="112"/>
      <c r="L29" s="112"/>
      <c r="M29" s="112"/>
      <c r="N29" s="112"/>
    </row>
    <row r="30" spans="1:14" s="323" customFormat="1" ht="20.25" customHeight="1">
      <c r="A30" s="220">
        <v>8</v>
      </c>
      <c r="B30" s="225" t="s">
        <v>96</v>
      </c>
      <c r="C30" s="222">
        <v>891000000</v>
      </c>
      <c r="D30" s="222">
        <v>914000000</v>
      </c>
      <c r="E30" s="319">
        <v>23000000</v>
      </c>
      <c r="F30" s="320">
        <f t="shared" si="1"/>
        <v>1.0258136924803591</v>
      </c>
      <c r="H30" s="112"/>
      <c r="I30" s="112"/>
      <c r="J30" s="112"/>
      <c r="K30" s="112"/>
      <c r="L30" s="112"/>
      <c r="M30" s="112"/>
      <c r="N30" s="112"/>
    </row>
    <row r="31" spans="1:14" s="323" customFormat="1" ht="20.25" customHeight="1">
      <c r="A31" s="220">
        <v>9</v>
      </c>
      <c r="B31" s="225" t="s">
        <v>97</v>
      </c>
      <c r="C31" s="222">
        <v>2500000000</v>
      </c>
      <c r="D31" s="222">
        <v>3424447000</v>
      </c>
      <c r="E31" s="319">
        <v>924447000</v>
      </c>
      <c r="F31" s="320">
        <f t="shared" si="1"/>
        <v>1.3697788</v>
      </c>
      <c r="H31" s="112"/>
      <c r="I31" s="112"/>
      <c r="J31" s="112"/>
      <c r="K31" s="112"/>
      <c r="L31" s="112"/>
      <c r="M31" s="112"/>
      <c r="N31" s="112"/>
    </row>
    <row r="32" spans="1:14" s="323" customFormat="1" ht="20.25" customHeight="1">
      <c r="A32" s="220">
        <v>10</v>
      </c>
      <c r="B32" s="225" t="s">
        <v>98</v>
      </c>
      <c r="C32" s="222">
        <v>60427000000</v>
      </c>
      <c r="D32" s="222">
        <v>71335166118</v>
      </c>
      <c r="E32" s="319">
        <v>10908166118</v>
      </c>
      <c r="F32" s="320">
        <f t="shared" si="1"/>
        <v>1.1805180816191438</v>
      </c>
      <c r="H32" s="112"/>
      <c r="I32" s="112"/>
      <c r="J32" s="112"/>
      <c r="K32" s="112"/>
      <c r="L32" s="112"/>
      <c r="M32" s="112"/>
      <c r="N32" s="112"/>
    </row>
    <row r="33" spans="1:14" s="323" customFormat="1" ht="20.25" customHeight="1">
      <c r="A33" s="220">
        <v>11</v>
      </c>
      <c r="B33" s="225" t="s">
        <v>369</v>
      </c>
      <c r="C33" s="222">
        <v>38714000000</v>
      </c>
      <c r="D33" s="222">
        <v>38766490696</v>
      </c>
      <c r="E33" s="319">
        <v>52490696</v>
      </c>
      <c r="F33" s="320">
        <f t="shared" si="1"/>
        <v>1.0013558582424962</v>
      </c>
      <c r="H33" s="112"/>
      <c r="I33" s="112"/>
      <c r="J33" s="112"/>
      <c r="K33" s="112"/>
      <c r="L33" s="112"/>
      <c r="M33" s="112"/>
      <c r="N33" s="112"/>
    </row>
    <row r="34" spans="1:14" s="323" customFormat="1" ht="20.25" customHeight="1">
      <c r="A34" s="220">
        <v>12</v>
      </c>
      <c r="B34" s="225" t="s">
        <v>287</v>
      </c>
      <c r="C34" s="222">
        <v>41540000000</v>
      </c>
      <c r="D34" s="222">
        <v>46643771150</v>
      </c>
      <c r="E34" s="319">
        <v>5103771150</v>
      </c>
      <c r="F34" s="320">
        <f t="shared" si="1"/>
        <v>1.1228640142031776</v>
      </c>
      <c r="H34" s="112"/>
      <c r="I34" s="112"/>
      <c r="J34" s="112"/>
      <c r="K34" s="112"/>
      <c r="L34" s="112"/>
      <c r="M34" s="112"/>
      <c r="N34" s="112"/>
    </row>
    <row r="35" spans="1:14" s="323" customFormat="1" ht="20.25" customHeight="1">
      <c r="A35" s="220">
        <v>13</v>
      </c>
      <c r="B35" s="225" t="s">
        <v>288</v>
      </c>
      <c r="C35" s="222">
        <v>9666000000</v>
      </c>
      <c r="D35" s="222">
        <v>90000000</v>
      </c>
      <c r="E35" s="319">
        <v>-9576000000</v>
      </c>
      <c r="F35" s="320">
        <f t="shared" si="1"/>
        <v>9.3109869646182501E-3</v>
      </c>
      <c r="H35" s="112"/>
      <c r="I35" s="112"/>
      <c r="J35" s="112"/>
      <c r="K35" s="112"/>
      <c r="L35" s="112"/>
      <c r="M35" s="112"/>
      <c r="N35" s="112"/>
    </row>
    <row r="36" spans="1:14" s="219" customFormat="1" ht="20.25" customHeight="1">
      <c r="A36" s="202" t="s">
        <v>13</v>
      </c>
      <c r="B36" s="216" t="s">
        <v>20</v>
      </c>
      <c r="C36" s="217">
        <v>12458000000</v>
      </c>
      <c r="D36" s="227"/>
      <c r="E36" s="317">
        <v>-12458000000</v>
      </c>
      <c r="F36" s="320"/>
      <c r="G36" s="324"/>
      <c r="H36" s="322"/>
      <c r="I36" s="322"/>
      <c r="J36" s="322"/>
      <c r="K36" s="322"/>
      <c r="L36" s="322"/>
      <c r="M36" s="322"/>
      <c r="N36" s="322"/>
    </row>
    <row r="37" spans="1:14" s="85" customFormat="1" ht="20.25" hidden="1" customHeight="1">
      <c r="A37" s="202" t="s">
        <v>14</v>
      </c>
      <c r="B37" s="216" t="s">
        <v>57</v>
      </c>
      <c r="C37" s="325"/>
      <c r="D37" s="325"/>
      <c r="E37" s="317">
        <v>0</v>
      </c>
      <c r="F37" s="320" t="e">
        <f t="shared" si="1"/>
        <v>#DIV/0!</v>
      </c>
      <c r="G37" s="326"/>
      <c r="H37" s="112"/>
      <c r="I37" s="112"/>
      <c r="J37" s="112"/>
      <c r="K37" s="112"/>
      <c r="L37" s="112"/>
      <c r="M37" s="112"/>
      <c r="N37" s="112"/>
    </row>
    <row r="38" spans="1:14" s="85" customFormat="1" ht="20.25" customHeight="1">
      <c r="A38" s="202" t="s">
        <v>16</v>
      </c>
      <c r="B38" s="216" t="s">
        <v>222</v>
      </c>
      <c r="C38" s="325"/>
      <c r="D38" s="217">
        <v>145989436</v>
      </c>
      <c r="E38" s="317">
        <v>145989436</v>
      </c>
      <c r="F38" s="320"/>
      <c r="G38" s="326"/>
      <c r="H38" s="112"/>
      <c r="I38" s="112"/>
      <c r="J38" s="112"/>
      <c r="K38" s="112"/>
      <c r="L38" s="112"/>
      <c r="M38" s="112"/>
      <c r="N38" s="112"/>
    </row>
    <row r="39" spans="1:14" s="85" customFormat="1" ht="20.25" customHeight="1">
      <c r="A39" s="232" t="s">
        <v>220</v>
      </c>
      <c r="B39" s="233" t="s">
        <v>75</v>
      </c>
      <c r="C39" s="327"/>
      <c r="D39" s="440">
        <f>80849459688-115400000</f>
        <v>80734059688</v>
      </c>
      <c r="E39" s="328">
        <v>80849459688</v>
      </c>
      <c r="F39" s="329"/>
      <c r="G39" s="326"/>
      <c r="H39" s="112"/>
      <c r="I39" s="112"/>
      <c r="J39" s="112"/>
      <c r="K39" s="112"/>
      <c r="L39" s="112"/>
      <c r="M39" s="112"/>
      <c r="N39" s="112"/>
    </row>
    <row r="40" spans="1:14" ht="18">
      <c r="A40" s="138"/>
      <c r="B40" s="138"/>
      <c r="C40" s="138"/>
      <c r="D40" s="138"/>
    </row>
  </sheetData>
  <mergeCells count="10">
    <mergeCell ref="F6:F7"/>
    <mergeCell ref="A2:F2"/>
    <mergeCell ref="A3:F3"/>
    <mergeCell ref="D4:F4"/>
    <mergeCell ref="C5:C7"/>
    <mergeCell ref="D5:D7"/>
    <mergeCell ref="E5:F5"/>
    <mergeCell ref="A5:A7"/>
    <mergeCell ref="B5:B7"/>
    <mergeCell ref="E6:E7"/>
  </mergeCells>
  <phoneticPr fontId="15" type="noConversion"/>
  <pageMargins left="0.56999999999999995" right="0.5" top="0.53" bottom="0" header="0.32" footer="0.511811023622047"/>
  <pageSetup paperSize="9" scale="9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L182"/>
  <sheetViews>
    <sheetView view="pageBreakPreview" zoomScale="85" zoomScaleNormal="100" zoomScaleSheetLayoutView="85" workbookViewId="0">
      <selection activeCell="C19" sqref="C19"/>
    </sheetView>
  </sheetViews>
  <sheetFormatPr defaultColWidth="9" defaultRowHeight="15.6"/>
  <cols>
    <col min="1" max="1" width="4.5" style="42" customWidth="1"/>
    <col min="2" max="2" width="37" style="42" customWidth="1"/>
    <col min="3" max="8" width="15.3984375" style="42" customWidth="1"/>
    <col min="9" max="10" width="9.3984375" style="42" customWidth="1"/>
    <col min="11" max="11" width="8.09765625" style="42" customWidth="1"/>
    <col min="12" max="12" width="5.3984375" style="42" customWidth="1"/>
    <col min="13" max="16384" width="9" style="42"/>
  </cols>
  <sheetData>
    <row r="1" spans="1:12" ht="19.5" customHeight="1">
      <c r="A1" s="204"/>
      <c r="B1" s="204"/>
      <c r="C1" s="205"/>
      <c r="D1" s="206"/>
      <c r="E1" s="205"/>
      <c r="F1" s="206"/>
      <c r="G1" s="206"/>
      <c r="H1" s="205"/>
      <c r="I1" s="480" t="s">
        <v>103</v>
      </c>
      <c r="J1" s="480"/>
      <c r="K1" s="480"/>
      <c r="L1" s="67"/>
    </row>
    <row r="2" spans="1:12" ht="21.75" customHeight="1">
      <c r="A2" s="450" t="s">
        <v>554</v>
      </c>
      <c r="B2" s="450"/>
      <c r="C2" s="450"/>
      <c r="D2" s="450"/>
      <c r="E2" s="450"/>
      <c r="F2" s="450"/>
      <c r="G2" s="450"/>
      <c r="H2" s="450"/>
      <c r="I2" s="450"/>
      <c r="J2" s="450"/>
      <c r="K2" s="450"/>
      <c r="L2" s="114"/>
    </row>
    <row r="3" spans="1:12" ht="22.5" customHeight="1">
      <c r="A3" s="473" t="str">
        <f>'B48'!A3</f>
        <v>(Kèm theo Báo cáo số            /BC-UBND  ngày 17/6/2024 của UBND huyện Tuần Giáo)</v>
      </c>
      <c r="B3" s="473"/>
      <c r="C3" s="473"/>
      <c r="D3" s="473"/>
      <c r="E3" s="473"/>
      <c r="F3" s="473"/>
      <c r="G3" s="473"/>
      <c r="H3" s="473"/>
      <c r="I3" s="473"/>
      <c r="J3" s="473"/>
      <c r="K3" s="473"/>
      <c r="L3" s="44"/>
    </row>
    <row r="4" spans="1:12" ht="15" customHeight="1">
      <c r="A4" s="211"/>
      <c r="B4" s="211"/>
      <c r="C4" s="138"/>
      <c r="D4" s="314"/>
      <c r="E4" s="314"/>
      <c r="F4" s="315"/>
      <c r="G4" s="331"/>
      <c r="H4" s="331"/>
      <c r="I4" s="485" t="s">
        <v>178</v>
      </c>
      <c r="J4" s="485"/>
      <c r="K4" s="485"/>
      <c r="L4" s="57"/>
    </row>
    <row r="5" spans="1:12" s="54" customFormat="1" ht="17.25" customHeight="1">
      <c r="A5" s="452" t="s">
        <v>50</v>
      </c>
      <c r="B5" s="452" t="s">
        <v>114</v>
      </c>
      <c r="C5" s="481" t="s">
        <v>44</v>
      </c>
      <c r="D5" s="479" t="s">
        <v>29</v>
      </c>
      <c r="E5" s="479"/>
      <c r="F5" s="481" t="s">
        <v>49</v>
      </c>
      <c r="G5" s="479" t="s">
        <v>29</v>
      </c>
      <c r="H5" s="479"/>
      <c r="I5" s="479" t="s">
        <v>73</v>
      </c>
      <c r="J5" s="479"/>
      <c r="K5" s="479"/>
      <c r="L5" s="115"/>
    </row>
    <row r="6" spans="1:12" s="54" customFormat="1" ht="17.25" customHeight="1">
      <c r="A6" s="453"/>
      <c r="B6" s="453"/>
      <c r="C6" s="482"/>
      <c r="D6" s="484" t="s">
        <v>115</v>
      </c>
      <c r="E6" s="484" t="s">
        <v>116</v>
      </c>
      <c r="F6" s="482"/>
      <c r="G6" s="484" t="s">
        <v>115</v>
      </c>
      <c r="H6" s="484" t="s">
        <v>116</v>
      </c>
      <c r="I6" s="484" t="s">
        <v>359</v>
      </c>
      <c r="J6" s="484" t="s">
        <v>360</v>
      </c>
      <c r="K6" s="484" t="s">
        <v>116</v>
      </c>
      <c r="L6" s="116"/>
    </row>
    <row r="7" spans="1:12" s="54" customFormat="1" ht="17.25" customHeight="1">
      <c r="A7" s="454"/>
      <c r="B7" s="454"/>
      <c r="C7" s="483"/>
      <c r="D7" s="483"/>
      <c r="E7" s="483"/>
      <c r="F7" s="483"/>
      <c r="G7" s="483"/>
      <c r="H7" s="483"/>
      <c r="I7" s="483" t="s">
        <v>34</v>
      </c>
      <c r="J7" s="483"/>
      <c r="K7" s="483"/>
      <c r="L7" s="116"/>
    </row>
    <row r="8" spans="1:12" s="85" customFormat="1" ht="14.25" customHeight="1">
      <c r="A8" s="55" t="s">
        <v>3</v>
      </c>
      <c r="B8" s="55" t="s">
        <v>4</v>
      </c>
      <c r="C8" s="55" t="s">
        <v>31</v>
      </c>
      <c r="D8" s="55">
        <v>2</v>
      </c>
      <c r="E8" s="55">
        <f>D8+1</f>
        <v>3</v>
      </c>
      <c r="F8" s="55" t="s">
        <v>32</v>
      </c>
      <c r="G8" s="55">
        <v>5</v>
      </c>
      <c r="H8" s="55">
        <f>G8+1</f>
        <v>6</v>
      </c>
      <c r="I8" s="55" t="s">
        <v>35</v>
      </c>
      <c r="J8" s="55" t="s">
        <v>36</v>
      </c>
      <c r="K8" s="55" t="s">
        <v>37</v>
      </c>
      <c r="L8" s="117"/>
    </row>
    <row r="9" spans="1:12" s="54" customFormat="1" ht="21" customHeight="1">
      <c r="A9" s="333"/>
      <c r="B9" s="334" t="s">
        <v>308</v>
      </c>
      <c r="C9" s="335">
        <f t="shared" ref="C9:H9" si="0">C10+C40+C181+C182</f>
        <v>715818000000</v>
      </c>
      <c r="D9" s="335">
        <f t="shared" si="0"/>
        <v>627091000000</v>
      </c>
      <c r="E9" s="335">
        <f t="shared" si="0"/>
        <v>88727000000</v>
      </c>
      <c r="F9" s="446">
        <f t="shared" si="0"/>
        <v>869768091588</v>
      </c>
      <c r="G9" s="446">
        <f>G10+G40+G181+G182</f>
        <v>763299124257</v>
      </c>
      <c r="H9" s="335">
        <f t="shared" si="0"/>
        <v>106468967331</v>
      </c>
      <c r="I9" s="215">
        <f>F9/C9</f>
        <v>1.2150687627134271</v>
      </c>
      <c r="J9" s="215">
        <f t="shared" ref="I9:K12" si="1">G9/D9</f>
        <v>1.2172063133691919</v>
      </c>
      <c r="K9" s="215">
        <f t="shared" si="1"/>
        <v>1.1999613120132542</v>
      </c>
      <c r="L9" s="118"/>
    </row>
    <row r="10" spans="1:12" s="54" customFormat="1" ht="17.25" customHeight="1">
      <c r="A10" s="202" t="s">
        <v>3</v>
      </c>
      <c r="B10" s="216" t="s">
        <v>91</v>
      </c>
      <c r="C10" s="217">
        <f t="shared" ref="C10:H10" si="2">C11+C25+C39</f>
        <v>715674000000</v>
      </c>
      <c r="D10" s="217">
        <f t="shared" si="2"/>
        <v>626947000000</v>
      </c>
      <c r="E10" s="217">
        <f t="shared" si="2"/>
        <v>88727000000</v>
      </c>
      <c r="F10" s="217">
        <f t="shared" si="2"/>
        <v>745558390866</v>
      </c>
      <c r="G10" s="217">
        <f t="shared" si="2"/>
        <v>656581273885</v>
      </c>
      <c r="H10" s="217">
        <f t="shared" si="2"/>
        <v>88977116981</v>
      </c>
      <c r="I10" s="215">
        <f t="shared" si="1"/>
        <v>1.0417569883298821</v>
      </c>
      <c r="J10" s="215">
        <f t="shared" si="1"/>
        <v>1.0472675902189499</v>
      </c>
      <c r="K10" s="215">
        <f t="shared" si="1"/>
        <v>1.0028189500490268</v>
      </c>
      <c r="L10" s="118"/>
    </row>
    <row r="11" spans="1:12" s="54" customFormat="1" ht="17.25" customHeight="1">
      <c r="A11" s="202" t="s">
        <v>11</v>
      </c>
      <c r="B11" s="216" t="s">
        <v>25</v>
      </c>
      <c r="C11" s="217">
        <f>D11+E11</f>
        <v>40234000000</v>
      </c>
      <c r="D11" s="217">
        <f>D12+D24</f>
        <v>36994000000</v>
      </c>
      <c r="E11" s="217">
        <f>E12+E24</f>
        <v>3240000000</v>
      </c>
      <c r="F11" s="217">
        <f>G11+H11</f>
        <v>38101446567</v>
      </c>
      <c r="G11" s="217">
        <f>G12+G24</f>
        <v>36986647047</v>
      </c>
      <c r="H11" s="217">
        <f>H12+H24</f>
        <v>1114799520</v>
      </c>
      <c r="I11" s="215">
        <f t="shared" si="1"/>
        <v>0.94699623619326934</v>
      </c>
      <c r="J11" s="215">
        <f t="shared" si="1"/>
        <v>0.99980123930907716</v>
      </c>
      <c r="K11" s="215">
        <f t="shared" si="1"/>
        <v>0.34407392592592595</v>
      </c>
      <c r="L11" s="118"/>
    </row>
    <row r="12" spans="1:12" s="54" customFormat="1" ht="17.25" customHeight="1">
      <c r="A12" s="202">
        <v>1</v>
      </c>
      <c r="B12" s="216" t="s">
        <v>56</v>
      </c>
      <c r="C12" s="222">
        <f>D12+E12</f>
        <v>40234000000</v>
      </c>
      <c r="D12" s="222">
        <f>D20</f>
        <v>36994000000</v>
      </c>
      <c r="E12" s="222">
        <f>E20</f>
        <v>3240000000</v>
      </c>
      <c r="F12" s="222">
        <f>G12+H12</f>
        <v>38101446567</v>
      </c>
      <c r="G12" s="222">
        <f>G20</f>
        <v>36986647047</v>
      </c>
      <c r="H12" s="222">
        <f>H20</f>
        <v>1114799520</v>
      </c>
      <c r="I12" s="224">
        <f t="shared" si="1"/>
        <v>0.94699623619326934</v>
      </c>
      <c r="J12" s="224">
        <f t="shared" si="1"/>
        <v>0.99980123930907716</v>
      </c>
      <c r="K12" s="224">
        <f t="shared" si="1"/>
        <v>0.34407392592592595</v>
      </c>
      <c r="L12" s="119"/>
    </row>
    <row r="13" spans="1:12" s="54" customFormat="1" ht="17.25" customHeight="1">
      <c r="A13" s="202" t="s">
        <v>316</v>
      </c>
      <c r="B13" s="216" t="s">
        <v>112</v>
      </c>
      <c r="C13" s="222">
        <f>D13+E13</f>
        <v>40234000000</v>
      </c>
      <c r="D13" s="222">
        <f>SUM(D14:D19)</f>
        <v>36994000000</v>
      </c>
      <c r="E13" s="222">
        <f>SUM(E14:E19)</f>
        <v>3240000000</v>
      </c>
      <c r="F13" s="222">
        <f>G13+H13</f>
        <v>38101446567</v>
      </c>
      <c r="G13" s="222">
        <f>SUM(G14:G19)</f>
        <v>36986647047</v>
      </c>
      <c r="H13" s="222">
        <f>SUM(H14:H19)</f>
        <v>1114799520</v>
      </c>
      <c r="I13" s="224">
        <f t="shared" ref="I13:I20" si="3">F13/C13</f>
        <v>0.94699623619326934</v>
      </c>
      <c r="J13" s="224">
        <f t="shared" ref="J13:J20" si="4">G13/D13</f>
        <v>0.99980123930907716</v>
      </c>
      <c r="K13" s="224">
        <f>H13/E13</f>
        <v>0.34407392592592595</v>
      </c>
      <c r="L13" s="119"/>
    </row>
    <row r="14" spans="1:12" s="54" customFormat="1" ht="17.25" customHeight="1">
      <c r="A14" s="226" t="s">
        <v>9</v>
      </c>
      <c r="B14" s="270" t="s">
        <v>110</v>
      </c>
      <c r="C14" s="222">
        <f t="shared" ref="C14:C24" si="5">D14+E14</f>
        <v>4500000000</v>
      </c>
      <c r="D14" s="222">
        <v>4500000000</v>
      </c>
      <c r="E14" s="222"/>
      <c r="F14" s="222">
        <f t="shared" ref="F14:F24" si="6">G14+H14</f>
        <v>6103038000</v>
      </c>
      <c r="G14" s="222">
        <v>6103038000</v>
      </c>
      <c r="H14" s="222"/>
      <c r="I14" s="224">
        <f t="shared" si="3"/>
        <v>1.3562306666666666</v>
      </c>
      <c r="J14" s="224">
        <f t="shared" si="4"/>
        <v>1.3562306666666666</v>
      </c>
      <c r="K14" s="224"/>
      <c r="L14" s="119"/>
    </row>
    <row r="15" spans="1:12" s="54" customFormat="1" ht="17.25" customHeight="1">
      <c r="A15" s="226" t="s">
        <v>125</v>
      </c>
      <c r="B15" s="221" t="s">
        <v>98</v>
      </c>
      <c r="C15" s="222">
        <f t="shared" si="5"/>
        <v>32734000000</v>
      </c>
      <c r="D15" s="222">
        <f>32734000000-E15</f>
        <v>29494000000</v>
      </c>
      <c r="E15" s="222">
        <v>3240000000</v>
      </c>
      <c r="F15" s="222">
        <f t="shared" si="6"/>
        <v>28117492567</v>
      </c>
      <c r="G15" s="222">
        <v>27122693047</v>
      </c>
      <c r="H15" s="222">
        <v>994799520</v>
      </c>
      <c r="I15" s="224">
        <f t="shared" si="3"/>
        <v>0.85896904035559363</v>
      </c>
      <c r="J15" s="224">
        <f t="shared" si="4"/>
        <v>0.9196003609886757</v>
      </c>
      <c r="K15" s="224">
        <f>H15/E15</f>
        <v>0.30703688888888891</v>
      </c>
      <c r="L15" s="119"/>
    </row>
    <row r="16" spans="1:12" s="54" customFormat="1" ht="17.25" customHeight="1">
      <c r="A16" s="226" t="s">
        <v>9</v>
      </c>
      <c r="B16" s="221" t="s">
        <v>369</v>
      </c>
      <c r="C16" s="222">
        <f t="shared" si="5"/>
        <v>0</v>
      </c>
      <c r="D16" s="222"/>
      <c r="E16" s="222"/>
      <c r="F16" s="222">
        <f t="shared" si="6"/>
        <v>0</v>
      </c>
      <c r="G16" s="222"/>
      <c r="H16" s="222"/>
      <c r="I16" s="224"/>
      <c r="J16" s="224"/>
      <c r="K16" s="224"/>
      <c r="L16" s="119"/>
    </row>
    <row r="17" spans="1:12" s="54" customFormat="1" ht="17.25" customHeight="1">
      <c r="A17" s="226" t="s">
        <v>9</v>
      </c>
      <c r="B17" s="221" t="s">
        <v>97</v>
      </c>
      <c r="C17" s="222">
        <f>D17+E17</f>
        <v>1500000000</v>
      </c>
      <c r="D17" s="222">
        <v>1500000000</v>
      </c>
      <c r="E17" s="222"/>
      <c r="F17" s="222">
        <f t="shared" si="6"/>
        <v>2368199000</v>
      </c>
      <c r="G17" s="222">
        <v>2368199000</v>
      </c>
      <c r="H17" s="222"/>
      <c r="I17" s="224"/>
      <c r="J17" s="224"/>
      <c r="K17" s="224"/>
      <c r="L17" s="119"/>
    </row>
    <row r="18" spans="1:12" s="54" customFormat="1" ht="17.25" customHeight="1">
      <c r="A18" s="220" t="s">
        <v>9</v>
      </c>
      <c r="B18" s="221" t="s">
        <v>95</v>
      </c>
      <c r="C18" s="222">
        <f t="shared" si="5"/>
        <v>1500000000</v>
      </c>
      <c r="D18" s="222">
        <v>1500000000</v>
      </c>
      <c r="E18" s="222"/>
      <c r="F18" s="222">
        <f t="shared" si="6"/>
        <v>1392717000</v>
      </c>
      <c r="G18" s="222">
        <v>1392717000</v>
      </c>
      <c r="H18" s="222"/>
      <c r="I18" s="224"/>
      <c r="J18" s="224"/>
      <c r="K18" s="224"/>
      <c r="L18" s="119"/>
    </row>
    <row r="19" spans="1:12" s="54" customFormat="1" ht="17.25" customHeight="1">
      <c r="A19" s="220" t="s">
        <v>9</v>
      </c>
      <c r="B19" s="221" t="s">
        <v>287</v>
      </c>
      <c r="C19" s="222">
        <f t="shared" si="5"/>
        <v>0</v>
      </c>
      <c r="D19" s="222"/>
      <c r="E19" s="222"/>
      <c r="F19" s="222">
        <f t="shared" si="6"/>
        <v>120000000</v>
      </c>
      <c r="G19" s="222"/>
      <c r="H19" s="222">
        <v>120000000</v>
      </c>
      <c r="I19" s="224"/>
      <c r="J19" s="224"/>
      <c r="K19" s="224"/>
      <c r="L19" s="119"/>
    </row>
    <row r="20" spans="1:12" s="54" customFormat="1" ht="17.25" customHeight="1">
      <c r="A20" s="202" t="s">
        <v>316</v>
      </c>
      <c r="B20" s="216" t="s">
        <v>113</v>
      </c>
      <c r="C20" s="222">
        <f t="shared" si="5"/>
        <v>40234000000</v>
      </c>
      <c r="D20" s="222">
        <f>SUM(D21:D23)</f>
        <v>36994000000</v>
      </c>
      <c r="E20" s="222">
        <f>SUM(E21:E23)</f>
        <v>3240000000</v>
      </c>
      <c r="F20" s="222">
        <f t="shared" si="6"/>
        <v>38101446567</v>
      </c>
      <c r="G20" s="222">
        <f>SUM(G21:G23)</f>
        <v>36986647047</v>
      </c>
      <c r="H20" s="222">
        <f>SUM(H21:H23)</f>
        <v>1114799520</v>
      </c>
      <c r="I20" s="224">
        <f t="shared" si="3"/>
        <v>0.94699623619326934</v>
      </c>
      <c r="J20" s="224">
        <f t="shared" si="4"/>
        <v>0.99980123930907716</v>
      </c>
      <c r="K20" s="224">
        <f>H20/E20</f>
        <v>0.34407392592592595</v>
      </c>
      <c r="L20" s="119"/>
    </row>
    <row r="21" spans="1:12" s="54" customFormat="1" ht="17.25" customHeight="1">
      <c r="A21" s="220" t="s">
        <v>9</v>
      </c>
      <c r="B21" s="225" t="s">
        <v>357</v>
      </c>
      <c r="C21" s="222">
        <f t="shared" si="5"/>
        <v>22234000000</v>
      </c>
      <c r="D21" s="222">
        <v>22234000000</v>
      </c>
      <c r="E21" s="222"/>
      <c r="F21" s="222">
        <f>G21+H21</f>
        <v>29775514000</v>
      </c>
      <c r="G21" s="222">
        <v>29655514000</v>
      </c>
      <c r="H21" s="222">
        <v>120000000</v>
      </c>
      <c r="I21" s="224">
        <f>F21/C21</f>
        <v>1.3391883601691104</v>
      </c>
      <c r="J21" s="224">
        <f>G21/D21</f>
        <v>1.3337912206530538</v>
      </c>
      <c r="K21" s="224"/>
      <c r="L21" s="119"/>
    </row>
    <row r="22" spans="1:12" s="54" customFormat="1" ht="17.25" customHeight="1">
      <c r="A22" s="220" t="s">
        <v>9</v>
      </c>
      <c r="B22" s="225" t="s">
        <v>358</v>
      </c>
      <c r="C22" s="222">
        <f t="shared" si="5"/>
        <v>18000000000</v>
      </c>
      <c r="D22" s="222">
        <v>14760000000</v>
      </c>
      <c r="E22" s="222">
        <f>E15</f>
        <v>3240000000</v>
      </c>
      <c r="F22" s="222">
        <f t="shared" si="6"/>
        <v>6676846520</v>
      </c>
      <c r="G22" s="222">
        <v>5682047000</v>
      </c>
      <c r="H22" s="222">
        <v>994799520</v>
      </c>
      <c r="I22" s="224">
        <f>F22/C22</f>
        <v>0.37093591777777779</v>
      </c>
      <c r="J22" s="224">
        <f>G22/D22</f>
        <v>0.38496253387533874</v>
      </c>
      <c r="K22" s="224">
        <f>H22/E22</f>
        <v>0.30703688888888891</v>
      </c>
      <c r="L22" s="119"/>
    </row>
    <row r="23" spans="1:12" s="54" customFormat="1" ht="33" customHeight="1">
      <c r="A23" s="220" t="s">
        <v>9</v>
      </c>
      <c r="B23" s="225" t="s">
        <v>339</v>
      </c>
      <c r="C23" s="222">
        <f t="shared" si="5"/>
        <v>0</v>
      </c>
      <c r="D23" s="222"/>
      <c r="E23" s="222"/>
      <c r="F23" s="222">
        <f t="shared" si="6"/>
        <v>1649086047</v>
      </c>
      <c r="G23" s="222">
        <v>1649086047</v>
      </c>
      <c r="H23" s="222"/>
      <c r="I23" s="224"/>
      <c r="J23" s="224"/>
      <c r="K23" s="224"/>
      <c r="L23" s="119"/>
    </row>
    <row r="24" spans="1:12" s="54" customFormat="1" ht="19.5" customHeight="1">
      <c r="A24" s="202">
        <v>2</v>
      </c>
      <c r="B24" s="216" t="s">
        <v>340</v>
      </c>
      <c r="C24" s="222">
        <f t="shared" si="5"/>
        <v>0</v>
      </c>
      <c r="D24" s="222"/>
      <c r="E24" s="222"/>
      <c r="F24" s="222">
        <f t="shared" si="6"/>
        <v>0</v>
      </c>
      <c r="G24" s="222"/>
      <c r="H24" s="222"/>
      <c r="I24" s="224"/>
      <c r="J24" s="224"/>
      <c r="K24" s="224"/>
      <c r="L24" s="119"/>
    </row>
    <row r="25" spans="1:12" s="54" customFormat="1" ht="19.5" customHeight="1">
      <c r="A25" s="202" t="s">
        <v>12</v>
      </c>
      <c r="B25" s="216" t="s">
        <v>19</v>
      </c>
      <c r="C25" s="217">
        <f>D25+E25</f>
        <v>661207000000</v>
      </c>
      <c r="D25" s="336">
        <f>SUM(D26:D38)</f>
        <v>577495000000</v>
      </c>
      <c r="E25" s="336">
        <f>SUM(E26:E38)</f>
        <v>83712000000</v>
      </c>
      <c r="F25" s="217">
        <f>G25+H25</f>
        <v>707456944299</v>
      </c>
      <c r="G25" s="336">
        <f>SUM(G26:G38)</f>
        <v>619594626838</v>
      </c>
      <c r="H25" s="336">
        <f>SUM(H26:H38)</f>
        <v>87862317461</v>
      </c>
      <c r="I25" s="215">
        <f t="shared" ref="I25:K26" si="7">F25/C25</f>
        <v>1.0699477535764141</v>
      </c>
      <c r="J25" s="215">
        <f t="shared" si="7"/>
        <v>1.0729004179049169</v>
      </c>
      <c r="K25" s="215">
        <f t="shared" si="7"/>
        <v>1.0495785247156919</v>
      </c>
      <c r="L25" s="118"/>
    </row>
    <row r="26" spans="1:12" s="54" customFormat="1" ht="19.5" customHeight="1">
      <c r="A26" s="220">
        <v>1</v>
      </c>
      <c r="B26" s="225" t="s">
        <v>110</v>
      </c>
      <c r="C26" s="222">
        <f>D26+E26</f>
        <v>416126000000</v>
      </c>
      <c r="D26" s="222">
        <f>'B52'!C23</f>
        <v>415126000000</v>
      </c>
      <c r="E26" s="222">
        <v>1000000000</v>
      </c>
      <c r="F26" s="222">
        <f>G26+H26</f>
        <v>443368036804</v>
      </c>
      <c r="G26" s="222">
        <v>442379952314</v>
      </c>
      <c r="H26" s="222">
        <v>988084490</v>
      </c>
      <c r="I26" s="224">
        <f>F26/C26</f>
        <v>1.065465836799431</v>
      </c>
      <c r="J26" s="224">
        <f t="shared" si="7"/>
        <v>1.0656522412809606</v>
      </c>
      <c r="K26" s="224">
        <f t="shared" si="7"/>
        <v>0.98808448999999998</v>
      </c>
      <c r="L26" s="119"/>
    </row>
    <row r="27" spans="1:12" s="54" customFormat="1" ht="19.5" customHeight="1">
      <c r="A27" s="220">
        <v>2</v>
      </c>
      <c r="B27" s="225" t="s">
        <v>66</v>
      </c>
      <c r="C27" s="222">
        <f t="shared" ref="C27:C38" si="8">D27+E27</f>
        <v>600000000</v>
      </c>
      <c r="D27" s="222">
        <f>'B52'!C24</f>
        <v>600000000</v>
      </c>
      <c r="E27" s="222"/>
      <c r="F27" s="222">
        <f t="shared" ref="F27:F37" si="9">G27+H27</f>
        <v>833921583</v>
      </c>
      <c r="G27" s="222">
        <v>833921583</v>
      </c>
      <c r="H27" s="222"/>
      <c r="I27" s="224">
        <f t="shared" ref="I27:I37" si="10">F27/C27</f>
        <v>1.3898693049999999</v>
      </c>
      <c r="J27" s="224">
        <f t="shared" ref="J27:J37" si="11">G27/D27</f>
        <v>1.3898693049999999</v>
      </c>
      <c r="K27" s="224"/>
      <c r="L27" s="119"/>
    </row>
    <row r="28" spans="1:12" s="54" customFormat="1" ht="19.5" customHeight="1">
      <c r="A28" s="220">
        <v>3</v>
      </c>
      <c r="B28" s="225" t="s">
        <v>367</v>
      </c>
      <c r="C28" s="222">
        <f t="shared" si="8"/>
        <v>6543000000</v>
      </c>
      <c r="D28" s="222">
        <f>'B52'!C25</f>
        <v>2260000000</v>
      </c>
      <c r="E28" s="222">
        <v>4283000000</v>
      </c>
      <c r="F28" s="222">
        <f t="shared" si="9"/>
        <v>8344345249</v>
      </c>
      <c r="G28" s="222">
        <v>3562030000</v>
      </c>
      <c r="H28" s="222">
        <v>4782315249</v>
      </c>
      <c r="I28" s="224">
        <f t="shared" si="10"/>
        <v>1.2753087649396302</v>
      </c>
      <c r="J28" s="224">
        <f t="shared" si="11"/>
        <v>1.5761194690265488</v>
      </c>
      <c r="K28" s="224">
        <f>H28/E28</f>
        <v>1.1165807258930656</v>
      </c>
      <c r="L28" s="119"/>
    </row>
    <row r="29" spans="1:12" s="54" customFormat="1" ht="19.5" customHeight="1">
      <c r="A29" s="220">
        <v>4</v>
      </c>
      <c r="B29" s="225" t="s">
        <v>93</v>
      </c>
      <c r="C29" s="222">
        <f t="shared" si="8"/>
        <v>3299000000</v>
      </c>
      <c r="D29" s="222">
        <f>'B52'!C26-144000000</f>
        <v>1717000000</v>
      </c>
      <c r="E29" s="222">
        <v>1582000000</v>
      </c>
      <c r="F29" s="222">
        <f t="shared" si="9"/>
        <v>5362951500</v>
      </c>
      <c r="G29" s="222">
        <v>3797358000</v>
      </c>
      <c r="H29" s="222">
        <v>1565593500</v>
      </c>
      <c r="I29" s="224">
        <f t="shared" si="10"/>
        <v>1.6256294331615642</v>
      </c>
      <c r="J29" s="224">
        <f t="shared" si="11"/>
        <v>2.2116237623762376</v>
      </c>
      <c r="K29" s="224"/>
      <c r="L29" s="119"/>
    </row>
    <row r="30" spans="1:12" s="54" customFormat="1" ht="19.5" customHeight="1">
      <c r="A30" s="220">
        <v>5</v>
      </c>
      <c r="B30" s="225" t="s">
        <v>94</v>
      </c>
      <c r="C30" s="222">
        <f t="shared" si="8"/>
        <v>200000000</v>
      </c>
      <c r="D30" s="222">
        <f>'B52'!C27</f>
        <v>200000000</v>
      </c>
      <c r="E30" s="222"/>
      <c r="F30" s="222">
        <f t="shared" si="9"/>
        <v>3693806800</v>
      </c>
      <c r="G30" s="222">
        <v>3693806800</v>
      </c>
      <c r="H30" s="222"/>
      <c r="I30" s="224">
        <f t="shared" si="10"/>
        <v>18.469034000000001</v>
      </c>
      <c r="J30" s="224">
        <f t="shared" si="11"/>
        <v>18.469034000000001</v>
      </c>
      <c r="K30" s="224"/>
      <c r="L30" s="119"/>
    </row>
    <row r="31" spans="1:12" s="54" customFormat="1" ht="19.5" customHeight="1">
      <c r="A31" s="220">
        <v>6</v>
      </c>
      <c r="B31" s="225" t="s">
        <v>95</v>
      </c>
      <c r="C31" s="222">
        <f t="shared" si="8"/>
        <v>2883000000</v>
      </c>
      <c r="D31" s="222">
        <f>'B52'!C28</f>
        <v>1366000000</v>
      </c>
      <c r="E31" s="222">
        <v>1517000000</v>
      </c>
      <c r="F31" s="222">
        <f t="shared" si="9"/>
        <v>3883655694</v>
      </c>
      <c r="G31" s="222">
        <v>2385860812</v>
      </c>
      <c r="H31" s="222">
        <v>1497794882</v>
      </c>
      <c r="I31" s="224">
        <f t="shared" si="10"/>
        <v>1.3470883433922998</v>
      </c>
      <c r="J31" s="224">
        <f t="shared" si="11"/>
        <v>1.7466038155197658</v>
      </c>
      <c r="K31" s="224"/>
      <c r="L31" s="119"/>
    </row>
    <row r="32" spans="1:12" s="54" customFormat="1" ht="19.5" customHeight="1">
      <c r="A32" s="220">
        <v>7</v>
      </c>
      <c r="B32" s="225" t="s">
        <v>368</v>
      </c>
      <c r="C32" s="222">
        <f t="shared" si="8"/>
        <v>2488000000</v>
      </c>
      <c r="D32" s="222">
        <f>'B52'!C29</f>
        <v>2488000000</v>
      </c>
      <c r="E32" s="222"/>
      <c r="F32" s="222">
        <f t="shared" si="9"/>
        <v>5059811989</v>
      </c>
      <c r="G32" s="222">
        <v>5059811989</v>
      </c>
      <c r="H32" s="222"/>
      <c r="I32" s="224">
        <f t="shared" si="10"/>
        <v>2.0336864907556271</v>
      </c>
      <c r="J32" s="224">
        <f t="shared" si="11"/>
        <v>2.0336864907556271</v>
      </c>
      <c r="K32" s="224"/>
      <c r="L32" s="119"/>
    </row>
    <row r="33" spans="1:12" s="54" customFormat="1" ht="19.5" customHeight="1">
      <c r="A33" s="220">
        <v>8</v>
      </c>
      <c r="B33" s="225" t="s">
        <v>96</v>
      </c>
      <c r="C33" s="222">
        <f t="shared" si="8"/>
        <v>891000000</v>
      </c>
      <c r="D33" s="222">
        <f>'B52'!C30</f>
        <v>891000000</v>
      </c>
      <c r="E33" s="222"/>
      <c r="F33" s="222">
        <f t="shared" si="9"/>
        <v>914000000</v>
      </c>
      <c r="G33" s="222">
        <v>914000000</v>
      </c>
      <c r="H33" s="222"/>
      <c r="I33" s="224">
        <f t="shared" si="10"/>
        <v>1.0258136924803591</v>
      </c>
      <c r="J33" s="224">
        <f t="shared" si="11"/>
        <v>1.0258136924803591</v>
      </c>
      <c r="K33" s="224"/>
      <c r="L33" s="119"/>
    </row>
    <row r="34" spans="1:12" s="54" customFormat="1" ht="19.5" customHeight="1">
      <c r="A34" s="220">
        <v>9</v>
      </c>
      <c r="B34" s="225" t="s">
        <v>97</v>
      </c>
      <c r="C34" s="222">
        <f t="shared" si="8"/>
        <v>2500000000</v>
      </c>
      <c r="D34" s="222">
        <f>'B52'!C31</f>
        <v>2500000000</v>
      </c>
      <c r="E34" s="222"/>
      <c r="F34" s="222">
        <f t="shared" si="9"/>
        <v>3424447000</v>
      </c>
      <c r="G34" s="222">
        <v>3424447000</v>
      </c>
      <c r="H34" s="222"/>
      <c r="I34" s="224">
        <f t="shared" si="10"/>
        <v>1.3697788</v>
      </c>
      <c r="J34" s="224">
        <f t="shared" si="11"/>
        <v>1.3697788</v>
      </c>
      <c r="K34" s="224"/>
      <c r="L34" s="119"/>
    </row>
    <row r="35" spans="1:12" s="54" customFormat="1" ht="19.5" customHeight="1">
      <c r="A35" s="220">
        <v>10</v>
      </c>
      <c r="B35" s="225" t="s">
        <v>98</v>
      </c>
      <c r="C35" s="222">
        <f t="shared" si="8"/>
        <v>62483000000</v>
      </c>
      <c r="D35" s="222">
        <f>'B52'!C32</f>
        <v>60427000000</v>
      </c>
      <c r="E35" s="222">
        <v>2056000000</v>
      </c>
      <c r="F35" s="222">
        <f t="shared" si="9"/>
        <v>71334416894</v>
      </c>
      <c r="G35" s="222">
        <v>68043176494</v>
      </c>
      <c r="H35" s="222">
        <v>3291240400</v>
      </c>
      <c r="I35" s="224">
        <f t="shared" si="10"/>
        <v>1.1416612021509851</v>
      </c>
      <c r="J35" s="224">
        <f t="shared" si="11"/>
        <v>1.1260392952488125</v>
      </c>
      <c r="K35" s="224"/>
      <c r="L35" s="119"/>
    </row>
    <row r="36" spans="1:12" s="54" customFormat="1" ht="19.5" customHeight="1">
      <c r="A36" s="220">
        <v>11</v>
      </c>
      <c r="B36" s="225" t="s">
        <v>369</v>
      </c>
      <c r="C36" s="222">
        <f t="shared" si="8"/>
        <v>109185000000</v>
      </c>
      <c r="D36" s="222">
        <f>'B52'!C33</f>
        <v>38714000000</v>
      </c>
      <c r="E36" s="222">
        <v>70471000000</v>
      </c>
      <c r="F36" s="222">
        <f t="shared" si="9"/>
        <v>112694801886</v>
      </c>
      <c r="G36" s="222">
        <v>38766490696</v>
      </c>
      <c r="H36" s="222">
        <v>73928311190</v>
      </c>
      <c r="I36" s="224">
        <f t="shared" si="10"/>
        <v>1.0321454584970462</v>
      </c>
      <c r="J36" s="224">
        <f t="shared" si="11"/>
        <v>1.0013558582424962</v>
      </c>
      <c r="K36" s="224">
        <f>H36/E36</f>
        <v>1.0490600557676206</v>
      </c>
      <c r="L36" s="119"/>
    </row>
    <row r="37" spans="1:12" s="54" customFormat="1" ht="19.5" customHeight="1">
      <c r="A37" s="220">
        <v>12</v>
      </c>
      <c r="B37" s="225" t="s">
        <v>287</v>
      </c>
      <c r="C37" s="222">
        <f t="shared" si="8"/>
        <v>43133000000</v>
      </c>
      <c r="D37" s="222">
        <f>'B52'!C34</f>
        <v>41540000000</v>
      </c>
      <c r="E37" s="222">
        <v>1593000000</v>
      </c>
      <c r="F37" s="222">
        <f t="shared" si="9"/>
        <v>48452748900</v>
      </c>
      <c r="G37" s="222">
        <v>46643771150</v>
      </c>
      <c r="H37" s="222">
        <v>1808977750</v>
      </c>
      <c r="I37" s="224">
        <f t="shared" si="10"/>
        <v>1.1233336169522175</v>
      </c>
      <c r="J37" s="224">
        <f t="shared" si="11"/>
        <v>1.1228640142031776</v>
      </c>
      <c r="K37" s="224">
        <f>H37/E37</f>
        <v>1.1355792529817954</v>
      </c>
      <c r="L37" s="119"/>
    </row>
    <row r="38" spans="1:12" s="54" customFormat="1" ht="19.5" customHeight="1">
      <c r="A38" s="220">
        <v>13</v>
      </c>
      <c r="B38" s="225" t="s">
        <v>288</v>
      </c>
      <c r="C38" s="222">
        <f t="shared" si="8"/>
        <v>10876000000</v>
      </c>
      <c r="D38" s="222">
        <f>'B52'!C35</f>
        <v>9666000000</v>
      </c>
      <c r="E38" s="222">
        <v>1210000000</v>
      </c>
      <c r="F38" s="222">
        <f>G38+H38</f>
        <v>90000000</v>
      </c>
      <c r="G38" s="222">
        <v>90000000</v>
      </c>
      <c r="H38" s="222"/>
      <c r="I38" s="224">
        <f>F38/C38</f>
        <v>8.2751011401250452E-3</v>
      </c>
      <c r="J38" s="224">
        <f>G38/D38</f>
        <v>9.3109869646182501E-3</v>
      </c>
      <c r="K38" s="224"/>
      <c r="L38" s="119"/>
    </row>
    <row r="39" spans="1:12" s="54" customFormat="1" ht="19.5" customHeight="1">
      <c r="A39" s="202" t="s">
        <v>13</v>
      </c>
      <c r="B39" s="216" t="s">
        <v>20</v>
      </c>
      <c r="C39" s="217">
        <f>D39+E39</f>
        <v>14233000000</v>
      </c>
      <c r="D39" s="217">
        <v>12458000000</v>
      </c>
      <c r="E39" s="217">
        <v>1775000000</v>
      </c>
      <c r="F39" s="217">
        <f>G39+H39</f>
        <v>0</v>
      </c>
      <c r="G39" s="217"/>
      <c r="H39" s="217"/>
      <c r="I39" s="224"/>
      <c r="J39" s="224"/>
      <c r="K39" s="224"/>
      <c r="L39" s="119"/>
    </row>
    <row r="40" spans="1:12" s="54" customFormat="1" ht="19.5" customHeight="1">
      <c r="A40" s="202" t="s">
        <v>4</v>
      </c>
      <c r="B40" s="337" t="s">
        <v>92</v>
      </c>
      <c r="C40" s="336">
        <f t="shared" ref="C40:H40" si="12">C41+C170</f>
        <v>144000000</v>
      </c>
      <c r="D40" s="336">
        <f t="shared" si="12"/>
        <v>144000000</v>
      </c>
      <c r="E40" s="336">
        <f t="shared" si="12"/>
        <v>0</v>
      </c>
      <c r="F40" s="336">
        <f t="shared" si="12"/>
        <v>31533327748</v>
      </c>
      <c r="G40" s="336">
        <f t="shared" si="12"/>
        <v>25837801248</v>
      </c>
      <c r="H40" s="336">
        <f t="shared" si="12"/>
        <v>5695526500</v>
      </c>
      <c r="I40" s="224">
        <f>F40/C40</f>
        <v>218.98144269444444</v>
      </c>
      <c r="J40" s="224">
        <f>G40/D40</f>
        <v>179.42917533333335</v>
      </c>
      <c r="K40" s="224"/>
      <c r="L40" s="118"/>
    </row>
    <row r="41" spans="1:12" s="54" customFormat="1" ht="19.5" customHeight="1">
      <c r="A41" s="202" t="s">
        <v>11</v>
      </c>
      <c r="B41" s="216" t="s">
        <v>90</v>
      </c>
      <c r="C41" s="336"/>
      <c r="D41" s="217"/>
      <c r="E41" s="217"/>
      <c r="F41" s="217">
        <f>+F42+F72</f>
        <v>28222135248</v>
      </c>
      <c r="G41" s="217">
        <f>+G42+G72</f>
        <v>25590942248</v>
      </c>
      <c r="H41" s="217">
        <f>+H42+H72</f>
        <v>2631193000</v>
      </c>
      <c r="I41" s="224"/>
      <c r="J41" s="224"/>
      <c r="K41" s="224"/>
      <c r="L41" s="118"/>
    </row>
    <row r="42" spans="1:12" s="54" customFormat="1" ht="19.5" customHeight="1">
      <c r="A42" s="202">
        <v>1</v>
      </c>
      <c r="B42" s="338" t="s">
        <v>543</v>
      </c>
      <c r="C42" s="336"/>
      <c r="D42" s="217"/>
      <c r="E42" s="217"/>
      <c r="F42" s="217">
        <v>1095960000</v>
      </c>
      <c r="G42" s="217">
        <v>1095960000</v>
      </c>
      <c r="H42" s="217">
        <v>0</v>
      </c>
      <c r="I42" s="224"/>
      <c r="J42" s="224"/>
      <c r="K42" s="224"/>
      <c r="L42" s="118"/>
    </row>
    <row r="43" spans="1:12" s="86" customFormat="1" ht="19.5" customHeight="1">
      <c r="A43" s="202" t="s">
        <v>316</v>
      </c>
      <c r="B43" s="338" t="s">
        <v>271</v>
      </c>
      <c r="C43" s="336"/>
      <c r="D43" s="217"/>
      <c r="E43" s="217"/>
      <c r="F43" s="217">
        <v>1095960000</v>
      </c>
      <c r="G43" s="217">
        <v>1095960000</v>
      </c>
      <c r="H43" s="217">
        <v>0</v>
      </c>
      <c r="I43" s="215"/>
      <c r="J43" s="215"/>
      <c r="K43" s="215"/>
      <c r="L43" s="118"/>
    </row>
    <row r="44" spans="1:12" s="54" customFormat="1" ht="19.5" customHeight="1">
      <c r="A44" s="220"/>
      <c r="B44" s="225" t="s">
        <v>449</v>
      </c>
      <c r="C44" s="222"/>
      <c r="D44" s="222"/>
      <c r="E44" s="222"/>
      <c r="F44" s="222">
        <v>1001017000</v>
      </c>
      <c r="G44" s="222">
        <v>1001017000</v>
      </c>
      <c r="H44" s="217">
        <v>0</v>
      </c>
      <c r="I44" s="224"/>
      <c r="J44" s="224"/>
      <c r="K44" s="224"/>
      <c r="L44" s="119"/>
    </row>
    <row r="45" spans="1:12" s="54" customFormat="1" ht="19.5" customHeight="1">
      <c r="A45" s="220"/>
      <c r="B45" s="225" t="s">
        <v>450</v>
      </c>
      <c r="C45" s="222"/>
      <c r="D45" s="222"/>
      <c r="E45" s="222"/>
      <c r="F45" s="222">
        <v>94943000</v>
      </c>
      <c r="G45" s="222">
        <v>94943000</v>
      </c>
      <c r="H45" s="217">
        <v>0</v>
      </c>
      <c r="I45" s="224"/>
      <c r="J45" s="224"/>
      <c r="K45" s="224"/>
      <c r="L45" s="119"/>
    </row>
    <row r="46" spans="1:12" s="86" customFormat="1" ht="19.5" customHeight="1">
      <c r="A46" s="339" t="s">
        <v>316</v>
      </c>
      <c r="B46" s="229" t="s">
        <v>272</v>
      </c>
      <c r="C46" s="217"/>
      <c r="D46" s="217"/>
      <c r="E46" s="217"/>
      <c r="F46" s="217">
        <v>0</v>
      </c>
      <c r="G46" s="217">
        <v>0</v>
      </c>
      <c r="H46" s="217">
        <v>0</v>
      </c>
      <c r="I46" s="215"/>
      <c r="J46" s="215"/>
      <c r="K46" s="215"/>
      <c r="L46" s="118"/>
    </row>
    <row r="47" spans="1:12" s="86" customFormat="1" ht="19.5" customHeight="1">
      <c r="A47" s="339" t="s">
        <v>373</v>
      </c>
      <c r="B47" s="229" t="s">
        <v>137</v>
      </c>
      <c r="C47" s="217"/>
      <c r="D47" s="217"/>
      <c r="E47" s="217"/>
      <c r="F47" s="217">
        <v>384087000</v>
      </c>
      <c r="G47" s="217">
        <v>384087000</v>
      </c>
      <c r="H47" s="217">
        <v>0</v>
      </c>
      <c r="I47" s="215"/>
      <c r="J47" s="215"/>
      <c r="K47" s="215"/>
      <c r="L47" s="118"/>
    </row>
    <row r="48" spans="1:12" s="86" customFormat="1" ht="19.5" customHeight="1">
      <c r="A48" s="339" t="s">
        <v>316</v>
      </c>
      <c r="B48" s="229" t="s">
        <v>544</v>
      </c>
      <c r="C48" s="217"/>
      <c r="D48" s="217"/>
      <c r="E48" s="217"/>
      <c r="F48" s="217">
        <v>384087000</v>
      </c>
      <c r="G48" s="217">
        <v>384087000</v>
      </c>
      <c r="H48" s="217">
        <v>0</v>
      </c>
      <c r="I48" s="215"/>
      <c r="J48" s="215"/>
      <c r="K48" s="215"/>
      <c r="L48" s="118"/>
    </row>
    <row r="49" spans="1:12" s="54" customFormat="1" ht="19.5" customHeight="1">
      <c r="A49" s="220"/>
      <c r="B49" s="225" t="s">
        <v>451</v>
      </c>
      <c r="C49" s="222"/>
      <c r="D49" s="222"/>
      <c r="E49" s="222"/>
      <c r="F49" s="222">
        <v>289144000</v>
      </c>
      <c r="G49" s="222">
        <v>289144000</v>
      </c>
      <c r="H49" s="217">
        <v>0</v>
      </c>
      <c r="I49" s="224"/>
      <c r="J49" s="224"/>
      <c r="K49" s="224"/>
      <c r="L49" s="119"/>
    </row>
    <row r="50" spans="1:12" s="54" customFormat="1" ht="19.5" customHeight="1">
      <c r="A50" s="220"/>
      <c r="B50" s="225" t="s">
        <v>452</v>
      </c>
      <c r="C50" s="222"/>
      <c r="D50" s="222"/>
      <c r="E50" s="222"/>
      <c r="F50" s="222">
        <v>94943000</v>
      </c>
      <c r="G50" s="222">
        <v>94943000</v>
      </c>
      <c r="H50" s="217">
        <v>0</v>
      </c>
      <c r="I50" s="224"/>
      <c r="J50" s="224"/>
      <c r="K50" s="224"/>
      <c r="L50" s="119"/>
    </row>
    <row r="51" spans="1:12" s="86" customFormat="1" ht="19.5" customHeight="1">
      <c r="A51" s="202" t="s">
        <v>316</v>
      </c>
      <c r="B51" s="338" t="s">
        <v>545</v>
      </c>
      <c r="C51" s="336"/>
      <c r="D51" s="217"/>
      <c r="E51" s="217"/>
      <c r="F51" s="217">
        <v>0</v>
      </c>
      <c r="G51" s="217">
        <v>0</v>
      </c>
      <c r="H51" s="217">
        <v>0</v>
      </c>
      <c r="I51" s="215"/>
      <c r="J51" s="215"/>
      <c r="K51" s="215"/>
      <c r="L51" s="118"/>
    </row>
    <row r="52" spans="1:12" s="86" customFormat="1" ht="19.5" customHeight="1">
      <c r="A52" s="202"/>
      <c r="B52" s="338" t="s">
        <v>346</v>
      </c>
      <c r="C52" s="336"/>
      <c r="D52" s="217"/>
      <c r="E52" s="217"/>
      <c r="F52" s="217">
        <v>289144000</v>
      </c>
      <c r="G52" s="217">
        <v>289144000</v>
      </c>
      <c r="H52" s="217">
        <v>0</v>
      </c>
      <c r="I52" s="215"/>
      <c r="J52" s="215"/>
      <c r="K52" s="215"/>
      <c r="L52" s="118"/>
    </row>
    <row r="53" spans="1:12" s="54" customFormat="1" ht="35.25" customHeight="1">
      <c r="A53" s="202"/>
      <c r="B53" s="340" t="s">
        <v>453</v>
      </c>
      <c r="C53" s="336"/>
      <c r="D53" s="222"/>
      <c r="E53" s="222"/>
      <c r="F53" s="222">
        <v>289144000</v>
      </c>
      <c r="G53" s="222">
        <v>289144000</v>
      </c>
      <c r="H53" s="217">
        <v>0</v>
      </c>
      <c r="I53" s="224"/>
      <c r="J53" s="224"/>
      <c r="K53" s="224"/>
      <c r="L53" s="119"/>
    </row>
    <row r="54" spans="1:12" s="54" customFormat="1" ht="51.75" customHeight="1">
      <c r="A54" s="202"/>
      <c r="B54" s="340" t="s">
        <v>454</v>
      </c>
      <c r="C54" s="336"/>
      <c r="D54" s="222"/>
      <c r="E54" s="222"/>
      <c r="F54" s="222">
        <v>289144000</v>
      </c>
      <c r="G54" s="222">
        <v>289144000</v>
      </c>
      <c r="H54" s="217"/>
      <c r="I54" s="224"/>
      <c r="J54" s="224"/>
      <c r="K54" s="224"/>
      <c r="L54" s="119"/>
    </row>
    <row r="55" spans="1:12" s="54" customFormat="1" ht="19.5" hidden="1" customHeight="1">
      <c r="A55" s="220"/>
      <c r="B55" s="225" t="s">
        <v>283</v>
      </c>
      <c r="C55" s="222"/>
      <c r="D55" s="222"/>
      <c r="E55" s="222"/>
      <c r="F55" s="222">
        <v>0</v>
      </c>
      <c r="G55" s="222"/>
      <c r="H55" s="217"/>
      <c r="I55" s="224"/>
      <c r="J55" s="224"/>
      <c r="K55" s="224"/>
      <c r="L55" s="119"/>
    </row>
    <row r="56" spans="1:12" s="54" customFormat="1" ht="35.25" hidden="1" customHeight="1">
      <c r="A56" s="202"/>
      <c r="B56" s="340" t="s">
        <v>455</v>
      </c>
      <c r="C56" s="336"/>
      <c r="D56" s="222"/>
      <c r="E56" s="222"/>
      <c r="F56" s="222">
        <v>0</v>
      </c>
      <c r="G56" s="222"/>
      <c r="H56" s="217"/>
      <c r="I56" s="224"/>
      <c r="J56" s="224"/>
      <c r="K56" s="224"/>
      <c r="L56" s="119"/>
    </row>
    <row r="57" spans="1:12" s="86" customFormat="1" ht="18.75" customHeight="1">
      <c r="A57" s="202"/>
      <c r="B57" s="338" t="s">
        <v>546</v>
      </c>
      <c r="C57" s="336"/>
      <c r="D57" s="217"/>
      <c r="E57" s="217"/>
      <c r="F57" s="217">
        <v>94943000</v>
      </c>
      <c r="G57" s="217">
        <v>94943000</v>
      </c>
      <c r="H57" s="217">
        <v>0</v>
      </c>
      <c r="I57" s="215"/>
      <c r="J57" s="215"/>
      <c r="K57" s="215"/>
      <c r="L57" s="118"/>
    </row>
    <row r="58" spans="1:12" s="54" customFormat="1" ht="52.5" customHeight="1">
      <c r="A58" s="202"/>
      <c r="B58" s="340" t="s">
        <v>456</v>
      </c>
      <c r="C58" s="336"/>
      <c r="D58" s="222"/>
      <c r="E58" s="222"/>
      <c r="F58" s="222">
        <v>94943000</v>
      </c>
      <c r="G58" s="222">
        <v>94943000</v>
      </c>
      <c r="H58" s="217">
        <v>0</v>
      </c>
      <c r="I58" s="224"/>
      <c r="J58" s="224"/>
      <c r="K58" s="224"/>
      <c r="L58" s="119"/>
    </row>
    <row r="59" spans="1:12" s="54" customFormat="1" ht="18.75" hidden="1" customHeight="1">
      <c r="A59" s="202"/>
      <c r="B59" s="340" t="s">
        <v>457</v>
      </c>
      <c r="C59" s="336"/>
      <c r="D59" s="222"/>
      <c r="E59" s="222"/>
      <c r="F59" s="222">
        <v>0</v>
      </c>
      <c r="G59" s="222"/>
      <c r="H59" s="217"/>
      <c r="I59" s="224"/>
      <c r="J59" s="224"/>
      <c r="K59" s="224"/>
      <c r="L59" s="119"/>
    </row>
    <row r="60" spans="1:12" s="54" customFormat="1" ht="52.5" customHeight="1">
      <c r="A60" s="202"/>
      <c r="B60" s="340" t="s">
        <v>458</v>
      </c>
      <c r="C60" s="336"/>
      <c r="D60" s="222"/>
      <c r="E60" s="222"/>
      <c r="F60" s="222">
        <v>94943000</v>
      </c>
      <c r="G60" s="222">
        <v>94943000</v>
      </c>
      <c r="H60" s="217"/>
      <c r="I60" s="224"/>
      <c r="J60" s="224"/>
      <c r="K60" s="224"/>
      <c r="L60" s="119"/>
    </row>
    <row r="61" spans="1:12" s="54" customFormat="1" ht="18.75" hidden="1" customHeight="1">
      <c r="A61" s="202"/>
      <c r="B61" s="338" t="s">
        <v>459</v>
      </c>
      <c r="C61" s="336"/>
      <c r="D61" s="222"/>
      <c r="E61" s="222"/>
      <c r="F61" s="222">
        <v>0</v>
      </c>
      <c r="G61" s="222">
        <v>0</v>
      </c>
      <c r="H61" s="217">
        <v>0</v>
      </c>
      <c r="I61" s="224"/>
      <c r="J61" s="224"/>
      <c r="K61" s="224"/>
      <c r="L61" s="119"/>
    </row>
    <row r="62" spans="1:12" s="54" customFormat="1" ht="18.75" hidden="1" customHeight="1">
      <c r="A62" s="202"/>
      <c r="B62" s="340" t="s">
        <v>460</v>
      </c>
      <c r="C62" s="336"/>
      <c r="D62" s="222"/>
      <c r="E62" s="222"/>
      <c r="F62" s="222">
        <v>0</v>
      </c>
      <c r="G62" s="222"/>
      <c r="H62" s="217"/>
      <c r="I62" s="224"/>
      <c r="J62" s="224"/>
      <c r="K62" s="224"/>
      <c r="L62" s="119"/>
    </row>
    <row r="63" spans="1:12" s="86" customFormat="1" ht="18.75" customHeight="1">
      <c r="A63" s="202" t="s">
        <v>374</v>
      </c>
      <c r="B63" s="338" t="s">
        <v>557</v>
      </c>
      <c r="C63" s="336"/>
      <c r="D63" s="217"/>
      <c r="E63" s="217"/>
      <c r="F63" s="217">
        <v>711873000</v>
      </c>
      <c r="G63" s="217">
        <v>711873000</v>
      </c>
      <c r="H63" s="217">
        <v>0</v>
      </c>
      <c r="I63" s="215"/>
      <c r="J63" s="215"/>
      <c r="K63" s="215"/>
      <c r="L63" s="118"/>
    </row>
    <row r="64" spans="1:12" s="54" customFormat="1" ht="20.25" customHeight="1">
      <c r="A64" s="202" t="s">
        <v>316</v>
      </c>
      <c r="B64" s="338" t="s">
        <v>547</v>
      </c>
      <c r="C64" s="336"/>
      <c r="D64" s="217"/>
      <c r="E64" s="217"/>
      <c r="F64" s="217">
        <v>711873000</v>
      </c>
      <c r="G64" s="217">
        <v>711873000</v>
      </c>
      <c r="H64" s="217">
        <v>0</v>
      </c>
      <c r="I64" s="224"/>
      <c r="J64" s="224"/>
      <c r="K64" s="224"/>
      <c r="L64" s="118"/>
    </row>
    <row r="65" spans="1:12" s="54" customFormat="1" ht="20.25" customHeight="1">
      <c r="A65" s="202"/>
      <c r="B65" s="340" t="s">
        <v>461</v>
      </c>
      <c r="C65" s="336"/>
      <c r="D65" s="217"/>
      <c r="E65" s="217"/>
      <c r="F65" s="222">
        <v>711873000</v>
      </c>
      <c r="G65" s="222">
        <v>711873000</v>
      </c>
      <c r="H65" s="217"/>
      <c r="I65" s="224"/>
      <c r="J65" s="224"/>
      <c r="K65" s="224"/>
      <c r="L65" s="118"/>
    </row>
    <row r="66" spans="1:12" s="54" customFormat="1" ht="20.25" customHeight="1">
      <c r="A66" s="202"/>
      <c r="B66" s="340" t="s">
        <v>462</v>
      </c>
      <c r="C66" s="336"/>
      <c r="D66" s="217"/>
      <c r="E66" s="217"/>
      <c r="F66" s="222">
        <v>0</v>
      </c>
      <c r="G66" s="222"/>
      <c r="H66" s="217"/>
      <c r="I66" s="224"/>
      <c r="J66" s="224"/>
      <c r="K66" s="224"/>
      <c r="L66" s="118"/>
    </row>
    <row r="67" spans="1:12" s="54" customFormat="1" ht="20.25" customHeight="1">
      <c r="A67" s="202" t="s">
        <v>316</v>
      </c>
      <c r="B67" s="338" t="s">
        <v>272</v>
      </c>
      <c r="C67" s="336"/>
      <c r="D67" s="217"/>
      <c r="E67" s="217"/>
      <c r="F67" s="217">
        <v>0</v>
      </c>
      <c r="G67" s="217">
        <v>0</v>
      </c>
      <c r="H67" s="217">
        <v>0</v>
      </c>
      <c r="I67" s="224"/>
      <c r="J67" s="224"/>
      <c r="K67" s="224"/>
      <c r="L67" s="118"/>
    </row>
    <row r="68" spans="1:12" s="54" customFormat="1" ht="19.5" hidden="1" customHeight="1">
      <c r="A68" s="202"/>
      <c r="B68" s="340" t="s">
        <v>463</v>
      </c>
      <c r="C68" s="336"/>
      <c r="D68" s="217"/>
      <c r="E68" s="217"/>
      <c r="F68" s="217">
        <v>0</v>
      </c>
      <c r="G68" s="217"/>
      <c r="H68" s="217"/>
      <c r="I68" s="224"/>
      <c r="J68" s="224"/>
      <c r="K68" s="224"/>
      <c r="L68" s="118"/>
    </row>
    <row r="69" spans="1:12" s="54" customFormat="1" ht="33" hidden="1" customHeight="1">
      <c r="A69" s="202"/>
      <c r="B69" s="341" t="s">
        <v>370</v>
      </c>
      <c r="C69" s="336"/>
      <c r="D69" s="222"/>
      <c r="E69" s="222"/>
      <c r="F69" s="222">
        <v>0</v>
      </c>
      <c r="G69" s="222"/>
      <c r="H69" s="222"/>
      <c r="I69" s="224"/>
      <c r="J69" s="224"/>
      <c r="K69" s="224"/>
      <c r="L69" s="119"/>
    </row>
    <row r="70" spans="1:12" s="54" customFormat="1" ht="21" hidden="1" customHeight="1">
      <c r="A70" s="202"/>
      <c r="B70" s="341" t="s">
        <v>371</v>
      </c>
      <c r="C70" s="336"/>
      <c r="D70" s="222"/>
      <c r="E70" s="222"/>
      <c r="F70" s="222">
        <v>0</v>
      </c>
      <c r="G70" s="222"/>
      <c r="H70" s="222"/>
      <c r="I70" s="224"/>
      <c r="J70" s="224"/>
      <c r="K70" s="224"/>
      <c r="L70" s="119"/>
    </row>
    <row r="71" spans="1:12" s="54" customFormat="1" ht="21.75" hidden="1" customHeight="1">
      <c r="A71" s="202"/>
      <c r="B71" s="341" t="s">
        <v>372</v>
      </c>
      <c r="C71" s="336"/>
      <c r="D71" s="222"/>
      <c r="E71" s="222"/>
      <c r="F71" s="222">
        <v>0</v>
      </c>
      <c r="G71" s="222"/>
      <c r="H71" s="222"/>
      <c r="I71" s="224"/>
      <c r="J71" s="224"/>
      <c r="K71" s="224"/>
      <c r="L71" s="119"/>
    </row>
    <row r="72" spans="1:12" s="86" customFormat="1" ht="20.25" customHeight="1">
      <c r="A72" s="202">
        <v>2</v>
      </c>
      <c r="B72" s="338" t="s">
        <v>548</v>
      </c>
      <c r="C72" s="336"/>
      <c r="D72" s="217"/>
      <c r="E72" s="217"/>
      <c r="F72" s="217">
        <v>27126175248</v>
      </c>
      <c r="G72" s="217">
        <v>24494982248</v>
      </c>
      <c r="H72" s="217">
        <v>2631193000</v>
      </c>
      <c r="I72" s="215"/>
      <c r="J72" s="215"/>
      <c r="K72" s="215"/>
      <c r="L72" s="118"/>
    </row>
    <row r="73" spans="1:12" s="86" customFormat="1" ht="20.25" customHeight="1">
      <c r="A73" s="202" t="s">
        <v>316</v>
      </c>
      <c r="B73" s="338" t="s">
        <v>271</v>
      </c>
      <c r="C73" s="336"/>
      <c r="D73" s="217"/>
      <c r="E73" s="217"/>
      <c r="F73" s="217">
        <v>19420889000</v>
      </c>
      <c r="G73" s="217">
        <v>18866696000</v>
      </c>
      <c r="H73" s="217">
        <v>554193000</v>
      </c>
      <c r="I73" s="215"/>
      <c r="J73" s="215"/>
      <c r="K73" s="215"/>
      <c r="L73" s="118"/>
    </row>
    <row r="74" spans="1:12" s="86" customFormat="1" ht="20.25" customHeight="1">
      <c r="A74" s="202" t="s">
        <v>316</v>
      </c>
      <c r="B74" s="338" t="s">
        <v>272</v>
      </c>
      <c r="C74" s="336"/>
      <c r="D74" s="217"/>
      <c r="E74" s="217"/>
      <c r="F74" s="217">
        <v>7705286248</v>
      </c>
      <c r="G74" s="217">
        <v>5628286248</v>
      </c>
      <c r="H74" s="217">
        <v>2077000000</v>
      </c>
      <c r="I74" s="215"/>
      <c r="J74" s="215"/>
      <c r="K74" s="215"/>
      <c r="L74" s="118"/>
    </row>
    <row r="75" spans="1:12" s="86" customFormat="1" ht="36" customHeight="1">
      <c r="A75" s="202" t="s">
        <v>214</v>
      </c>
      <c r="B75" s="338" t="s">
        <v>549</v>
      </c>
      <c r="C75" s="336"/>
      <c r="D75" s="217"/>
      <c r="E75" s="217"/>
      <c r="F75" s="217">
        <v>4641927000</v>
      </c>
      <c r="G75" s="217">
        <v>2154024000</v>
      </c>
      <c r="H75" s="217">
        <v>2487903000</v>
      </c>
      <c r="I75" s="215"/>
      <c r="J75" s="215"/>
      <c r="K75" s="215"/>
      <c r="L75" s="118"/>
    </row>
    <row r="76" spans="1:12" s="86" customFormat="1" ht="20.25" customHeight="1">
      <c r="A76" s="202" t="s">
        <v>316</v>
      </c>
      <c r="B76" s="338" t="s">
        <v>271</v>
      </c>
      <c r="C76" s="336"/>
      <c r="D76" s="120"/>
      <c r="E76" s="217"/>
      <c r="F76" s="217">
        <v>1135651000</v>
      </c>
      <c r="G76" s="217">
        <v>624748000</v>
      </c>
      <c r="H76" s="217">
        <v>510903000</v>
      </c>
      <c r="I76" s="224"/>
      <c r="J76" s="224"/>
      <c r="K76" s="224"/>
      <c r="L76" s="118"/>
    </row>
    <row r="77" spans="1:12" s="54" customFormat="1" ht="20.25" customHeight="1">
      <c r="A77" s="202" t="s">
        <v>316</v>
      </c>
      <c r="B77" s="338" t="s">
        <v>272</v>
      </c>
      <c r="C77" s="336"/>
      <c r="D77" s="222"/>
      <c r="E77" s="217"/>
      <c r="F77" s="217">
        <v>3506276000</v>
      </c>
      <c r="G77" s="217">
        <v>1529276000</v>
      </c>
      <c r="H77" s="217">
        <v>1977000000</v>
      </c>
      <c r="I77" s="224"/>
      <c r="J77" s="224"/>
      <c r="K77" s="224"/>
      <c r="L77" s="118"/>
    </row>
    <row r="78" spans="1:12" s="86" customFormat="1" ht="39" customHeight="1">
      <c r="A78" s="202"/>
      <c r="B78" s="342" t="s">
        <v>464</v>
      </c>
      <c r="C78" s="336"/>
      <c r="D78" s="216"/>
      <c r="E78" s="216"/>
      <c r="F78" s="217">
        <v>855000000</v>
      </c>
      <c r="G78" s="217">
        <v>855000000</v>
      </c>
      <c r="H78" s="217">
        <v>0</v>
      </c>
      <c r="I78" s="215"/>
      <c r="J78" s="215"/>
      <c r="K78" s="215"/>
    </row>
    <row r="79" spans="1:12" s="54" customFormat="1" ht="18.75" hidden="1" customHeight="1">
      <c r="A79" s="202"/>
      <c r="B79" s="343" t="s">
        <v>465</v>
      </c>
      <c r="C79" s="336"/>
      <c r="D79" s="221"/>
      <c r="E79" s="221"/>
      <c r="F79" s="222">
        <v>0</v>
      </c>
      <c r="G79" s="222">
        <v>0</v>
      </c>
      <c r="H79" s="222">
        <v>0</v>
      </c>
      <c r="I79" s="224"/>
      <c r="J79" s="224"/>
      <c r="K79" s="224"/>
    </row>
    <row r="80" spans="1:12" s="54" customFormat="1" ht="18.75" hidden="1" customHeight="1">
      <c r="A80" s="202"/>
      <c r="B80" s="343" t="s">
        <v>466</v>
      </c>
      <c r="C80" s="336"/>
      <c r="D80" s="221"/>
      <c r="E80" s="221"/>
      <c r="F80" s="222">
        <v>0</v>
      </c>
      <c r="G80" s="222"/>
      <c r="H80" s="222"/>
      <c r="I80" s="224"/>
      <c r="J80" s="224"/>
      <c r="K80" s="224"/>
    </row>
    <row r="81" spans="1:11" s="54" customFormat="1" ht="18.75" hidden="1" customHeight="1">
      <c r="A81" s="202"/>
      <c r="B81" s="343" t="s">
        <v>467</v>
      </c>
      <c r="C81" s="336"/>
      <c r="D81" s="221"/>
      <c r="E81" s="221"/>
      <c r="F81" s="222">
        <v>0</v>
      </c>
      <c r="G81" s="222"/>
      <c r="H81" s="222"/>
      <c r="I81" s="224"/>
      <c r="J81" s="224"/>
      <c r="K81" s="224"/>
    </row>
    <row r="82" spans="1:11" s="54" customFormat="1" ht="18.75" customHeight="1">
      <c r="A82" s="202"/>
      <c r="B82" s="343" t="s">
        <v>468</v>
      </c>
      <c r="C82" s="336"/>
      <c r="D82" s="221"/>
      <c r="E82" s="221"/>
      <c r="F82" s="222">
        <v>855000000</v>
      </c>
      <c r="G82" s="222">
        <v>855000000</v>
      </c>
      <c r="H82" s="222">
        <v>0</v>
      </c>
      <c r="I82" s="224"/>
      <c r="J82" s="224"/>
      <c r="K82" s="224"/>
    </row>
    <row r="83" spans="1:11" s="54" customFormat="1" ht="18.75" customHeight="1">
      <c r="A83" s="202"/>
      <c r="B83" s="343" t="s">
        <v>467</v>
      </c>
      <c r="C83" s="336"/>
      <c r="D83" s="221"/>
      <c r="E83" s="221"/>
      <c r="F83" s="222">
        <v>320000000</v>
      </c>
      <c r="G83" s="222">
        <v>320000000</v>
      </c>
      <c r="H83" s="222"/>
      <c r="I83" s="224"/>
      <c r="J83" s="224"/>
      <c r="K83" s="224"/>
    </row>
    <row r="84" spans="1:11" s="54" customFormat="1" ht="18.75" customHeight="1">
      <c r="A84" s="202"/>
      <c r="B84" s="343" t="s">
        <v>469</v>
      </c>
      <c r="C84" s="336"/>
      <c r="D84" s="221"/>
      <c r="E84" s="221"/>
      <c r="F84" s="222">
        <v>535000000</v>
      </c>
      <c r="G84" s="222">
        <v>535000000</v>
      </c>
      <c r="H84" s="222"/>
      <c r="I84" s="224"/>
      <c r="J84" s="224"/>
      <c r="K84" s="224"/>
    </row>
    <row r="85" spans="1:11" s="54" customFormat="1" ht="55.2" hidden="1">
      <c r="A85" s="202"/>
      <c r="B85" s="342" t="s">
        <v>470</v>
      </c>
      <c r="C85" s="336"/>
      <c r="D85" s="221"/>
      <c r="E85" s="221"/>
      <c r="F85" s="222">
        <v>0</v>
      </c>
      <c r="G85" s="222">
        <v>0</v>
      </c>
      <c r="H85" s="222">
        <v>0</v>
      </c>
      <c r="I85" s="224"/>
      <c r="J85" s="224"/>
      <c r="K85" s="224"/>
    </row>
    <row r="86" spans="1:11" s="54" customFormat="1" ht="41.4" hidden="1">
      <c r="A86" s="202"/>
      <c r="B86" s="343" t="s">
        <v>471</v>
      </c>
      <c r="C86" s="336"/>
      <c r="D86" s="221"/>
      <c r="E86" s="221"/>
      <c r="F86" s="222">
        <v>0</v>
      </c>
      <c r="G86" s="222"/>
      <c r="H86" s="222"/>
      <c r="I86" s="224"/>
      <c r="J86" s="224"/>
      <c r="K86" s="224"/>
    </row>
    <row r="87" spans="1:11" s="54" customFormat="1" ht="55.2" hidden="1">
      <c r="A87" s="202"/>
      <c r="B87" s="343" t="s">
        <v>472</v>
      </c>
      <c r="C87" s="336"/>
      <c r="D87" s="221"/>
      <c r="E87" s="221"/>
      <c r="F87" s="222">
        <v>0</v>
      </c>
      <c r="G87" s="222">
        <v>0</v>
      </c>
      <c r="H87" s="222">
        <v>0</v>
      </c>
      <c r="I87" s="224"/>
      <c r="J87" s="224"/>
      <c r="K87" s="224"/>
    </row>
    <row r="88" spans="1:11" s="54" customFormat="1" ht="13.8" hidden="1">
      <c r="A88" s="202"/>
      <c r="B88" s="343" t="s">
        <v>473</v>
      </c>
      <c r="C88" s="336"/>
      <c r="D88" s="221"/>
      <c r="E88" s="221"/>
      <c r="F88" s="222">
        <v>0</v>
      </c>
      <c r="G88" s="222"/>
      <c r="H88" s="222"/>
      <c r="I88" s="224"/>
      <c r="J88" s="224"/>
      <c r="K88" s="224"/>
    </row>
    <row r="89" spans="1:11" s="54" customFormat="1" ht="13.8" hidden="1">
      <c r="A89" s="202"/>
      <c r="B89" s="343" t="s">
        <v>467</v>
      </c>
      <c r="C89" s="336"/>
      <c r="D89" s="221"/>
      <c r="E89" s="221"/>
      <c r="F89" s="222">
        <v>0</v>
      </c>
      <c r="G89" s="222"/>
      <c r="H89" s="222"/>
      <c r="I89" s="224"/>
      <c r="J89" s="224"/>
      <c r="K89" s="224"/>
    </row>
    <row r="90" spans="1:11" s="86" customFormat="1" ht="63.75" customHeight="1">
      <c r="A90" s="202"/>
      <c r="B90" s="342" t="s">
        <v>474</v>
      </c>
      <c r="C90" s="336"/>
      <c r="D90" s="216"/>
      <c r="E90" s="216"/>
      <c r="F90" s="217">
        <v>3112651000</v>
      </c>
      <c r="G90" s="217">
        <v>624748000</v>
      </c>
      <c r="H90" s="217">
        <v>2487903000</v>
      </c>
      <c r="I90" s="215"/>
      <c r="J90" s="215"/>
      <c r="K90" s="215"/>
    </row>
    <row r="91" spans="1:11" s="54" customFormat="1" ht="54" customHeight="1">
      <c r="A91" s="202"/>
      <c r="B91" s="343" t="s">
        <v>475</v>
      </c>
      <c r="C91" s="336"/>
      <c r="D91" s="221"/>
      <c r="E91" s="221"/>
      <c r="F91" s="222">
        <v>3112651000</v>
      </c>
      <c r="G91" s="222">
        <v>624748000</v>
      </c>
      <c r="H91" s="222">
        <v>2487903000</v>
      </c>
      <c r="I91" s="224"/>
      <c r="J91" s="224"/>
      <c r="K91" s="224"/>
    </row>
    <row r="92" spans="1:11" s="54" customFormat="1" ht="13.8">
      <c r="A92" s="202"/>
      <c r="B92" s="343" t="s">
        <v>476</v>
      </c>
      <c r="C92" s="336"/>
      <c r="D92" s="221"/>
      <c r="E92" s="221"/>
      <c r="F92" s="222">
        <v>1135651000</v>
      </c>
      <c r="G92" s="222">
        <v>624748000</v>
      </c>
      <c r="H92" s="222">
        <v>510903000</v>
      </c>
      <c r="I92" s="224"/>
      <c r="J92" s="224"/>
      <c r="K92" s="224"/>
    </row>
    <row r="93" spans="1:11" s="54" customFormat="1" ht="13.8">
      <c r="A93" s="202"/>
      <c r="B93" s="343" t="s">
        <v>477</v>
      </c>
      <c r="C93" s="336"/>
      <c r="D93" s="221"/>
      <c r="E93" s="221"/>
      <c r="F93" s="222">
        <v>1977000000</v>
      </c>
      <c r="G93" s="222"/>
      <c r="H93" s="222">
        <v>1977000000</v>
      </c>
      <c r="I93" s="224"/>
      <c r="J93" s="224"/>
      <c r="K93" s="224"/>
    </row>
    <row r="94" spans="1:11" s="86" customFormat="1" ht="38.25" customHeight="1">
      <c r="A94" s="202"/>
      <c r="B94" s="342" t="s">
        <v>478</v>
      </c>
      <c r="C94" s="336"/>
      <c r="D94" s="216"/>
      <c r="E94" s="216"/>
      <c r="F94" s="217">
        <v>270276000</v>
      </c>
      <c r="G94" s="217">
        <v>270276000</v>
      </c>
      <c r="H94" s="217">
        <v>0</v>
      </c>
      <c r="I94" s="215"/>
      <c r="J94" s="215"/>
      <c r="K94" s="215"/>
    </row>
    <row r="95" spans="1:11" s="54" customFormat="1" ht="69" hidden="1">
      <c r="A95" s="202"/>
      <c r="B95" s="343" t="s">
        <v>479</v>
      </c>
      <c r="C95" s="336"/>
      <c r="D95" s="221"/>
      <c r="E95" s="221"/>
      <c r="F95" s="222">
        <v>0</v>
      </c>
      <c r="G95" s="222"/>
      <c r="H95" s="222"/>
      <c r="I95" s="224"/>
      <c r="J95" s="224"/>
      <c r="K95" s="224"/>
    </row>
    <row r="96" spans="1:11" s="54" customFormat="1" ht="82.5" customHeight="1">
      <c r="A96" s="202"/>
      <c r="B96" s="343" t="s">
        <v>480</v>
      </c>
      <c r="C96" s="336"/>
      <c r="D96" s="221"/>
      <c r="E96" s="221"/>
      <c r="F96" s="222">
        <v>270276000</v>
      </c>
      <c r="G96" s="222">
        <v>270276000</v>
      </c>
      <c r="H96" s="222"/>
      <c r="I96" s="224"/>
      <c r="J96" s="224"/>
      <c r="K96" s="224"/>
    </row>
    <row r="97" spans="1:11" s="54" customFormat="1" ht="55.2" hidden="1">
      <c r="A97" s="202"/>
      <c r="B97" s="343" t="s">
        <v>481</v>
      </c>
      <c r="C97" s="336"/>
      <c r="D97" s="221"/>
      <c r="E97" s="221"/>
      <c r="F97" s="222">
        <v>0</v>
      </c>
      <c r="G97" s="222"/>
      <c r="H97" s="222"/>
      <c r="I97" s="224"/>
      <c r="J97" s="224"/>
      <c r="K97" s="224"/>
    </row>
    <row r="98" spans="1:11" s="54" customFormat="1" ht="55.2" hidden="1">
      <c r="A98" s="202"/>
      <c r="B98" s="343" t="s">
        <v>482</v>
      </c>
      <c r="C98" s="336"/>
      <c r="D98" s="221"/>
      <c r="E98" s="221"/>
      <c r="F98" s="222">
        <v>0</v>
      </c>
      <c r="G98" s="222"/>
      <c r="H98" s="222"/>
      <c r="I98" s="224"/>
      <c r="J98" s="224"/>
      <c r="K98" s="224"/>
    </row>
    <row r="99" spans="1:11" s="54" customFormat="1" ht="55.2" hidden="1">
      <c r="A99" s="202"/>
      <c r="B99" s="342" t="s">
        <v>483</v>
      </c>
      <c r="C99" s="336"/>
      <c r="D99" s="221"/>
      <c r="E99" s="221"/>
      <c r="F99" s="222">
        <v>0</v>
      </c>
      <c r="G99" s="222"/>
      <c r="H99" s="222"/>
      <c r="I99" s="224"/>
      <c r="J99" s="224"/>
      <c r="K99" s="224"/>
    </row>
    <row r="100" spans="1:11" s="54" customFormat="1" ht="55.2" hidden="1">
      <c r="A100" s="202"/>
      <c r="B100" s="342" t="s">
        <v>484</v>
      </c>
      <c r="C100" s="336"/>
      <c r="D100" s="221"/>
      <c r="E100" s="221"/>
      <c r="F100" s="222">
        <v>0</v>
      </c>
      <c r="G100" s="222"/>
      <c r="H100" s="222"/>
      <c r="I100" s="224"/>
      <c r="J100" s="224"/>
      <c r="K100" s="224"/>
    </row>
    <row r="101" spans="1:11" s="54" customFormat="1" ht="41.4" hidden="1">
      <c r="A101" s="202"/>
      <c r="B101" s="342" t="s">
        <v>485</v>
      </c>
      <c r="C101" s="336"/>
      <c r="D101" s="221"/>
      <c r="E101" s="221"/>
      <c r="F101" s="222">
        <v>0</v>
      </c>
      <c r="G101" s="222">
        <v>0</v>
      </c>
      <c r="H101" s="222">
        <v>0</v>
      </c>
      <c r="I101" s="224"/>
      <c r="J101" s="224"/>
      <c r="K101" s="224"/>
    </row>
    <row r="102" spans="1:11" s="54" customFormat="1" ht="13.8" hidden="1">
      <c r="A102" s="202"/>
      <c r="B102" s="343" t="s">
        <v>467</v>
      </c>
      <c r="C102" s="336"/>
      <c r="D102" s="221"/>
      <c r="E102" s="221"/>
      <c r="F102" s="222">
        <v>0</v>
      </c>
      <c r="G102" s="222"/>
      <c r="H102" s="222"/>
      <c r="I102" s="224"/>
      <c r="J102" s="224"/>
      <c r="K102" s="224"/>
    </row>
    <row r="103" spans="1:11" s="54" customFormat="1" ht="13.8" hidden="1">
      <c r="A103" s="202"/>
      <c r="B103" s="343" t="s">
        <v>469</v>
      </c>
      <c r="C103" s="336"/>
      <c r="D103" s="221"/>
      <c r="E103" s="221"/>
      <c r="F103" s="222">
        <v>0</v>
      </c>
      <c r="G103" s="222"/>
      <c r="H103" s="222"/>
      <c r="I103" s="224"/>
      <c r="J103" s="224"/>
      <c r="K103" s="224"/>
    </row>
    <row r="104" spans="1:11" s="86" customFormat="1" ht="49.5" customHeight="1">
      <c r="A104" s="202"/>
      <c r="B104" s="342" t="s">
        <v>486</v>
      </c>
      <c r="C104" s="336"/>
      <c r="D104" s="216"/>
      <c r="E104" s="216"/>
      <c r="F104" s="217">
        <v>242000000</v>
      </c>
      <c r="G104" s="217">
        <v>242000000</v>
      </c>
      <c r="H104" s="217">
        <v>0</v>
      </c>
      <c r="I104" s="215"/>
      <c r="J104" s="215"/>
      <c r="K104" s="215"/>
    </row>
    <row r="105" spans="1:11" s="54" customFormat="1" ht="41.4" hidden="1">
      <c r="A105" s="202"/>
      <c r="B105" s="343" t="s">
        <v>487</v>
      </c>
      <c r="C105" s="336"/>
      <c r="D105" s="221"/>
      <c r="E105" s="221"/>
      <c r="F105" s="222">
        <v>0</v>
      </c>
      <c r="G105" s="222">
        <v>0</v>
      </c>
      <c r="H105" s="222">
        <v>0</v>
      </c>
      <c r="I105" s="224"/>
      <c r="J105" s="224"/>
      <c r="K105" s="224"/>
    </row>
    <row r="106" spans="1:11" s="54" customFormat="1" ht="13.8" hidden="1">
      <c r="A106" s="202"/>
      <c r="B106" s="343" t="s">
        <v>488</v>
      </c>
      <c r="C106" s="336"/>
      <c r="D106" s="221"/>
      <c r="E106" s="221"/>
      <c r="F106" s="222">
        <v>0</v>
      </c>
      <c r="G106" s="222"/>
      <c r="H106" s="222"/>
      <c r="I106" s="224"/>
      <c r="J106" s="224"/>
      <c r="K106" s="224"/>
    </row>
    <row r="107" spans="1:11" s="54" customFormat="1" ht="13.8" hidden="1">
      <c r="A107" s="202"/>
      <c r="B107" s="343" t="s">
        <v>489</v>
      </c>
      <c r="C107" s="336"/>
      <c r="D107" s="221"/>
      <c r="E107" s="221"/>
      <c r="F107" s="222">
        <v>0</v>
      </c>
      <c r="G107" s="222"/>
      <c r="H107" s="222"/>
      <c r="I107" s="224"/>
      <c r="J107" s="224"/>
      <c r="K107" s="224"/>
    </row>
    <row r="108" spans="1:11" s="54" customFormat="1" ht="13.8" hidden="1">
      <c r="A108" s="202"/>
      <c r="B108" s="343" t="s">
        <v>490</v>
      </c>
      <c r="C108" s="336"/>
      <c r="D108" s="221"/>
      <c r="E108" s="221"/>
      <c r="F108" s="222">
        <v>0</v>
      </c>
      <c r="G108" s="222"/>
      <c r="H108" s="222"/>
      <c r="I108" s="224"/>
      <c r="J108" s="224"/>
      <c r="K108" s="224"/>
    </row>
    <row r="109" spans="1:11" s="54" customFormat="1" ht="54.75" customHeight="1">
      <c r="A109" s="202"/>
      <c r="B109" s="343" t="s">
        <v>491</v>
      </c>
      <c r="C109" s="336"/>
      <c r="D109" s="221"/>
      <c r="E109" s="221"/>
      <c r="F109" s="222">
        <v>242000000</v>
      </c>
      <c r="G109" s="222">
        <v>242000000</v>
      </c>
      <c r="H109" s="222">
        <v>0</v>
      </c>
      <c r="I109" s="224"/>
      <c r="J109" s="224"/>
      <c r="K109" s="224"/>
    </row>
    <row r="110" spans="1:11" s="54" customFormat="1" ht="22.5" customHeight="1">
      <c r="A110" s="202"/>
      <c r="B110" s="343" t="s">
        <v>467</v>
      </c>
      <c r="C110" s="336"/>
      <c r="D110" s="221"/>
      <c r="E110" s="221"/>
      <c r="F110" s="222">
        <v>242000000</v>
      </c>
      <c r="G110" s="222">
        <v>242000000</v>
      </c>
      <c r="H110" s="222"/>
      <c r="I110" s="224"/>
      <c r="J110" s="224"/>
      <c r="K110" s="224"/>
    </row>
    <row r="111" spans="1:11" s="54" customFormat="1" ht="13.8" hidden="1">
      <c r="A111" s="202"/>
      <c r="B111" s="343" t="s">
        <v>469</v>
      </c>
      <c r="C111" s="336"/>
      <c r="D111" s="221"/>
      <c r="E111" s="221"/>
      <c r="F111" s="222">
        <v>0</v>
      </c>
      <c r="G111" s="222"/>
      <c r="H111" s="222"/>
      <c r="I111" s="224"/>
      <c r="J111" s="224"/>
      <c r="K111" s="224"/>
    </row>
    <row r="112" spans="1:11" s="86" customFormat="1" ht="65.25" customHeight="1">
      <c r="A112" s="202"/>
      <c r="B112" s="342" t="s">
        <v>492</v>
      </c>
      <c r="C112" s="336"/>
      <c r="D112" s="216"/>
      <c r="E112" s="216"/>
      <c r="F112" s="217">
        <v>162000000</v>
      </c>
      <c r="G112" s="217">
        <v>162000000</v>
      </c>
      <c r="H112" s="217">
        <v>0</v>
      </c>
      <c r="I112" s="215"/>
      <c r="J112" s="215"/>
      <c r="K112" s="215"/>
    </row>
    <row r="113" spans="1:11" s="54" customFormat="1" ht="140.25" customHeight="1">
      <c r="A113" s="202"/>
      <c r="B113" s="343" t="s">
        <v>493</v>
      </c>
      <c r="C113" s="336"/>
      <c r="D113" s="221"/>
      <c r="E113" s="221"/>
      <c r="F113" s="222">
        <v>162000000</v>
      </c>
      <c r="G113" s="222">
        <v>162000000</v>
      </c>
      <c r="H113" s="222"/>
      <c r="I113" s="224"/>
      <c r="J113" s="224"/>
      <c r="K113" s="224"/>
    </row>
    <row r="114" spans="1:11" s="54" customFormat="1" ht="55.2" hidden="1">
      <c r="A114" s="202"/>
      <c r="B114" s="343" t="s">
        <v>494</v>
      </c>
      <c r="C114" s="336"/>
      <c r="D114" s="221"/>
      <c r="E114" s="221"/>
      <c r="F114" s="222">
        <v>0</v>
      </c>
      <c r="G114" s="222"/>
      <c r="H114" s="222"/>
      <c r="I114" s="224"/>
      <c r="J114" s="224"/>
      <c r="K114" s="224"/>
    </row>
    <row r="115" spans="1:11" s="54" customFormat="1" ht="41.4" hidden="1">
      <c r="A115" s="202"/>
      <c r="B115" s="343" t="s">
        <v>495</v>
      </c>
      <c r="C115" s="336"/>
      <c r="D115" s="221"/>
      <c r="E115" s="221"/>
      <c r="F115" s="222">
        <v>0</v>
      </c>
      <c r="G115" s="222"/>
      <c r="H115" s="222"/>
      <c r="I115" s="224"/>
      <c r="J115" s="224"/>
      <c r="K115" s="224"/>
    </row>
    <row r="116" spans="1:11" s="86" customFormat="1" ht="33.75" customHeight="1">
      <c r="A116" s="202" t="s">
        <v>216</v>
      </c>
      <c r="B116" s="342" t="s">
        <v>550</v>
      </c>
      <c r="C116" s="336"/>
      <c r="D116" s="216"/>
      <c r="E116" s="216"/>
      <c r="F116" s="217">
        <v>3876020624</v>
      </c>
      <c r="G116" s="217">
        <v>3876020624</v>
      </c>
      <c r="H116" s="217">
        <v>0</v>
      </c>
      <c r="I116" s="215"/>
      <c r="J116" s="215"/>
      <c r="K116" s="215"/>
    </row>
    <row r="117" spans="1:11" s="86" customFormat="1" ht="21" customHeight="1">
      <c r="A117" s="202" t="s">
        <v>316</v>
      </c>
      <c r="B117" s="342" t="s">
        <v>271</v>
      </c>
      <c r="C117" s="336"/>
      <c r="D117" s="216"/>
      <c r="E117" s="216"/>
      <c r="F117" s="217"/>
      <c r="G117" s="217"/>
      <c r="H117" s="217"/>
      <c r="I117" s="215"/>
      <c r="J117" s="215"/>
      <c r="K117" s="215"/>
    </row>
    <row r="118" spans="1:11" s="86" customFormat="1" ht="21" customHeight="1">
      <c r="A118" s="202" t="s">
        <v>316</v>
      </c>
      <c r="B118" s="342" t="s">
        <v>272</v>
      </c>
      <c r="C118" s="336"/>
      <c r="D118" s="216"/>
      <c r="E118" s="216"/>
      <c r="F118" s="217">
        <v>3876020624</v>
      </c>
      <c r="G118" s="217">
        <v>3876020624</v>
      </c>
      <c r="H118" s="217">
        <v>0</v>
      </c>
      <c r="I118" s="215"/>
      <c r="J118" s="215"/>
      <c r="K118" s="215"/>
    </row>
    <row r="119" spans="1:11" s="86" customFormat="1" ht="34.5" customHeight="1">
      <c r="A119" s="202"/>
      <c r="B119" s="342" t="s">
        <v>496</v>
      </c>
      <c r="C119" s="336"/>
      <c r="D119" s="216"/>
      <c r="E119" s="216"/>
      <c r="F119" s="217">
        <v>1972000000</v>
      </c>
      <c r="G119" s="217">
        <v>1972000000</v>
      </c>
      <c r="H119" s="217">
        <v>0</v>
      </c>
      <c r="I119" s="215"/>
      <c r="J119" s="215"/>
      <c r="K119" s="215"/>
    </row>
    <row r="120" spans="1:11" s="54" customFormat="1" ht="50.25" customHeight="1">
      <c r="A120" s="202"/>
      <c r="B120" s="343" t="s">
        <v>497</v>
      </c>
      <c r="C120" s="336"/>
      <c r="D120" s="221"/>
      <c r="E120" s="221"/>
      <c r="F120" s="222">
        <v>1972000000</v>
      </c>
      <c r="G120" s="222">
        <v>1972000000</v>
      </c>
      <c r="H120" s="222"/>
      <c r="I120" s="224"/>
      <c r="J120" s="224"/>
      <c r="K120" s="224"/>
    </row>
    <row r="121" spans="1:11" s="54" customFormat="1" ht="41.4" hidden="1">
      <c r="A121" s="202"/>
      <c r="B121" s="343" t="s">
        <v>498</v>
      </c>
      <c r="C121" s="336"/>
      <c r="D121" s="221"/>
      <c r="E121" s="221"/>
      <c r="F121" s="222">
        <v>0</v>
      </c>
      <c r="G121" s="222"/>
      <c r="H121" s="222"/>
      <c r="I121" s="224"/>
      <c r="J121" s="224"/>
      <c r="K121" s="224"/>
    </row>
    <row r="122" spans="1:11" s="54" customFormat="1" ht="27.6" hidden="1">
      <c r="A122" s="202"/>
      <c r="B122" s="342" t="s">
        <v>499</v>
      </c>
      <c r="C122" s="336"/>
      <c r="D122" s="221"/>
      <c r="E122" s="221"/>
      <c r="F122" s="222">
        <v>0</v>
      </c>
      <c r="G122" s="222"/>
      <c r="H122" s="222"/>
      <c r="I122" s="224"/>
      <c r="J122" s="224"/>
      <c r="K122" s="224"/>
    </row>
    <row r="123" spans="1:11" s="54" customFormat="1" ht="27.6" hidden="1">
      <c r="A123" s="202"/>
      <c r="B123" s="342" t="s">
        <v>500</v>
      </c>
      <c r="C123" s="336"/>
      <c r="D123" s="221"/>
      <c r="E123" s="221"/>
      <c r="F123" s="222">
        <v>0</v>
      </c>
      <c r="G123" s="222">
        <v>0</v>
      </c>
      <c r="H123" s="222">
        <v>0</v>
      </c>
      <c r="I123" s="224"/>
      <c r="J123" s="224"/>
      <c r="K123" s="224"/>
    </row>
    <row r="124" spans="1:11" s="54" customFormat="1" ht="27.6" hidden="1">
      <c r="A124" s="202"/>
      <c r="B124" s="343" t="s">
        <v>501</v>
      </c>
      <c r="C124" s="336"/>
      <c r="D124" s="221"/>
      <c r="E124" s="221"/>
      <c r="F124" s="222">
        <v>0</v>
      </c>
      <c r="G124" s="222"/>
      <c r="H124" s="222"/>
      <c r="I124" s="224"/>
      <c r="J124" s="224"/>
      <c r="K124" s="224"/>
    </row>
    <row r="125" spans="1:11" s="54" customFormat="1" ht="27.6" hidden="1">
      <c r="A125" s="202"/>
      <c r="B125" s="343" t="s">
        <v>502</v>
      </c>
      <c r="C125" s="336"/>
      <c r="D125" s="221"/>
      <c r="E125" s="221"/>
      <c r="F125" s="222">
        <v>0</v>
      </c>
      <c r="G125" s="222"/>
      <c r="H125" s="222"/>
      <c r="I125" s="224"/>
      <c r="J125" s="224"/>
      <c r="K125" s="224"/>
    </row>
    <row r="126" spans="1:11" s="86" customFormat="1" ht="36" customHeight="1">
      <c r="A126" s="202"/>
      <c r="B126" s="342" t="s">
        <v>503</v>
      </c>
      <c r="C126" s="336"/>
      <c r="D126" s="216"/>
      <c r="E126" s="216"/>
      <c r="F126" s="217">
        <v>1015419100</v>
      </c>
      <c r="G126" s="217">
        <v>1015419100</v>
      </c>
      <c r="H126" s="217">
        <v>0</v>
      </c>
      <c r="I126" s="215"/>
      <c r="J126" s="215"/>
      <c r="K126" s="215"/>
    </row>
    <row r="127" spans="1:11" s="54" customFormat="1" ht="51.75" customHeight="1">
      <c r="A127" s="202"/>
      <c r="B127" s="343" t="s">
        <v>504</v>
      </c>
      <c r="C127" s="336"/>
      <c r="D127" s="221"/>
      <c r="E127" s="221"/>
      <c r="F127" s="222">
        <v>1015419100</v>
      </c>
      <c r="G127" s="222">
        <v>1015419100</v>
      </c>
      <c r="H127" s="222">
        <v>0</v>
      </c>
      <c r="I127" s="224"/>
      <c r="J127" s="224"/>
      <c r="K127" s="224"/>
    </row>
    <row r="128" spans="1:11" s="54" customFormat="1" ht="27.6" hidden="1">
      <c r="A128" s="202"/>
      <c r="B128" s="343" t="s">
        <v>505</v>
      </c>
      <c r="C128" s="336"/>
      <c r="D128" s="221"/>
      <c r="E128" s="221"/>
      <c r="F128" s="222">
        <v>0</v>
      </c>
      <c r="G128" s="222"/>
      <c r="H128" s="222"/>
      <c r="I128" s="224"/>
      <c r="J128" s="224"/>
      <c r="K128" s="224"/>
    </row>
    <row r="129" spans="1:11" s="54" customFormat="1" ht="36.75" customHeight="1">
      <c r="A129" s="202"/>
      <c r="B129" s="343" t="s">
        <v>506</v>
      </c>
      <c r="C129" s="336"/>
      <c r="D129" s="221"/>
      <c r="E129" s="221"/>
      <c r="F129" s="222">
        <v>1015419100</v>
      </c>
      <c r="G129" s="222">
        <v>1015419100</v>
      </c>
      <c r="H129" s="222"/>
      <c r="I129" s="224"/>
      <c r="J129" s="224"/>
      <c r="K129" s="224"/>
    </row>
    <row r="130" spans="1:11" s="54" customFormat="1" ht="41.4" hidden="1">
      <c r="A130" s="202"/>
      <c r="B130" s="343" t="s">
        <v>507</v>
      </c>
      <c r="C130" s="336"/>
      <c r="D130" s="221"/>
      <c r="E130" s="221"/>
      <c r="F130" s="222">
        <v>0</v>
      </c>
      <c r="G130" s="222"/>
      <c r="H130" s="222"/>
      <c r="I130" s="224"/>
      <c r="J130" s="224"/>
      <c r="K130" s="224"/>
    </row>
    <row r="131" spans="1:11" s="54" customFormat="1" ht="27.6" hidden="1">
      <c r="A131" s="202"/>
      <c r="B131" s="343" t="s">
        <v>508</v>
      </c>
      <c r="C131" s="336"/>
      <c r="D131" s="221"/>
      <c r="E131" s="221"/>
      <c r="F131" s="222">
        <v>0</v>
      </c>
      <c r="G131" s="222"/>
      <c r="H131" s="222"/>
      <c r="I131" s="224"/>
      <c r="J131" s="224"/>
      <c r="K131" s="224"/>
    </row>
    <row r="132" spans="1:11" s="54" customFormat="1" ht="41.4" hidden="1">
      <c r="A132" s="202"/>
      <c r="B132" s="342" t="s">
        <v>509</v>
      </c>
      <c r="C132" s="336"/>
      <c r="D132" s="221"/>
      <c r="E132" s="221"/>
      <c r="F132" s="222">
        <v>0</v>
      </c>
      <c r="G132" s="222"/>
      <c r="H132" s="222"/>
      <c r="I132" s="224"/>
      <c r="J132" s="224"/>
      <c r="K132" s="224"/>
    </row>
    <row r="133" spans="1:11" s="86" customFormat="1" ht="36" customHeight="1">
      <c r="A133" s="202"/>
      <c r="B133" s="342" t="s">
        <v>510</v>
      </c>
      <c r="C133" s="336"/>
      <c r="D133" s="216"/>
      <c r="E133" s="216"/>
      <c r="F133" s="217">
        <v>76000000</v>
      </c>
      <c r="G133" s="217">
        <v>76000000</v>
      </c>
      <c r="H133" s="217">
        <v>0</v>
      </c>
      <c r="I133" s="215"/>
      <c r="J133" s="215"/>
      <c r="K133" s="215"/>
    </row>
    <row r="134" spans="1:11" s="54" customFormat="1" ht="27.6" hidden="1">
      <c r="A134" s="202"/>
      <c r="B134" s="343" t="s">
        <v>511</v>
      </c>
      <c r="C134" s="336"/>
      <c r="D134" s="221"/>
      <c r="E134" s="221"/>
      <c r="F134" s="222">
        <v>0</v>
      </c>
      <c r="G134" s="222"/>
      <c r="H134" s="222"/>
      <c r="I134" s="224"/>
      <c r="J134" s="224"/>
      <c r="K134" s="224"/>
    </row>
    <row r="135" spans="1:11" s="54" customFormat="1" ht="38.25" customHeight="1">
      <c r="A135" s="202"/>
      <c r="B135" s="343" t="s">
        <v>512</v>
      </c>
      <c r="C135" s="336"/>
      <c r="D135" s="221"/>
      <c r="E135" s="221"/>
      <c r="F135" s="222">
        <v>76000000</v>
      </c>
      <c r="G135" s="222">
        <v>76000000</v>
      </c>
      <c r="H135" s="222"/>
      <c r="I135" s="224"/>
      <c r="J135" s="224"/>
      <c r="K135" s="224"/>
    </row>
    <row r="136" spans="1:11" s="86" customFormat="1" ht="37.5" customHeight="1">
      <c r="A136" s="202"/>
      <c r="B136" s="342" t="s">
        <v>513</v>
      </c>
      <c r="C136" s="336"/>
      <c r="D136" s="216"/>
      <c r="E136" s="216"/>
      <c r="F136" s="217">
        <v>812601524</v>
      </c>
      <c r="G136" s="217">
        <v>812601524</v>
      </c>
      <c r="H136" s="217">
        <v>0</v>
      </c>
      <c r="I136" s="215"/>
      <c r="J136" s="215"/>
      <c r="K136" s="215"/>
    </row>
    <row r="137" spans="1:11" s="54" customFormat="1" ht="55.5" customHeight="1">
      <c r="A137" s="202"/>
      <c r="B137" s="343" t="s">
        <v>514</v>
      </c>
      <c r="C137" s="336"/>
      <c r="D137" s="221"/>
      <c r="E137" s="221"/>
      <c r="F137" s="222">
        <v>474625000</v>
      </c>
      <c r="G137" s="222">
        <v>474625000</v>
      </c>
      <c r="H137" s="222"/>
      <c r="I137" s="224"/>
      <c r="J137" s="224"/>
      <c r="K137" s="224"/>
    </row>
    <row r="138" spans="1:11" s="54" customFormat="1" ht="37.5" customHeight="1">
      <c r="A138" s="202"/>
      <c r="B138" s="343" t="s">
        <v>515</v>
      </c>
      <c r="C138" s="336"/>
      <c r="D138" s="221"/>
      <c r="E138" s="221"/>
      <c r="F138" s="222">
        <v>337976524</v>
      </c>
      <c r="G138" s="222">
        <v>337976524</v>
      </c>
      <c r="H138" s="222"/>
      <c r="I138" s="224"/>
      <c r="J138" s="224"/>
      <c r="K138" s="224"/>
    </row>
    <row r="139" spans="1:11" s="86" customFormat="1" ht="21.75" customHeight="1">
      <c r="A139" s="202" t="s">
        <v>386</v>
      </c>
      <c r="B139" s="342" t="s">
        <v>551</v>
      </c>
      <c r="C139" s="336"/>
      <c r="D139" s="216"/>
      <c r="E139" s="216"/>
      <c r="F139" s="217">
        <v>18608227624</v>
      </c>
      <c r="G139" s="217">
        <v>18464937624</v>
      </c>
      <c r="H139" s="217">
        <v>143290000</v>
      </c>
      <c r="I139" s="215"/>
      <c r="J139" s="215"/>
      <c r="K139" s="215"/>
    </row>
    <row r="140" spans="1:11" s="86" customFormat="1" ht="21.75" customHeight="1">
      <c r="A140" s="202" t="s">
        <v>316</v>
      </c>
      <c r="B140" s="342" t="s">
        <v>271</v>
      </c>
      <c r="C140" s="336"/>
      <c r="D140" s="216"/>
      <c r="E140" s="216"/>
      <c r="F140" s="217">
        <v>18285238000</v>
      </c>
      <c r="G140" s="217">
        <v>18241948000</v>
      </c>
      <c r="H140" s="217">
        <v>43290000</v>
      </c>
      <c r="I140" s="215"/>
      <c r="J140" s="215"/>
      <c r="K140" s="215"/>
    </row>
    <row r="141" spans="1:11" s="86" customFormat="1" ht="21.75" customHeight="1">
      <c r="A141" s="202" t="s">
        <v>316</v>
      </c>
      <c r="B141" s="342" t="s">
        <v>272</v>
      </c>
      <c r="C141" s="336"/>
      <c r="D141" s="216"/>
      <c r="E141" s="216"/>
      <c r="F141" s="217">
        <v>322989624</v>
      </c>
      <c r="G141" s="217">
        <v>222989624</v>
      </c>
      <c r="H141" s="217">
        <v>100000000</v>
      </c>
      <c r="I141" s="215"/>
      <c r="J141" s="215"/>
      <c r="K141" s="215"/>
    </row>
    <row r="142" spans="1:11" s="86" customFormat="1" ht="21.75" customHeight="1">
      <c r="A142" s="202"/>
      <c r="B142" s="342" t="s">
        <v>516</v>
      </c>
      <c r="C142" s="336"/>
      <c r="D142" s="216"/>
      <c r="E142" s="216"/>
      <c r="F142" s="217">
        <v>18285238000</v>
      </c>
      <c r="G142" s="217">
        <v>18241948000</v>
      </c>
      <c r="H142" s="217">
        <v>43290000</v>
      </c>
      <c r="I142" s="215"/>
      <c r="J142" s="215"/>
      <c r="K142" s="215"/>
    </row>
    <row r="143" spans="1:11" s="86" customFormat="1" ht="21.75" customHeight="1">
      <c r="A143" s="202"/>
      <c r="B143" s="342" t="s">
        <v>517</v>
      </c>
      <c r="C143" s="336"/>
      <c r="D143" s="216"/>
      <c r="E143" s="216"/>
      <c r="F143" s="217">
        <v>200000000</v>
      </c>
      <c r="G143" s="217">
        <v>200000000</v>
      </c>
      <c r="H143" s="217">
        <v>0</v>
      </c>
      <c r="I143" s="215"/>
      <c r="J143" s="215"/>
      <c r="K143" s="215"/>
    </row>
    <row r="144" spans="1:11" s="54" customFormat="1" ht="55.2" hidden="1">
      <c r="A144" s="202"/>
      <c r="B144" s="343" t="s">
        <v>518</v>
      </c>
      <c r="C144" s="336"/>
      <c r="D144" s="221"/>
      <c r="E144" s="221"/>
      <c r="F144" s="222">
        <v>0</v>
      </c>
      <c r="G144" s="222"/>
      <c r="H144" s="222"/>
      <c r="I144" s="224"/>
      <c r="J144" s="224"/>
      <c r="K144" s="224"/>
    </row>
    <row r="145" spans="1:11" s="54" customFormat="1" ht="82.5" customHeight="1">
      <c r="A145" s="202"/>
      <c r="B145" s="343" t="s">
        <v>519</v>
      </c>
      <c r="C145" s="336"/>
      <c r="D145" s="221"/>
      <c r="E145" s="221"/>
      <c r="F145" s="222">
        <v>200000000</v>
      </c>
      <c r="G145" s="222">
        <v>200000000</v>
      </c>
      <c r="H145" s="222"/>
      <c r="I145" s="224"/>
      <c r="J145" s="224"/>
      <c r="K145" s="224"/>
    </row>
    <row r="146" spans="1:11" s="54" customFormat="1" ht="55.2" hidden="1">
      <c r="A146" s="226"/>
      <c r="B146" s="343" t="s">
        <v>520</v>
      </c>
      <c r="C146" s="260"/>
      <c r="D146" s="221"/>
      <c r="E146" s="221"/>
      <c r="F146" s="222">
        <v>0</v>
      </c>
      <c r="G146" s="222"/>
      <c r="H146" s="222"/>
      <c r="I146" s="224"/>
      <c r="J146" s="224"/>
      <c r="K146" s="224"/>
    </row>
    <row r="147" spans="1:11" s="54" customFormat="1" ht="27.6" hidden="1">
      <c r="A147" s="226"/>
      <c r="B147" s="343" t="s">
        <v>521</v>
      </c>
      <c r="C147" s="260"/>
      <c r="D147" s="221"/>
      <c r="E147" s="221"/>
      <c r="F147" s="222">
        <v>0</v>
      </c>
      <c r="G147" s="222"/>
      <c r="H147" s="222"/>
      <c r="I147" s="224"/>
      <c r="J147" s="224"/>
      <c r="K147" s="224"/>
    </row>
    <row r="148" spans="1:11" s="54" customFormat="1" ht="41.4" hidden="1">
      <c r="A148" s="226"/>
      <c r="B148" s="343" t="s">
        <v>522</v>
      </c>
      <c r="C148" s="260"/>
      <c r="D148" s="221"/>
      <c r="E148" s="221"/>
      <c r="F148" s="222">
        <v>0</v>
      </c>
      <c r="G148" s="222"/>
      <c r="H148" s="222"/>
      <c r="I148" s="224"/>
      <c r="J148" s="224"/>
      <c r="K148" s="224"/>
    </row>
    <row r="149" spans="1:11" s="54" customFormat="1" ht="13.8" hidden="1">
      <c r="A149" s="226"/>
      <c r="B149" s="342" t="s">
        <v>523</v>
      </c>
      <c r="C149" s="222"/>
      <c r="D149" s="221"/>
      <c r="E149" s="221"/>
      <c r="F149" s="222">
        <v>0</v>
      </c>
      <c r="G149" s="222">
        <v>0</v>
      </c>
      <c r="H149" s="222">
        <v>0</v>
      </c>
      <c r="I149" s="224"/>
      <c r="J149" s="224"/>
      <c r="K149" s="224"/>
    </row>
    <row r="150" spans="1:11" s="54" customFormat="1" ht="55.2" hidden="1">
      <c r="A150" s="226"/>
      <c r="B150" s="343" t="s">
        <v>524</v>
      </c>
      <c r="C150" s="222"/>
      <c r="D150" s="221"/>
      <c r="E150" s="221"/>
      <c r="F150" s="222">
        <v>0</v>
      </c>
      <c r="G150" s="222"/>
      <c r="H150" s="222"/>
      <c r="I150" s="224"/>
      <c r="J150" s="224"/>
      <c r="K150" s="224"/>
    </row>
    <row r="151" spans="1:11" s="54" customFormat="1" ht="13.8" hidden="1">
      <c r="A151" s="226"/>
      <c r="B151" s="342" t="s">
        <v>525</v>
      </c>
      <c r="C151" s="222"/>
      <c r="D151" s="221"/>
      <c r="E151" s="221"/>
      <c r="F151" s="222">
        <v>0</v>
      </c>
      <c r="G151" s="222">
        <v>0</v>
      </c>
      <c r="H151" s="222">
        <v>0</v>
      </c>
      <c r="I151" s="224"/>
      <c r="J151" s="224"/>
      <c r="K151" s="224"/>
    </row>
    <row r="152" spans="1:11" s="54" customFormat="1" ht="55.2" hidden="1">
      <c r="A152" s="226"/>
      <c r="B152" s="343" t="s">
        <v>526</v>
      </c>
      <c r="C152" s="222"/>
      <c r="D152" s="221"/>
      <c r="E152" s="221"/>
      <c r="F152" s="222">
        <v>0</v>
      </c>
      <c r="G152" s="222"/>
      <c r="H152" s="222"/>
      <c r="I152" s="224"/>
      <c r="J152" s="224"/>
      <c r="K152" s="224"/>
    </row>
    <row r="153" spans="1:11" s="54" customFormat="1" ht="13.8" hidden="1">
      <c r="A153" s="226"/>
      <c r="B153" s="342" t="s">
        <v>527</v>
      </c>
      <c r="C153" s="260"/>
      <c r="D153" s="221"/>
      <c r="E153" s="221"/>
      <c r="F153" s="222">
        <v>0</v>
      </c>
      <c r="G153" s="222">
        <v>0</v>
      </c>
      <c r="H153" s="222">
        <v>0</v>
      </c>
      <c r="I153" s="224"/>
      <c r="J153" s="224"/>
      <c r="K153" s="224"/>
    </row>
    <row r="154" spans="1:11" s="54" customFormat="1" ht="82.8" hidden="1">
      <c r="A154" s="226"/>
      <c r="B154" s="343" t="s">
        <v>528</v>
      </c>
      <c r="C154" s="260"/>
      <c r="D154" s="221"/>
      <c r="E154" s="221"/>
      <c r="F154" s="222">
        <v>0</v>
      </c>
      <c r="G154" s="222"/>
      <c r="H154" s="222"/>
      <c r="I154" s="224"/>
      <c r="J154" s="224"/>
      <c r="K154" s="224"/>
    </row>
    <row r="155" spans="1:11" s="54" customFormat="1" ht="69" hidden="1">
      <c r="A155" s="226"/>
      <c r="B155" s="342" t="s">
        <v>556</v>
      </c>
      <c r="C155" s="260"/>
      <c r="D155" s="221"/>
      <c r="E155" s="221"/>
      <c r="F155" s="222">
        <v>0</v>
      </c>
      <c r="G155" s="222"/>
      <c r="H155" s="222"/>
      <c r="I155" s="224"/>
      <c r="J155" s="224"/>
      <c r="K155" s="224"/>
    </row>
    <row r="156" spans="1:11" s="54" customFormat="1" ht="41.4" hidden="1">
      <c r="A156" s="226"/>
      <c r="B156" s="343" t="s">
        <v>529</v>
      </c>
      <c r="C156" s="260"/>
      <c r="D156" s="221"/>
      <c r="E156" s="221"/>
      <c r="F156" s="222">
        <v>0</v>
      </c>
      <c r="G156" s="222"/>
      <c r="H156" s="222"/>
      <c r="I156" s="224"/>
      <c r="J156" s="224"/>
      <c r="K156" s="224"/>
    </row>
    <row r="157" spans="1:11" s="54" customFormat="1" ht="55.2" hidden="1">
      <c r="A157" s="226"/>
      <c r="B157" s="343" t="s">
        <v>530</v>
      </c>
      <c r="C157" s="260"/>
      <c r="D157" s="221"/>
      <c r="E157" s="221"/>
      <c r="F157" s="222">
        <v>0</v>
      </c>
      <c r="G157" s="222"/>
      <c r="H157" s="222"/>
      <c r="I157" s="224"/>
      <c r="J157" s="224"/>
      <c r="K157" s="224"/>
    </row>
    <row r="158" spans="1:11" s="54" customFormat="1" ht="41.4" hidden="1">
      <c r="A158" s="226"/>
      <c r="B158" s="343" t="s">
        <v>531</v>
      </c>
      <c r="C158" s="260"/>
      <c r="D158" s="221"/>
      <c r="E158" s="221"/>
      <c r="F158" s="222">
        <v>0</v>
      </c>
      <c r="G158" s="222"/>
      <c r="H158" s="222"/>
      <c r="I158" s="224"/>
      <c r="J158" s="224"/>
      <c r="K158" s="224"/>
    </row>
    <row r="159" spans="1:11" s="54" customFormat="1" ht="69" hidden="1">
      <c r="A159" s="226"/>
      <c r="B159" s="343" t="s">
        <v>532</v>
      </c>
      <c r="C159" s="260"/>
      <c r="D159" s="221"/>
      <c r="E159" s="221"/>
      <c r="F159" s="222">
        <v>0</v>
      </c>
      <c r="G159" s="222"/>
      <c r="H159" s="222"/>
      <c r="I159" s="224"/>
      <c r="J159" s="224"/>
      <c r="K159" s="224"/>
    </row>
    <row r="160" spans="1:11" s="54" customFormat="1" ht="13.8" hidden="1">
      <c r="A160" s="226"/>
      <c r="B160" s="342" t="s">
        <v>533</v>
      </c>
      <c r="C160" s="260"/>
      <c r="D160" s="221"/>
      <c r="E160" s="221"/>
      <c r="F160" s="222">
        <v>0</v>
      </c>
      <c r="G160" s="222">
        <v>0</v>
      </c>
      <c r="H160" s="222">
        <v>0</v>
      </c>
      <c r="I160" s="224"/>
      <c r="J160" s="224"/>
      <c r="K160" s="224"/>
    </row>
    <row r="161" spans="1:11" s="54" customFormat="1" ht="55.2" hidden="1">
      <c r="A161" s="220"/>
      <c r="B161" s="343" t="s">
        <v>534</v>
      </c>
      <c r="C161" s="260"/>
      <c r="D161" s="221"/>
      <c r="E161" s="221"/>
      <c r="F161" s="222">
        <v>0</v>
      </c>
      <c r="G161" s="222"/>
      <c r="H161" s="222"/>
      <c r="I161" s="224"/>
      <c r="J161" s="224"/>
      <c r="K161" s="224"/>
    </row>
    <row r="162" spans="1:11" s="54" customFormat="1" ht="69" hidden="1">
      <c r="A162" s="220"/>
      <c r="B162" s="343" t="s">
        <v>535</v>
      </c>
      <c r="C162" s="260"/>
      <c r="D162" s="221"/>
      <c r="E162" s="221"/>
      <c r="F162" s="222">
        <v>0</v>
      </c>
      <c r="G162" s="222"/>
      <c r="H162" s="222"/>
      <c r="I162" s="224"/>
      <c r="J162" s="224"/>
      <c r="K162" s="224"/>
    </row>
    <row r="163" spans="1:11" s="54" customFormat="1" ht="27.6" hidden="1">
      <c r="A163" s="220"/>
      <c r="B163" s="343" t="s">
        <v>536</v>
      </c>
      <c r="C163" s="260"/>
      <c r="D163" s="221"/>
      <c r="E163" s="221"/>
      <c r="F163" s="222">
        <v>0</v>
      </c>
      <c r="G163" s="222"/>
      <c r="H163" s="222"/>
      <c r="I163" s="224"/>
      <c r="J163" s="224"/>
      <c r="K163" s="224"/>
    </row>
    <row r="164" spans="1:11" s="54" customFormat="1" ht="55.2" hidden="1">
      <c r="A164" s="220"/>
      <c r="B164" s="343" t="s">
        <v>537</v>
      </c>
      <c r="C164" s="260"/>
      <c r="D164" s="221"/>
      <c r="E164" s="221"/>
      <c r="F164" s="222">
        <v>0</v>
      </c>
      <c r="G164" s="222"/>
      <c r="H164" s="222"/>
      <c r="I164" s="224"/>
      <c r="J164" s="224"/>
      <c r="K164" s="224"/>
    </row>
    <row r="165" spans="1:11" s="54" customFormat="1" ht="55.2" hidden="1">
      <c r="A165" s="220"/>
      <c r="B165" s="343" t="s">
        <v>538</v>
      </c>
      <c r="C165" s="260"/>
      <c r="D165" s="221"/>
      <c r="E165" s="221"/>
      <c r="F165" s="222">
        <v>0</v>
      </c>
      <c r="G165" s="222"/>
      <c r="H165" s="222"/>
      <c r="I165" s="224"/>
      <c r="J165" s="224"/>
      <c r="K165" s="224"/>
    </row>
    <row r="166" spans="1:11" s="54" customFormat="1" ht="13.8" hidden="1">
      <c r="A166" s="220"/>
      <c r="B166" s="342" t="s">
        <v>539</v>
      </c>
      <c r="C166" s="260"/>
      <c r="D166" s="221"/>
      <c r="E166" s="221"/>
      <c r="F166" s="222">
        <v>0</v>
      </c>
      <c r="G166" s="222">
        <v>0</v>
      </c>
      <c r="H166" s="222">
        <v>0</v>
      </c>
      <c r="I166" s="224"/>
      <c r="J166" s="224"/>
      <c r="K166" s="224"/>
    </row>
    <row r="167" spans="1:11" s="54" customFormat="1" ht="27.6" hidden="1">
      <c r="A167" s="220"/>
      <c r="B167" s="343" t="s">
        <v>540</v>
      </c>
      <c r="C167" s="260"/>
      <c r="D167" s="221"/>
      <c r="E167" s="221"/>
      <c r="F167" s="222">
        <v>0</v>
      </c>
      <c r="G167" s="222"/>
      <c r="H167" s="222"/>
      <c r="I167" s="224"/>
      <c r="J167" s="224"/>
      <c r="K167" s="224"/>
    </row>
    <row r="168" spans="1:11" s="86" customFormat="1" ht="22.5" customHeight="1">
      <c r="A168" s="339"/>
      <c r="B168" s="342" t="s">
        <v>541</v>
      </c>
      <c r="C168" s="336"/>
      <c r="D168" s="216"/>
      <c r="E168" s="216"/>
      <c r="F168" s="217">
        <v>122989624</v>
      </c>
      <c r="G168" s="217">
        <v>22989624</v>
      </c>
      <c r="H168" s="217">
        <v>100000000</v>
      </c>
      <c r="I168" s="215"/>
      <c r="J168" s="215"/>
      <c r="K168" s="215"/>
    </row>
    <row r="169" spans="1:11" s="54" customFormat="1" ht="54" customHeight="1">
      <c r="A169" s="220"/>
      <c r="B169" s="343" t="s">
        <v>542</v>
      </c>
      <c r="C169" s="260"/>
      <c r="D169" s="221"/>
      <c r="E169" s="221"/>
      <c r="F169" s="222">
        <v>122989624</v>
      </c>
      <c r="G169" s="222">
        <v>22989624</v>
      </c>
      <c r="H169" s="222">
        <v>100000000</v>
      </c>
      <c r="I169" s="224"/>
      <c r="J169" s="224"/>
      <c r="K169" s="224"/>
    </row>
    <row r="170" spans="1:11" s="54" customFormat="1" ht="40.5" customHeight="1">
      <c r="A170" s="202" t="s">
        <v>12</v>
      </c>
      <c r="B170" s="229" t="s">
        <v>377</v>
      </c>
      <c r="C170" s="336">
        <f t="shared" ref="C170:H170" si="13">C171+C174</f>
        <v>144000000</v>
      </c>
      <c r="D170" s="336">
        <f t="shared" si="13"/>
        <v>144000000</v>
      </c>
      <c r="E170" s="336">
        <f t="shared" si="13"/>
        <v>0</v>
      </c>
      <c r="F170" s="336">
        <f t="shared" si="13"/>
        <v>3311192500</v>
      </c>
      <c r="G170" s="336">
        <f t="shared" si="13"/>
        <v>246859000</v>
      </c>
      <c r="H170" s="336">
        <f t="shared" si="13"/>
        <v>3064333500</v>
      </c>
      <c r="I170" s="215">
        <f>F170/C170</f>
        <v>22.99439236111111</v>
      </c>
      <c r="J170" s="215">
        <f>G170/D170</f>
        <v>1.7142986111111111</v>
      </c>
      <c r="K170" s="215"/>
    </row>
    <row r="171" spans="1:11" s="86" customFormat="1" ht="22.5" customHeight="1">
      <c r="A171" s="202">
        <v>1</v>
      </c>
      <c r="B171" s="216" t="s">
        <v>271</v>
      </c>
      <c r="C171" s="336">
        <f>SUM(C172:C173)</f>
        <v>0</v>
      </c>
      <c r="D171" s="336">
        <f>SUM(D172:D173)</f>
        <v>0</v>
      </c>
      <c r="E171" s="216"/>
      <c r="F171" s="217">
        <v>102859000</v>
      </c>
      <c r="G171" s="217">
        <v>102859000</v>
      </c>
      <c r="H171" s="217">
        <v>0</v>
      </c>
      <c r="I171" s="215"/>
      <c r="J171" s="215"/>
      <c r="K171" s="215"/>
    </row>
    <row r="172" spans="1:11" s="54" customFormat="1" ht="53.25" hidden="1" customHeight="1">
      <c r="A172" s="226" t="s">
        <v>9</v>
      </c>
      <c r="B172" s="225" t="s">
        <v>284</v>
      </c>
      <c r="C172" s="260"/>
      <c r="D172" s="221"/>
      <c r="E172" s="221"/>
      <c r="F172" s="222"/>
      <c r="G172" s="222"/>
      <c r="H172" s="222"/>
      <c r="I172" s="215"/>
      <c r="J172" s="215"/>
      <c r="K172" s="215"/>
    </row>
    <row r="173" spans="1:11" s="54" customFormat="1" ht="34.5" customHeight="1">
      <c r="A173" s="226" t="s">
        <v>9</v>
      </c>
      <c r="B173" s="225" t="s">
        <v>366</v>
      </c>
      <c r="C173" s="260"/>
      <c r="D173" s="221"/>
      <c r="E173" s="221"/>
      <c r="F173" s="222">
        <v>102859000</v>
      </c>
      <c r="G173" s="222">
        <v>102859000</v>
      </c>
      <c r="H173" s="222"/>
      <c r="I173" s="215"/>
      <c r="J173" s="215"/>
      <c r="K173" s="215"/>
    </row>
    <row r="174" spans="1:11" s="86" customFormat="1" ht="22.5" customHeight="1">
      <c r="A174" s="202">
        <v>2</v>
      </c>
      <c r="B174" s="216" t="s">
        <v>272</v>
      </c>
      <c r="C174" s="336">
        <f t="shared" ref="C174:H174" si="14">SUM(C175:C180)</f>
        <v>144000000</v>
      </c>
      <c r="D174" s="336">
        <f t="shared" si="14"/>
        <v>144000000</v>
      </c>
      <c r="E174" s="216">
        <f t="shared" si="14"/>
        <v>0</v>
      </c>
      <c r="F174" s="217">
        <f t="shared" si="14"/>
        <v>3208333500</v>
      </c>
      <c r="G174" s="217">
        <f t="shared" si="14"/>
        <v>144000000</v>
      </c>
      <c r="H174" s="217">
        <f t="shared" si="14"/>
        <v>3064333500</v>
      </c>
      <c r="I174" s="215">
        <f>F174/C174</f>
        <v>22.280093749999999</v>
      </c>
      <c r="J174" s="215">
        <f>G174/D174</f>
        <v>1</v>
      </c>
      <c r="K174" s="215"/>
    </row>
    <row r="175" spans="1:11" s="54" customFormat="1" ht="21.75" customHeight="1">
      <c r="A175" s="226" t="s">
        <v>9</v>
      </c>
      <c r="B175" s="221" t="s">
        <v>275</v>
      </c>
      <c r="C175" s="260">
        <v>144000000</v>
      </c>
      <c r="D175" s="221">
        <v>144000000</v>
      </c>
      <c r="E175" s="221"/>
      <c r="F175" s="222">
        <v>144000000</v>
      </c>
      <c r="G175" s="222">
        <v>144000000</v>
      </c>
      <c r="H175" s="222"/>
      <c r="I175" s="215">
        <f>F175/C175</f>
        <v>1</v>
      </c>
      <c r="J175" s="215">
        <f>G175/D175</f>
        <v>1</v>
      </c>
      <c r="K175" s="224"/>
    </row>
    <row r="176" spans="1:11" s="54" customFormat="1" ht="21.75" customHeight="1">
      <c r="A176" s="226" t="s">
        <v>9</v>
      </c>
      <c r="B176" s="221" t="s">
        <v>286</v>
      </c>
      <c r="C176" s="260"/>
      <c r="D176" s="221"/>
      <c r="E176" s="221"/>
      <c r="F176" s="222">
        <v>3064333500</v>
      </c>
      <c r="G176" s="222">
        <v>0</v>
      </c>
      <c r="H176" s="222">
        <v>3064333500</v>
      </c>
      <c r="I176" s="224"/>
      <c r="J176" s="224"/>
      <c r="K176" s="224"/>
    </row>
    <row r="177" spans="1:11" s="54" customFormat="1" ht="27.6" hidden="1">
      <c r="A177" s="226" t="s">
        <v>9</v>
      </c>
      <c r="B177" s="225" t="s">
        <v>285</v>
      </c>
      <c r="C177" s="260"/>
      <c r="D177" s="221"/>
      <c r="E177" s="221"/>
      <c r="F177" s="222"/>
      <c r="G177" s="222"/>
      <c r="H177" s="222"/>
      <c r="I177" s="224"/>
      <c r="J177" s="224"/>
      <c r="K177" s="224"/>
    </row>
    <row r="178" spans="1:11" s="54" customFormat="1" ht="41.4" hidden="1">
      <c r="A178" s="226" t="s">
        <v>9</v>
      </c>
      <c r="B178" s="225" t="s">
        <v>284</v>
      </c>
      <c r="C178" s="260"/>
      <c r="D178" s="221"/>
      <c r="E178" s="221"/>
      <c r="F178" s="221"/>
      <c r="G178" s="221"/>
      <c r="H178" s="221"/>
      <c r="I178" s="224"/>
      <c r="J178" s="224"/>
      <c r="K178" s="224"/>
    </row>
    <row r="179" spans="1:11" s="54" customFormat="1" ht="13.8" hidden="1">
      <c r="A179" s="226" t="s">
        <v>9</v>
      </c>
      <c r="B179" s="221" t="s">
        <v>302</v>
      </c>
      <c r="C179" s="260"/>
      <c r="D179" s="221"/>
      <c r="E179" s="221"/>
      <c r="F179" s="221"/>
      <c r="G179" s="221"/>
      <c r="H179" s="221"/>
      <c r="I179" s="224"/>
      <c r="J179" s="224"/>
      <c r="K179" s="224"/>
    </row>
    <row r="180" spans="1:11" s="54" customFormat="1" ht="27.6" hidden="1">
      <c r="A180" s="226" t="s">
        <v>9</v>
      </c>
      <c r="B180" s="225" t="s">
        <v>303</v>
      </c>
      <c r="C180" s="260"/>
      <c r="D180" s="221"/>
      <c r="E180" s="221"/>
      <c r="F180" s="221"/>
      <c r="G180" s="221"/>
      <c r="H180" s="221"/>
      <c r="I180" s="224"/>
      <c r="J180" s="224"/>
      <c r="K180" s="224"/>
    </row>
    <row r="181" spans="1:11" s="86" customFormat="1" ht="24.75" customHeight="1">
      <c r="A181" s="202" t="s">
        <v>16</v>
      </c>
      <c r="B181" s="216" t="s">
        <v>224</v>
      </c>
      <c r="C181" s="336"/>
      <c r="D181" s="216"/>
      <c r="E181" s="216"/>
      <c r="F181" s="217">
        <f>+G181+H181</f>
        <v>784612736</v>
      </c>
      <c r="G181" s="217">
        <v>145989436</v>
      </c>
      <c r="H181" s="217">
        <v>638623300</v>
      </c>
      <c r="I181" s="215"/>
      <c r="J181" s="215"/>
      <c r="K181" s="215"/>
    </row>
    <row r="182" spans="1:11" s="86" customFormat="1" ht="24.75" customHeight="1">
      <c r="A182" s="232" t="s">
        <v>220</v>
      </c>
      <c r="B182" s="233" t="s">
        <v>75</v>
      </c>
      <c r="C182" s="344"/>
      <c r="D182" s="233"/>
      <c r="E182" s="233"/>
      <c r="F182" s="440">
        <f>+G182+H182</f>
        <v>91891760238</v>
      </c>
      <c r="G182" s="440">
        <f>80849459688-115400000</f>
        <v>80734059688</v>
      </c>
      <c r="H182" s="234">
        <v>11157700550</v>
      </c>
      <c r="I182" s="345"/>
      <c r="J182" s="345"/>
      <c r="K182" s="345"/>
    </row>
  </sheetData>
  <mergeCells count="18">
    <mergeCell ref="J6:J7"/>
    <mergeCell ref="K6:K7"/>
    <mergeCell ref="I1:K1"/>
    <mergeCell ref="F5:F7"/>
    <mergeCell ref="G5:H5"/>
    <mergeCell ref="I5:K5"/>
    <mergeCell ref="G6:G7"/>
    <mergeCell ref="I4:K4"/>
    <mergeCell ref="A2:K2"/>
    <mergeCell ref="A5:A7"/>
    <mergeCell ref="B5:B7"/>
    <mergeCell ref="H6:H7"/>
    <mergeCell ref="I6:I7"/>
    <mergeCell ref="C5:C7"/>
    <mergeCell ref="A3:K3"/>
    <mergeCell ref="D5:E5"/>
    <mergeCell ref="D6:D7"/>
    <mergeCell ref="E6:E7"/>
  </mergeCells>
  <phoneticPr fontId="15" type="noConversion"/>
  <pageMargins left="0.3" right="0.25" top="0.39370078740157499" bottom="0.44" header="0" footer="0.23622047244094499"/>
  <pageSetup paperSize="9" scale="8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U289"/>
  <sheetViews>
    <sheetView view="pageBreakPreview" topLeftCell="A2" zoomScale="70" zoomScaleNormal="100" zoomScaleSheetLayoutView="70" workbookViewId="0">
      <pane xSplit="3" ySplit="12" topLeftCell="CP59" activePane="bottomRight" state="frozen"/>
      <selection activeCell="A2" sqref="A2"/>
      <selection pane="topRight" activeCell="D2" sqref="D2"/>
      <selection pane="bottomLeft" activeCell="A14" sqref="A14"/>
      <selection pane="bottomRight" activeCell="CX77" sqref="CX77"/>
    </sheetView>
  </sheetViews>
  <sheetFormatPr defaultColWidth="7.8984375" defaultRowHeight="13.2"/>
  <cols>
    <col min="1" max="1" width="5" style="69" customWidth="1"/>
    <col min="2" max="2" width="19.5" style="99" customWidth="1"/>
    <col min="3" max="4" width="13.09765625" style="100" customWidth="1"/>
    <col min="5" max="5" width="12.59765625" style="100" customWidth="1"/>
    <col min="6" max="6" width="11.8984375" style="100" hidden="1" customWidth="1"/>
    <col min="7" max="7" width="12.8984375" style="100" hidden="1" customWidth="1"/>
    <col min="8" max="8" width="10.3984375" style="100" hidden="1" customWidth="1"/>
    <col min="9" max="9" width="10.59765625" style="100" hidden="1" customWidth="1"/>
    <col min="10" max="10" width="13.3984375" style="100" customWidth="1"/>
    <col min="11" max="12" width="11.3984375" style="100" hidden="1" customWidth="1"/>
    <col min="13" max="13" width="13.5" style="100" hidden="1" customWidth="1"/>
    <col min="14" max="14" width="12.69921875" style="100" hidden="1" customWidth="1"/>
    <col min="15" max="15" width="11.69921875" style="100" hidden="1" customWidth="1"/>
    <col min="16" max="16" width="12.59765625" style="100" hidden="1" customWidth="1"/>
    <col min="17" max="18" width="11.19921875" style="100" hidden="1" customWidth="1"/>
    <col min="19" max="19" width="12.09765625" style="100" hidden="1" customWidth="1"/>
    <col min="20" max="20" width="11.69921875" style="100" hidden="1" customWidth="1"/>
    <col min="21" max="21" width="10.09765625" style="100" hidden="1" customWidth="1"/>
    <col min="22" max="22" width="11.3984375" style="100" hidden="1" customWidth="1"/>
    <col min="23" max="23" width="10.19921875" style="100" hidden="1" customWidth="1"/>
    <col min="24" max="24" width="9.59765625" style="100" hidden="1" customWidth="1"/>
    <col min="25" max="25" width="9.09765625" style="100" hidden="1" customWidth="1"/>
    <col min="26" max="26" width="11" style="100" hidden="1" customWidth="1"/>
    <col min="27" max="27" width="9.19921875" style="100" hidden="1" customWidth="1"/>
    <col min="28" max="28" width="10.8984375" style="100" hidden="1" customWidth="1"/>
    <col min="29" max="29" width="11.09765625" style="100" hidden="1" customWidth="1"/>
    <col min="30" max="30" width="11.59765625" style="100" hidden="1" customWidth="1"/>
    <col min="31" max="31" width="8.59765625" style="100" hidden="1" customWidth="1"/>
    <col min="32" max="32" width="10.19921875" style="100" hidden="1" customWidth="1"/>
    <col min="33" max="33" width="10.59765625" style="100" hidden="1" customWidth="1"/>
    <col min="34" max="34" width="11.5" style="100" hidden="1" customWidth="1"/>
    <col min="35" max="35" width="8.59765625" style="100" hidden="1" customWidth="1"/>
    <col min="36" max="36" width="11.3984375" style="100" hidden="1" customWidth="1"/>
    <col min="37" max="37" width="9.59765625" style="100" hidden="1" customWidth="1"/>
    <col min="38" max="38" width="11.5" style="100" hidden="1" customWidth="1"/>
    <col min="39" max="39" width="10.3984375" style="100" hidden="1" customWidth="1"/>
    <col min="40" max="40" width="12.59765625" style="100" hidden="1" customWidth="1"/>
    <col min="41" max="41" width="11.8984375" style="100" hidden="1" customWidth="1"/>
    <col min="42" max="42" width="9.09765625" style="100" hidden="1" customWidth="1"/>
    <col min="43" max="43" width="10.5" style="100" hidden="1" customWidth="1"/>
    <col min="44" max="44" width="11.19921875" style="100" hidden="1" customWidth="1"/>
    <col min="45" max="45" width="11.5" style="100" hidden="1" customWidth="1"/>
    <col min="46" max="46" width="11.09765625" style="100" hidden="1" customWidth="1"/>
    <col min="47" max="47" width="11.8984375" style="100" hidden="1" customWidth="1"/>
    <col min="48" max="48" width="12.59765625" style="100" hidden="1" customWidth="1"/>
    <col min="49" max="49" width="12.8984375" style="100" hidden="1" customWidth="1"/>
    <col min="50" max="50" width="9.3984375" style="100" hidden="1" customWidth="1"/>
    <col min="51" max="51" width="11.19921875" style="100" hidden="1" customWidth="1"/>
    <col min="52" max="52" width="10.69921875" style="100" hidden="1" customWidth="1"/>
    <col min="53" max="53" width="11.69921875" style="100" hidden="1" customWidth="1"/>
    <col min="54" max="54" width="13.8984375" style="100" hidden="1" customWidth="1"/>
    <col min="55" max="55" width="12.5" style="100" hidden="1" customWidth="1"/>
    <col min="56" max="56" width="11.69921875" style="100" hidden="1" customWidth="1"/>
    <col min="57" max="57" width="10.5" style="100" hidden="1" customWidth="1"/>
    <col min="58" max="58" width="11.69921875" style="100" hidden="1" customWidth="1"/>
    <col min="59" max="59" width="13.8984375" style="100" hidden="1" customWidth="1"/>
    <col min="60" max="60" width="13.5" style="100" hidden="1" customWidth="1"/>
    <col min="61" max="62" width="12.09765625" style="100" hidden="1" customWidth="1"/>
    <col min="63" max="63" width="11.69921875" style="100" hidden="1" customWidth="1"/>
    <col min="64" max="64" width="11.3984375" style="100" hidden="1" customWidth="1"/>
    <col min="65" max="65" width="12.19921875" style="100" hidden="1" customWidth="1"/>
    <col min="66" max="66" width="12.8984375" style="100" customWidth="1"/>
    <col min="67" max="67" width="12.59765625" style="100" customWidth="1"/>
    <col min="68" max="68" width="12.19921875" style="100" customWidth="1"/>
    <col min="69" max="71" width="10.3984375" style="100" hidden="1" customWidth="1"/>
    <col min="72" max="72" width="8.59765625" style="100" hidden="1" customWidth="1"/>
    <col min="73" max="73" width="10" style="100" hidden="1" customWidth="1"/>
    <col min="74" max="74" width="10.3984375" style="100" hidden="1" customWidth="1"/>
    <col min="75" max="75" width="13.09765625" style="100" hidden="1" customWidth="1"/>
    <col min="76" max="76" width="9.59765625" style="100" hidden="1" customWidth="1"/>
    <col min="77" max="77" width="13.09765625" style="100" hidden="1" customWidth="1"/>
    <col min="78" max="78" width="10.59765625" style="100" hidden="1" customWidth="1"/>
    <col min="79" max="79" width="12.19921875" style="100" hidden="1" customWidth="1"/>
    <col min="80" max="81" width="11" style="100" hidden="1" customWidth="1"/>
    <col min="82" max="82" width="10.19921875" style="100" hidden="1" customWidth="1"/>
    <col min="83" max="83" width="11.5" style="100" hidden="1" customWidth="1"/>
    <col min="84" max="85" width="9.59765625" style="100" hidden="1" customWidth="1"/>
    <col min="86" max="86" width="12.19921875" style="100" hidden="1" customWidth="1"/>
    <col min="87" max="87" width="9.59765625" style="100" hidden="1" customWidth="1"/>
    <col min="88" max="88" width="10.8984375" style="100" hidden="1" customWidth="1"/>
    <col min="89" max="89" width="10.69921875" style="100" hidden="1" customWidth="1"/>
    <col min="90" max="90" width="13.59765625" style="100" hidden="1" customWidth="1"/>
    <col min="91" max="93" width="9.59765625" style="100" hidden="1" customWidth="1"/>
    <col min="94" max="94" width="10.5" style="100" customWidth="1"/>
    <col min="95" max="96" width="10.19921875" style="100" customWidth="1"/>
    <col min="97" max="97" width="11.8984375" style="100" hidden="1" customWidth="1"/>
    <col min="98" max="98" width="15.19921875" style="100" hidden="1" customWidth="1"/>
    <col min="99" max="99" width="12.19921875" style="100" hidden="1" customWidth="1"/>
    <col min="100" max="100" width="19.09765625" style="99" hidden="1" customWidth="1"/>
    <col min="101" max="102" width="13.3984375" style="101" customWidth="1"/>
    <col min="103" max="103" width="12.59765625" style="100" customWidth="1"/>
    <col min="104" max="104" width="12.5" style="100" hidden="1" customWidth="1"/>
    <col min="105" max="105" width="12" style="100" hidden="1" customWidth="1"/>
    <col min="106" max="107" width="11.59765625" style="100" hidden="1" customWidth="1"/>
    <col min="108" max="108" width="13" style="100" customWidth="1"/>
    <col min="109" max="110" width="11.69921875" style="100" hidden="1" customWidth="1"/>
    <col min="111" max="111" width="14.19921875" style="100" hidden="1" customWidth="1"/>
    <col min="112" max="114" width="12.5" style="100" hidden="1" customWidth="1"/>
    <col min="115" max="115" width="11.59765625" style="100" hidden="1" customWidth="1"/>
    <col min="116" max="117" width="12.09765625" style="100" hidden="1" customWidth="1"/>
    <col min="118" max="118" width="13.19921875" style="100" hidden="1" customWidth="1"/>
    <col min="119" max="119" width="9.69921875" style="100" hidden="1" customWidth="1"/>
    <col min="120" max="120" width="11.69921875" style="100" hidden="1" customWidth="1"/>
    <col min="121" max="123" width="11.09765625" style="100" hidden="1" customWidth="1"/>
    <col min="124" max="124" width="12.59765625" style="100" hidden="1" customWidth="1"/>
    <col min="125" max="125" width="11.59765625" style="100" hidden="1" customWidth="1"/>
    <col min="126" max="126" width="10.5" style="100" hidden="1" customWidth="1"/>
    <col min="127" max="127" width="14" style="100" hidden="1" customWidth="1"/>
    <col min="128" max="128" width="11.69921875" style="100" hidden="1" customWidth="1"/>
    <col min="129" max="129" width="9.59765625" style="100" hidden="1" customWidth="1"/>
    <col min="130" max="130" width="11.69921875" style="100" hidden="1" customWidth="1"/>
    <col min="131" max="131" width="11.5" style="100" hidden="1" customWidth="1"/>
    <col min="132" max="132" width="12.19921875" style="100" hidden="1" customWidth="1"/>
    <col min="133" max="133" width="9.59765625" style="100" hidden="1" customWidth="1"/>
    <col min="134" max="134" width="12.19921875" style="100" hidden="1" customWidth="1"/>
    <col min="135" max="135" width="10.59765625" style="100" hidden="1" customWidth="1"/>
    <col min="136" max="136" width="12.19921875" style="100" hidden="1" customWidth="1"/>
    <col min="137" max="137" width="10.3984375" style="100" hidden="1" customWidth="1"/>
    <col min="138" max="139" width="12.19921875" style="100" hidden="1" customWidth="1"/>
    <col min="140" max="140" width="10.5" style="100" hidden="1" customWidth="1"/>
    <col min="141" max="141" width="10.3984375" style="100" hidden="1" customWidth="1"/>
    <col min="142" max="142" width="11.8984375" style="100" hidden="1" customWidth="1"/>
    <col min="143" max="143" width="13" style="100" hidden="1" customWidth="1"/>
    <col min="144" max="144" width="12.09765625" style="100" hidden="1" customWidth="1"/>
    <col min="145" max="145" width="12.19921875" style="100" hidden="1" customWidth="1"/>
    <col min="146" max="147" width="13" style="100" hidden="1" customWidth="1"/>
    <col min="148" max="148" width="10.3984375" style="100" hidden="1" customWidth="1"/>
    <col min="149" max="149" width="11.19921875" style="100" hidden="1" customWidth="1"/>
    <col min="150" max="150" width="11.09765625" style="100" hidden="1" customWidth="1"/>
    <col min="151" max="151" width="12.09765625" style="100" hidden="1" customWidth="1"/>
    <col min="152" max="152" width="12.19921875" style="100" hidden="1" customWidth="1"/>
    <col min="153" max="153" width="11.59765625" style="100" hidden="1" customWidth="1"/>
    <col min="154" max="154" width="12" style="100" hidden="1" customWidth="1"/>
    <col min="155" max="155" width="10.19921875" style="100" hidden="1" customWidth="1"/>
    <col min="156" max="156" width="11.59765625" style="100" hidden="1" customWidth="1"/>
    <col min="157" max="157" width="12.09765625" style="100" hidden="1" customWidth="1"/>
    <col min="158" max="158" width="11.59765625" style="100" hidden="1" customWidth="1"/>
    <col min="159" max="159" width="11.8984375" style="100" hidden="1" customWidth="1"/>
    <col min="160" max="160" width="12.69921875" style="100" hidden="1" customWidth="1"/>
    <col min="161" max="162" width="12" style="100" hidden="1" customWidth="1"/>
    <col min="163" max="163" width="13" style="100" hidden="1" customWidth="1"/>
    <col min="164" max="164" width="12.5" style="100" customWidth="1"/>
    <col min="165" max="165" width="12.19921875" style="100" customWidth="1"/>
    <col min="166" max="166" width="11.59765625" style="100" customWidth="1"/>
    <col min="167" max="167" width="12.19921875" style="100" hidden="1" customWidth="1"/>
    <col min="168" max="168" width="11.8984375" style="100" hidden="1" customWidth="1"/>
    <col min="169" max="170" width="11" style="100" hidden="1" customWidth="1"/>
    <col min="171" max="171" width="12.3984375" style="100" hidden="1" customWidth="1"/>
    <col min="172" max="172" width="11" style="100" hidden="1" customWidth="1"/>
    <col min="173" max="173" width="12.3984375" style="100" hidden="1" customWidth="1"/>
    <col min="174" max="176" width="11" style="100" hidden="1" customWidth="1"/>
    <col min="177" max="177" width="12" style="100" hidden="1" customWidth="1"/>
    <col min="178" max="178" width="12.19921875" style="100" hidden="1" customWidth="1"/>
    <col min="179" max="179" width="11" style="100" hidden="1" customWidth="1"/>
    <col min="180" max="180" width="10" style="100" hidden="1" customWidth="1"/>
    <col min="181" max="182" width="11.8984375" style="100" hidden="1" customWidth="1"/>
    <col min="183" max="183" width="8.69921875" style="100" hidden="1" customWidth="1"/>
    <col min="184" max="184" width="13.19921875" style="100" hidden="1" customWidth="1"/>
    <col min="185" max="185" width="12" style="100" hidden="1" customWidth="1"/>
    <col min="186" max="186" width="10.59765625" style="100" hidden="1" customWidth="1"/>
    <col min="187" max="187" width="10.5" style="100" hidden="1" customWidth="1"/>
    <col min="188" max="188" width="13.3984375" style="100" hidden="1" customWidth="1"/>
    <col min="189" max="191" width="10.5" style="100" hidden="1" customWidth="1"/>
    <col min="192" max="192" width="10.3984375" style="100" customWidth="1"/>
    <col min="193" max="193" width="9.8984375" style="100" customWidth="1"/>
    <col min="194" max="194" width="10.09765625" style="100" customWidth="1"/>
    <col min="195" max="195" width="10.5" style="100" hidden="1" customWidth="1"/>
    <col min="196" max="196" width="15.8984375" style="100" hidden="1" customWidth="1"/>
    <col min="197" max="197" width="10.5" style="100" hidden="1" customWidth="1"/>
    <col min="198" max="198" width="12.69921875" style="101" customWidth="1"/>
    <col min="199" max="200" width="6.59765625" style="101" customWidth="1"/>
    <col min="201" max="201" width="6.8984375" style="101" customWidth="1"/>
    <col min="202" max="202" width="6.5" style="101" customWidth="1"/>
    <col min="203" max="203" width="7.19921875" style="101" customWidth="1"/>
    <col min="204" max="16384" width="7.8984375" style="101"/>
  </cols>
  <sheetData>
    <row r="1" spans="1:203" ht="16.5" customHeight="1">
      <c r="GS1" s="59" t="s">
        <v>293</v>
      </c>
      <c r="GT1" s="59"/>
      <c r="GU1" s="59"/>
    </row>
    <row r="2" spans="1:203" ht="25.5" customHeight="1">
      <c r="A2" s="495" t="s">
        <v>379</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c r="DG2" s="495"/>
      <c r="DH2" s="495"/>
      <c r="DI2" s="495"/>
      <c r="DJ2" s="495"/>
      <c r="DK2" s="495"/>
      <c r="DL2" s="495"/>
      <c r="DM2" s="495"/>
      <c r="DN2" s="495"/>
      <c r="DO2" s="495"/>
      <c r="DP2" s="495"/>
      <c r="DQ2" s="495"/>
      <c r="DR2" s="495"/>
      <c r="DS2" s="495"/>
      <c r="DT2" s="495"/>
      <c r="DU2" s="495"/>
      <c r="DV2" s="495"/>
      <c r="DW2" s="495"/>
      <c r="DX2" s="495"/>
      <c r="DY2" s="495"/>
      <c r="DZ2" s="495"/>
      <c r="EA2" s="495"/>
      <c r="EB2" s="495"/>
      <c r="EC2" s="495"/>
      <c r="ED2" s="495"/>
      <c r="EE2" s="495"/>
      <c r="EF2" s="495"/>
      <c r="EG2" s="495"/>
      <c r="EH2" s="495"/>
      <c r="EI2" s="495"/>
      <c r="EJ2" s="495"/>
      <c r="EK2" s="495"/>
      <c r="EL2" s="495"/>
      <c r="EM2" s="495"/>
      <c r="EN2" s="495"/>
      <c r="EO2" s="495"/>
      <c r="EP2" s="495"/>
      <c r="EQ2" s="495"/>
      <c r="ER2" s="495"/>
      <c r="ES2" s="495"/>
      <c r="ET2" s="495"/>
      <c r="EU2" s="495"/>
      <c r="EV2" s="495"/>
      <c r="EW2" s="495"/>
      <c r="EX2" s="495"/>
      <c r="EY2" s="495"/>
      <c r="EZ2" s="495"/>
      <c r="FA2" s="495"/>
      <c r="FB2" s="495"/>
      <c r="FC2" s="495"/>
      <c r="FD2" s="495"/>
      <c r="FE2" s="495"/>
      <c r="FF2" s="495"/>
      <c r="FG2" s="495"/>
      <c r="FH2" s="495"/>
      <c r="FI2" s="495"/>
      <c r="FJ2" s="495"/>
      <c r="FK2" s="495"/>
      <c r="FL2" s="495"/>
      <c r="FM2" s="495"/>
      <c r="FN2" s="495"/>
      <c r="FO2" s="495"/>
      <c r="FP2" s="495"/>
      <c r="FQ2" s="495"/>
      <c r="FR2" s="495"/>
      <c r="FS2" s="495"/>
      <c r="FT2" s="495"/>
      <c r="FU2" s="495"/>
      <c r="FV2" s="495"/>
      <c r="FW2" s="495"/>
      <c r="FX2" s="495"/>
      <c r="FY2" s="495"/>
      <c r="FZ2" s="495"/>
      <c r="GA2" s="495"/>
      <c r="GB2" s="495"/>
      <c r="GC2" s="495"/>
      <c r="GD2" s="495"/>
      <c r="GE2" s="495"/>
      <c r="GF2" s="495"/>
      <c r="GG2" s="495"/>
      <c r="GH2" s="495"/>
      <c r="GI2" s="495"/>
      <c r="GJ2" s="495"/>
      <c r="GK2" s="495"/>
      <c r="GL2" s="495"/>
      <c r="GM2" s="495"/>
      <c r="GN2" s="495"/>
      <c r="GO2" s="495"/>
      <c r="GP2" s="495"/>
      <c r="GQ2" s="495"/>
      <c r="GR2" s="495"/>
      <c r="GS2" s="495"/>
      <c r="GT2" s="495"/>
      <c r="GU2" s="495"/>
    </row>
    <row r="3" spans="1:203" ht="20.25" customHeight="1">
      <c r="A3" s="496" t="str">
        <f>'B48'!A3</f>
        <v>(Kèm theo Báo cáo số            /BC-UBND  ngày 17/6/2024 của UBND huyện Tuần Giáo)</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c r="FD3" s="496"/>
      <c r="FE3" s="496"/>
      <c r="FF3" s="496"/>
      <c r="FG3" s="496"/>
      <c r="FH3" s="496"/>
      <c r="FI3" s="496"/>
      <c r="FJ3" s="496"/>
      <c r="FK3" s="496"/>
      <c r="FL3" s="496"/>
      <c r="FM3" s="496"/>
      <c r="FN3" s="496"/>
      <c r="FO3" s="496"/>
      <c r="FP3" s="496"/>
      <c r="FQ3" s="496"/>
      <c r="FR3" s="496"/>
      <c r="FS3" s="496"/>
      <c r="FT3" s="496"/>
      <c r="FU3" s="496"/>
      <c r="FV3" s="496"/>
      <c r="FW3" s="496"/>
      <c r="FX3" s="496"/>
      <c r="FY3" s="496"/>
      <c r="FZ3" s="496"/>
      <c r="GA3" s="496"/>
      <c r="GB3" s="496"/>
      <c r="GC3" s="496"/>
      <c r="GD3" s="496"/>
      <c r="GE3" s="496"/>
      <c r="GF3" s="496"/>
      <c r="GG3" s="496"/>
      <c r="GH3" s="496"/>
      <c r="GI3" s="496"/>
      <c r="GJ3" s="496"/>
      <c r="GK3" s="496"/>
      <c r="GL3" s="496"/>
      <c r="GM3" s="496"/>
      <c r="GN3" s="496"/>
      <c r="GO3" s="496"/>
      <c r="GP3" s="496"/>
      <c r="GQ3" s="496"/>
      <c r="GR3" s="496"/>
      <c r="GS3" s="496"/>
      <c r="GT3" s="496"/>
      <c r="GU3" s="496"/>
    </row>
    <row r="4" spans="1:203" ht="18" customHeight="1">
      <c r="L4" s="102"/>
      <c r="Q4" s="103"/>
      <c r="R4" s="103"/>
      <c r="S4" s="103"/>
      <c r="U4" s="103"/>
      <c r="V4" s="101"/>
      <c r="W4" s="104"/>
      <c r="X4" s="104"/>
      <c r="Y4" s="104"/>
      <c r="Z4" s="104"/>
      <c r="CQ4" s="525"/>
      <c r="CR4" s="525"/>
      <c r="CW4" s="100"/>
      <c r="GR4" s="332"/>
      <c r="GS4" s="177" t="s">
        <v>361</v>
      </c>
    </row>
    <row r="5" spans="1:203" s="69" customFormat="1" ht="18" customHeight="1">
      <c r="A5" s="486" t="s">
        <v>50</v>
      </c>
      <c r="B5" s="486" t="s">
        <v>128</v>
      </c>
      <c r="C5" s="522" t="s">
        <v>2</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c r="BD5" s="523"/>
      <c r="BE5" s="523"/>
      <c r="BF5" s="523"/>
      <c r="BG5" s="523"/>
      <c r="BH5" s="523"/>
      <c r="BI5" s="523"/>
      <c r="BJ5" s="523"/>
      <c r="BK5" s="523"/>
      <c r="BL5" s="523"/>
      <c r="BM5" s="523"/>
      <c r="BN5" s="523"/>
      <c r="BO5" s="523"/>
      <c r="BP5" s="523"/>
      <c r="BQ5" s="523"/>
      <c r="BR5" s="523"/>
      <c r="BS5" s="523"/>
      <c r="BT5" s="523"/>
      <c r="BU5" s="523"/>
      <c r="BV5" s="523"/>
      <c r="BW5" s="523"/>
      <c r="BX5" s="523"/>
      <c r="BY5" s="523"/>
      <c r="BZ5" s="523"/>
      <c r="CA5" s="523"/>
      <c r="CB5" s="523"/>
      <c r="CC5" s="523"/>
      <c r="CD5" s="523"/>
      <c r="CE5" s="523"/>
      <c r="CF5" s="523"/>
      <c r="CG5" s="523"/>
      <c r="CH5" s="523"/>
      <c r="CI5" s="523"/>
      <c r="CJ5" s="523"/>
      <c r="CK5" s="523"/>
      <c r="CL5" s="523"/>
      <c r="CM5" s="523"/>
      <c r="CN5" s="523"/>
      <c r="CO5" s="523"/>
      <c r="CP5" s="523"/>
      <c r="CQ5" s="523"/>
      <c r="CR5" s="523"/>
      <c r="CS5" s="523"/>
      <c r="CT5" s="523"/>
      <c r="CU5" s="524"/>
      <c r="CV5" s="486" t="s">
        <v>128</v>
      </c>
      <c r="CW5" s="522" t="s">
        <v>49</v>
      </c>
      <c r="CX5" s="523"/>
      <c r="CY5" s="523"/>
      <c r="CZ5" s="523"/>
      <c r="DA5" s="523"/>
      <c r="DB5" s="523"/>
      <c r="DC5" s="523"/>
      <c r="DD5" s="523"/>
      <c r="DE5" s="523"/>
      <c r="DF5" s="523"/>
      <c r="DG5" s="523"/>
      <c r="DH5" s="523"/>
      <c r="DI5" s="523"/>
      <c r="DJ5" s="523"/>
      <c r="DK5" s="523"/>
      <c r="DL5" s="523"/>
      <c r="DM5" s="523"/>
      <c r="DN5" s="523"/>
      <c r="DO5" s="523"/>
      <c r="DP5" s="523"/>
      <c r="DQ5" s="523"/>
      <c r="DR5" s="523"/>
      <c r="DS5" s="523"/>
      <c r="DT5" s="523"/>
      <c r="DU5" s="523"/>
      <c r="DV5" s="523"/>
      <c r="DW5" s="523"/>
      <c r="DX5" s="523"/>
      <c r="DY5" s="523"/>
      <c r="DZ5" s="523"/>
      <c r="EA5" s="523"/>
      <c r="EB5" s="523"/>
      <c r="EC5" s="523"/>
      <c r="ED5" s="523"/>
      <c r="EE5" s="523"/>
      <c r="EF5" s="523"/>
      <c r="EG5" s="523"/>
      <c r="EH5" s="523"/>
      <c r="EI5" s="523"/>
      <c r="EJ5" s="523"/>
      <c r="EK5" s="523"/>
      <c r="EL5" s="523"/>
      <c r="EM5" s="523"/>
      <c r="EN5" s="523"/>
      <c r="EO5" s="523"/>
      <c r="EP5" s="523"/>
      <c r="EQ5" s="523"/>
      <c r="ER5" s="523"/>
      <c r="ES5" s="523"/>
      <c r="ET5" s="523"/>
      <c r="EU5" s="523"/>
      <c r="EV5" s="523"/>
      <c r="EW5" s="523"/>
      <c r="EX5" s="523"/>
      <c r="EY5" s="523"/>
      <c r="EZ5" s="523"/>
      <c r="FA5" s="523"/>
      <c r="FB5" s="523"/>
      <c r="FC5" s="523"/>
      <c r="FD5" s="523"/>
      <c r="FE5" s="523"/>
      <c r="FF5" s="523"/>
      <c r="FG5" s="523"/>
      <c r="FH5" s="523"/>
      <c r="FI5" s="523"/>
      <c r="FJ5" s="523"/>
      <c r="FK5" s="523"/>
      <c r="FL5" s="523"/>
      <c r="FM5" s="523"/>
      <c r="FN5" s="523"/>
      <c r="FO5" s="523"/>
      <c r="FP5" s="523"/>
      <c r="FQ5" s="523"/>
      <c r="FR5" s="523"/>
      <c r="FS5" s="523"/>
      <c r="FT5" s="523"/>
      <c r="FU5" s="523"/>
      <c r="FV5" s="523"/>
      <c r="FW5" s="523"/>
      <c r="FX5" s="523"/>
      <c r="FY5" s="523"/>
      <c r="FZ5" s="523"/>
      <c r="GA5" s="523"/>
      <c r="GB5" s="523"/>
      <c r="GC5" s="523"/>
      <c r="GD5" s="523"/>
      <c r="GE5" s="523"/>
      <c r="GF5" s="523"/>
      <c r="GG5" s="523"/>
      <c r="GH5" s="523"/>
      <c r="GI5" s="523"/>
      <c r="GJ5" s="523"/>
      <c r="GK5" s="523"/>
      <c r="GL5" s="523"/>
      <c r="GM5" s="523"/>
      <c r="GN5" s="523"/>
      <c r="GO5" s="523"/>
      <c r="GP5" s="524"/>
      <c r="GQ5" s="519" t="s">
        <v>73</v>
      </c>
      <c r="GR5" s="520"/>
      <c r="GS5" s="520"/>
      <c r="GT5" s="520"/>
      <c r="GU5" s="521"/>
    </row>
    <row r="6" spans="1:203" s="70" customFormat="1" ht="12" customHeight="1">
      <c r="A6" s="494"/>
      <c r="B6" s="494"/>
      <c r="C6" s="497" t="s">
        <v>317</v>
      </c>
      <c r="D6" s="499" t="s">
        <v>420</v>
      </c>
      <c r="E6" s="500"/>
      <c r="F6" s="500"/>
      <c r="G6" s="500"/>
      <c r="H6" s="500"/>
      <c r="I6" s="500"/>
      <c r="J6" s="501"/>
      <c r="K6" s="486" t="s">
        <v>273</v>
      </c>
      <c r="L6" s="486" t="s">
        <v>274</v>
      </c>
      <c r="M6" s="513" t="s">
        <v>129</v>
      </c>
      <c r="N6" s="515"/>
      <c r="O6" s="515"/>
      <c r="P6" s="515"/>
      <c r="Q6" s="515"/>
      <c r="R6" s="515"/>
      <c r="S6" s="515"/>
      <c r="T6" s="515"/>
      <c r="U6" s="515"/>
      <c r="V6" s="515"/>
      <c r="W6" s="515"/>
      <c r="X6" s="515"/>
      <c r="Y6" s="515"/>
      <c r="Z6" s="515"/>
      <c r="AA6" s="514"/>
      <c r="AB6" s="513" t="s">
        <v>130</v>
      </c>
      <c r="AC6" s="515"/>
      <c r="AD6" s="515"/>
      <c r="AE6" s="515"/>
      <c r="AF6" s="514"/>
      <c r="AG6" s="486" t="s">
        <v>179</v>
      </c>
      <c r="AH6" s="490" t="s">
        <v>131</v>
      </c>
      <c r="AI6" s="491"/>
      <c r="AJ6" s="98" t="s">
        <v>132</v>
      </c>
      <c r="AK6" s="486" t="s">
        <v>133</v>
      </c>
      <c r="AL6" s="513" t="s">
        <v>318</v>
      </c>
      <c r="AM6" s="515"/>
      <c r="AN6" s="515"/>
      <c r="AO6" s="515"/>
      <c r="AP6" s="515"/>
      <c r="AQ6" s="514"/>
      <c r="AR6" s="513" t="s">
        <v>134</v>
      </c>
      <c r="AS6" s="515"/>
      <c r="AT6" s="515"/>
      <c r="AU6" s="515"/>
      <c r="AV6" s="515"/>
      <c r="AW6" s="515"/>
      <c r="AX6" s="515"/>
      <c r="AY6" s="515"/>
      <c r="AZ6" s="515"/>
      <c r="BA6" s="515"/>
      <c r="BB6" s="515"/>
      <c r="BC6" s="515"/>
      <c r="BD6" s="515"/>
      <c r="BE6" s="515"/>
      <c r="BF6" s="515"/>
      <c r="BG6" s="515"/>
      <c r="BH6" s="514"/>
      <c r="BI6" s="486" t="s">
        <v>135</v>
      </c>
      <c r="BJ6" s="486" t="s">
        <v>393</v>
      </c>
      <c r="BK6" s="486" t="s">
        <v>276</v>
      </c>
      <c r="BL6" s="486" t="s">
        <v>136</v>
      </c>
      <c r="BM6" s="486" t="s">
        <v>431</v>
      </c>
      <c r="BN6" s="490" t="s">
        <v>315</v>
      </c>
      <c r="BO6" s="516"/>
      <c r="BP6" s="491"/>
      <c r="BQ6" s="513" t="s">
        <v>382</v>
      </c>
      <c r="BR6" s="514"/>
      <c r="BS6" s="513" t="s">
        <v>394</v>
      </c>
      <c r="BT6" s="514"/>
      <c r="BU6" s="513" t="s">
        <v>411</v>
      </c>
      <c r="BV6" s="515"/>
      <c r="BW6" s="515"/>
      <c r="BX6" s="515"/>
      <c r="BY6" s="515"/>
      <c r="BZ6" s="515"/>
      <c r="CA6" s="515"/>
      <c r="CB6" s="515"/>
      <c r="CC6" s="514"/>
      <c r="CD6" s="513" t="s">
        <v>413</v>
      </c>
      <c r="CE6" s="515"/>
      <c r="CF6" s="515"/>
      <c r="CG6" s="515"/>
      <c r="CH6" s="515"/>
      <c r="CI6" s="515"/>
      <c r="CJ6" s="515"/>
      <c r="CK6" s="514"/>
      <c r="CL6" s="513" t="s">
        <v>414</v>
      </c>
      <c r="CM6" s="515"/>
      <c r="CN6" s="515"/>
      <c r="CO6" s="514"/>
      <c r="CP6" s="490" t="s">
        <v>552</v>
      </c>
      <c r="CQ6" s="516"/>
      <c r="CR6" s="491"/>
      <c r="CS6" s="107" t="s">
        <v>271</v>
      </c>
      <c r="CT6" s="511" t="s">
        <v>272</v>
      </c>
      <c r="CU6" s="512"/>
      <c r="CV6" s="494"/>
      <c r="CW6" s="497" t="s">
        <v>317</v>
      </c>
      <c r="CX6" s="499" t="s">
        <v>420</v>
      </c>
      <c r="CY6" s="500"/>
      <c r="CZ6" s="500"/>
      <c r="DA6" s="500"/>
      <c r="DB6" s="500"/>
      <c r="DC6" s="500"/>
      <c r="DD6" s="501"/>
      <c r="DE6" s="486" t="s">
        <v>273</v>
      </c>
      <c r="DF6" s="486" t="s">
        <v>274</v>
      </c>
      <c r="DG6" s="513" t="s">
        <v>129</v>
      </c>
      <c r="DH6" s="515"/>
      <c r="DI6" s="515"/>
      <c r="DJ6" s="515"/>
      <c r="DK6" s="515"/>
      <c r="DL6" s="515"/>
      <c r="DM6" s="515"/>
      <c r="DN6" s="515"/>
      <c r="DO6" s="515"/>
      <c r="DP6" s="515"/>
      <c r="DQ6" s="515"/>
      <c r="DR6" s="515"/>
      <c r="DS6" s="515"/>
      <c r="DT6" s="515"/>
      <c r="DU6" s="514"/>
      <c r="DV6" s="513" t="s">
        <v>130</v>
      </c>
      <c r="DW6" s="515"/>
      <c r="DX6" s="515"/>
      <c r="DY6" s="515"/>
      <c r="DZ6" s="514"/>
      <c r="EA6" s="486" t="s">
        <v>179</v>
      </c>
      <c r="EB6" s="490" t="s">
        <v>131</v>
      </c>
      <c r="EC6" s="491"/>
      <c r="ED6" s="98" t="s">
        <v>132</v>
      </c>
      <c r="EE6" s="98" t="s">
        <v>133</v>
      </c>
      <c r="EF6" s="513" t="s">
        <v>318</v>
      </c>
      <c r="EG6" s="515"/>
      <c r="EH6" s="515"/>
      <c r="EI6" s="515"/>
      <c r="EJ6" s="515"/>
      <c r="EK6" s="514"/>
      <c r="EL6" s="513" t="s">
        <v>134</v>
      </c>
      <c r="EM6" s="515"/>
      <c r="EN6" s="515"/>
      <c r="EO6" s="515"/>
      <c r="EP6" s="515"/>
      <c r="EQ6" s="515"/>
      <c r="ER6" s="515"/>
      <c r="ES6" s="515"/>
      <c r="ET6" s="515"/>
      <c r="EU6" s="515"/>
      <c r="EV6" s="515"/>
      <c r="EW6" s="515"/>
      <c r="EX6" s="515"/>
      <c r="EY6" s="515"/>
      <c r="EZ6" s="515"/>
      <c r="FA6" s="515"/>
      <c r="FB6" s="514"/>
      <c r="FC6" s="486" t="s">
        <v>135</v>
      </c>
      <c r="FD6" s="486" t="s">
        <v>393</v>
      </c>
      <c r="FE6" s="486" t="s">
        <v>276</v>
      </c>
      <c r="FF6" s="486" t="s">
        <v>136</v>
      </c>
      <c r="FG6" s="486" t="s">
        <v>431</v>
      </c>
      <c r="FH6" s="490" t="s">
        <v>315</v>
      </c>
      <c r="FI6" s="516"/>
      <c r="FJ6" s="491"/>
      <c r="FK6" s="513" t="s">
        <v>382</v>
      </c>
      <c r="FL6" s="514"/>
      <c r="FM6" s="513" t="s">
        <v>394</v>
      </c>
      <c r="FN6" s="514"/>
      <c r="FO6" s="513" t="s">
        <v>411</v>
      </c>
      <c r="FP6" s="515"/>
      <c r="FQ6" s="515"/>
      <c r="FR6" s="515"/>
      <c r="FS6" s="515"/>
      <c r="FT6" s="515"/>
      <c r="FU6" s="515"/>
      <c r="FV6" s="515"/>
      <c r="FW6" s="514"/>
      <c r="FX6" s="513" t="s">
        <v>413</v>
      </c>
      <c r="FY6" s="515"/>
      <c r="FZ6" s="515"/>
      <c r="GA6" s="515"/>
      <c r="GB6" s="515"/>
      <c r="GC6" s="515"/>
      <c r="GD6" s="515"/>
      <c r="GE6" s="514"/>
      <c r="GF6" s="513" t="s">
        <v>414</v>
      </c>
      <c r="GG6" s="515"/>
      <c r="GH6" s="515"/>
      <c r="GI6" s="514"/>
      <c r="GJ6" s="490" t="s">
        <v>552</v>
      </c>
      <c r="GK6" s="516"/>
      <c r="GL6" s="491"/>
      <c r="GM6" s="107" t="s">
        <v>271</v>
      </c>
      <c r="GN6" s="511" t="s">
        <v>272</v>
      </c>
      <c r="GO6" s="512"/>
      <c r="GP6" s="508" t="s">
        <v>314</v>
      </c>
      <c r="GQ6" s="486" t="s">
        <v>65</v>
      </c>
      <c r="GR6" s="505" t="s">
        <v>362</v>
      </c>
      <c r="GS6" s="505" t="s">
        <v>363</v>
      </c>
      <c r="GT6" s="486" t="s">
        <v>365</v>
      </c>
      <c r="GU6" s="486" t="s">
        <v>364</v>
      </c>
    </row>
    <row r="7" spans="1:203" s="70" customFormat="1" ht="12" customHeight="1">
      <c r="A7" s="494"/>
      <c r="B7" s="494"/>
      <c r="C7" s="526"/>
      <c r="D7" s="502"/>
      <c r="E7" s="503"/>
      <c r="F7" s="503"/>
      <c r="G7" s="503"/>
      <c r="H7" s="503"/>
      <c r="I7" s="503"/>
      <c r="J7" s="504"/>
      <c r="K7" s="494"/>
      <c r="L7" s="494"/>
      <c r="M7" s="513" t="s">
        <v>138</v>
      </c>
      <c r="N7" s="515"/>
      <c r="O7" s="515"/>
      <c r="P7" s="515"/>
      <c r="Q7" s="515"/>
      <c r="R7" s="515"/>
      <c r="S7" s="515"/>
      <c r="T7" s="515"/>
      <c r="U7" s="514"/>
      <c r="V7" s="513" t="s">
        <v>139</v>
      </c>
      <c r="W7" s="515"/>
      <c r="X7" s="515"/>
      <c r="Y7" s="515"/>
      <c r="Z7" s="515"/>
      <c r="AA7" s="514"/>
      <c r="AB7" s="486" t="s">
        <v>282</v>
      </c>
      <c r="AC7" s="486" t="s">
        <v>424</v>
      </c>
      <c r="AD7" s="486" t="s">
        <v>425</v>
      </c>
      <c r="AE7" s="486" t="s">
        <v>280</v>
      </c>
      <c r="AF7" s="486" t="s">
        <v>281</v>
      </c>
      <c r="AG7" s="494"/>
      <c r="AH7" s="492"/>
      <c r="AI7" s="493"/>
      <c r="AJ7" s="146" t="s">
        <v>140</v>
      </c>
      <c r="AK7" s="494" t="s">
        <v>140</v>
      </c>
      <c r="AL7" s="486" t="s">
        <v>141</v>
      </c>
      <c r="AM7" s="486" t="s">
        <v>142</v>
      </c>
      <c r="AN7" s="486" t="s">
        <v>397</v>
      </c>
      <c r="AO7" s="486" t="s">
        <v>143</v>
      </c>
      <c r="AP7" s="486" t="s">
        <v>426</v>
      </c>
      <c r="AQ7" s="486" t="s">
        <v>347</v>
      </c>
      <c r="AR7" s="513" t="s">
        <v>144</v>
      </c>
      <c r="AS7" s="515"/>
      <c r="AT7" s="514"/>
      <c r="AU7" s="513" t="s">
        <v>145</v>
      </c>
      <c r="AV7" s="514"/>
      <c r="AW7" s="513" t="s">
        <v>146</v>
      </c>
      <c r="AX7" s="514"/>
      <c r="AY7" s="71" t="s">
        <v>398</v>
      </c>
      <c r="AZ7" s="513" t="s">
        <v>147</v>
      </c>
      <c r="BA7" s="515"/>
      <c r="BB7" s="515"/>
      <c r="BC7" s="515"/>
      <c r="BD7" s="515"/>
      <c r="BE7" s="515"/>
      <c r="BF7" s="515"/>
      <c r="BG7" s="515"/>
      <c r="BH7" s="514"/>
      <c r="BI7" s="494"/>
      <c r="BJ7" s="494"/>
      <c r="BK7" s="494"/>
      <c r="BL7" s="487"/>
      <c r="BM7" s="494"/>
      <c r="BN7" s="492"/>
      <c r="BO7" s="517"/>
      <c r="BP7" s="493"/>
      <c r="BQ7" s="511" t="s">
        <v>271</v>
      </c>
      <c r="BR7" s="512"/>
      <c r="BS7" s="107" t="s">
        <v>271</v>
      </c>
      <c r="BT7" s="71" t="s">
        <v>381</v>
      </c>
      <c r="BU7" s="71" t="s">
        <v>271</v>
      </c>
      <c r="BV7" s="511" t="s">
        <v>272</v>
      </c>
      <c r="BW7" s="518"/>
      <c r="BX7" s="518"/>
      <c r="BY7" s="518"/>
      <c r="BZ7" s="518"/>
      <c r="CA7" s="518"/>
      <c r="CB7" s="518"/>
      <c r="CC7" s="512"/>
      <c r="CD7" s="71" t="s">
        <v>271</v>
      </c>
      <c r="CE7" s="511" t="s">
        <v>272</v>
      </c>
      <c r="CF7" s="518"/>
      <c r="CG7" s="518"/>
      <c r="CH7" s="518"/>
      <c r="CI7" s="518"/>
      <c r="CJ7" s="518"/>
      <c r="CK7" s="512"/>
      <c r="CL7" s="71" t="s">
        <v>271</v>
      </c>
      <c r="CM7" s="511" t="s">
        <v>272</v>
      </c>
      <c r="CN7" s="518"/>
      <c r="CO7" s="512"/>
      <c r="CP7" s="492"/>
      <c r="CQ7" s="517"/>
      <c r="CR7" s="493"/>
      <c r="CS7" s="486" t="s">
        <v>418</v>
      </c>
      <c r="CT7" s="486" t="s">
        <v>419</v>
      </c>
      <c r="CU7" s="486" t="s">
        <v>275</v>
      </c>
      <c r="CV7" s="494"/>
      <c r="CW7" s="526"/>
      <c r="CX7" s="502"/>
      <c r="CY7" s="503"/>
      <c r="CZ7" s="503"/>
      <c r="DA7" s="503"/>
      <c r="DB7" s="503"/>
      <c r="DC7" s="503"/>
      <c r="DD7" s="504"/>
      <c r="DE7" s="494"/>
      <c r="DF7" s="494"/>
      <c r="DG7" s="513" t="s">
        <v>138</v>
      </c>
      <c r="DH7" s="515"/>
      <c r="DI7" s="515"/>
      <c r="DJ7" s="515"/>
      <c r="DK7" s="515"/>
      <c r="DL7" s="515"/>
      <c r="DM7" s="515"/>
      <c r="DN7" s="515"/>
      <c r="DO7" s="514"/>
      <c r="DP7" s="513" t="s">
        <v>139</v>
      </c>
      <c r="DQ7" s="515"/>
      <c r="DR7" s="515"/>
      <c r="DS7" s="515"/>
      <c r="DT7" s="515"/>
      <c r="DU7" s="514"/>
      <c r="DV7" s="486" t="s">
        <v>282</v>
      </c>
      <c r="DW7" s="486" t="s">
        <v>424</v>
      </c>
      <c r="DX7" s="486" t="s">
        <v>425</v>
      </c>
      <c r="DY7" s="486" t="s">
        <v>280</v>
      </c>
      <c r="DZ7" s="486" t="s">
        <v>281</v>
      </c>
      <c r="EA7" s="494"/>
      <c r="EB7" s="492"/>
      <c r="EC7" s="493"/>
      <c r="ED7" s="146" t="s">
        <v>140</v>
      </c>
      <c r="EE7" s="146" t="s">
        <v>140</v>
      </c>
      <c r="EF7" s="486" t="s">
        <v>141</v>
      </c>
      <c r="EG7" s="486" t="s">
        <v>142</v>
      </c>
      <c r="EH7" s="486" t="s">
        <v>397</v>
      </c>
      <c r="EI7" s="486" t="s">
        <v>143</v>
      </c>
      <c r="EJ7" s="486" t="s">
        <v>426</v>
      </c>
      <c r="EK7" s="486" t="s">
        <v>347</v>
      </c>
      <c r="EL7" s="513" t="s">
        <v>144</v>
      </c>
      <c r="EM7" s="515"/>
      <c r="EN7" s="514"/>
      <c r="EO7" s="513" t="s">
        <v>145</v>
      </c>
      <c r="EP7" s="514"/>
      <c r="EQ7" s="513" t="s">
        <v>146</v>
      </c>
      <c r="ER7" s="514"/>
      <c r="ES7" s="71" t="s">
        <v>398</v>
      </c>
      <c r="ET7" s="513" t="s">
        <v>147</v>
      </c>
      <c r="EU7" s="515"/>
      <c r="EV7" s="515"/>
      <c r="EW7" s="515"/>
      <c r="EX7" s="515"/>
      <c r="EY7" s="515"/>
      <c r="EZ7" s="515"/>
      <c r="FA7" s="515"/>
      <c r="FB7" s="514"/>
      <c r="FC7" s="494"/>
      <c r="FD7" s="494"/>
      <c r="FE7" s="494" t="s">
        <v>148</v>
      </c>
      <c r="FF7" s="487"/>
      <c r="FG7" s="494"/>
      <c r="FH7" s="492"/>
      <c r="FI7" s="517"/>
      <c r="FJ7" s="493"/>
      <c r="FK7" s="511" t="s">
        <v>271</v>
      </c>
      <c r="FL7" s="512"/>
      <c r="FM7" s="107" t="s">
        <v>271</v>
      </c>
      <c r="FN7" s="71" t="s">
        <v>381</v>
      </c>
      <c r="FO7" s="71" t="s">
        <v>271</v>
      </c>
      <c r="FP7" s="511" t="s">
        <v>272</v>
      </c>
      <c r="FQ7" s="518"/>
      <c r="FR7" s="518"/>
      <c r="FS7" s="518"/>
      <c r="FT7" s="518"/>
      <c r="FU7" s="518"/>
      <c r="FV7" s="518"/>
      <c r="FW7" s="512"/>
      <c r="FX7" s="71" t="s">
        <v>271</v>
      </c>
      <c r="FY7" s="511" t="s">
        <v>272</v>
      </c>
      <c r="FZ7" s="518"/>
      <c r="GA7" s="518"/>
      <c r="GB7" s="518"/>
      <c r="GC7" s="518"/>
      <c r="GD7" s="518"/>
      <c r="GE7" s="512"/>
      <c r="GF7" s="71" t="s">
        <v>271</v>
      </c>
      <c r="GG7" s="511" t="s">
        <v>272</v>
      </c>
      <c r="GH7" s="518"/>
      <c r="GI7" s="512"/>
      <c r="GJ7" s="492"/>
      <c r="GK7" s="517"/>
      <c r="GL7" s="493"/>
      <c r="GM7" s="486" t="s">
        <v>418</v>
      </c>
      <c r="GN7" s="486" t="s">
        <v>419</v>
      </c>
      <c r="GO7" s="486" t="s">
        <v>275</v>
      </c>
      <c r="GP7" s="509"/>
      <c r="GQ7" s="494"/>
      <c r="GR7" s="506"/>
      <c r="GS7" s="506"/>
      <c r="GT7" s="494"/>
      <c r="GU7" s="494"/>
    </row>
    <row r="8" spans="1:203" s="70" customFormat="1" ht="15" customHeight="1">
      <c r="A8" s="494"/>
      <c r="B8" s="494"/>
      <c r="C8" s="526"/>
      <c r="D8" s="497" t="s">
        <v>65</v>
      </c>
      <c r="E8" s="497" t="s">
        <v>312</v>
      </c>
      <c r="F8" s="497" t="s">
        <v>385</v>
      </c>
      <c r="G8" s="497" t="s">
        <v>387</v>
      </c>
      <c r="H8" s="497" t="s">
        <v>388</v>
      </c>
      <c r="I8" s="497" t="s">
        <v>389</v>
      </c>
      <c r="J8" s="497" t="s">
        <v>313</v>
      </c>
      <c r="K8" s="494"/>
      <c r="L8" s="494"/>
      <c r="M8" s="486" t="s">
        <v>19</v>
      </c>
      <c r="N8" s="513" t="s">
        <v>396</v>
      </c>
      <c r="O8" s="514"/>
      <c r="P8" s="486" t="s">
        <v>297</v>
      </c>
      <c r="Q8" s="486" t="s">
        <v>270</v>
      </c>
      <c r="R8" s="511" t="s">
        <v>395</v>
      </c>
      <c r="S8" s="518"/>
      <c r="T8" s="512"/>
      <c r="U8" s="486" t="s">
        <v>298</v>
      </c>
      <c r="V8" s="486" t="s">
        <v>150</v>
      </c>
      <c r="W8" s="513" t="s">
        <v>396</v>
      </c>
      <c r="X8" s="514"/>
      <c r="Y8" s="486" t="s">
        <v>270</v>
      </c>
      <c r="Z8" s="486" t="s">
        <v>278</v>
      </c>
      <c r="AA8" s="486" t="s">
        <v>426</v>
      </c>
      <c r="AB8" s="494"/>
      <c r="AC8" s="494"/>
      <c r="AD8" s="494"/>
      <c r="AE8" s="494"/>
      <c r="AF8" s="494"/>
      <c r="AG8" s="494"/>
      <c r="AH8" s="486" t="s">
        <v>429</v>
      </c>
      <c r="AI8" s="486" t="s">
        <v>426</v>
      </c>
      <c r="AJ8" s="146" t="s">
        <v>151</v>
      </c>
      <c r="AK8" s="494" t="s">
        <v>152</v>
      </c>
      <c r="AL8" s="494"/>
      <c r="AM8" s="494"/>
      <c r="AN8" s="494"/>
      <c r="AO8" s="494"/>
      <c r="AP8" s="494"/>
      <c r="AQ8" s="494"/>
      <c r="AR8" s="486" t="s">
        <v>153</v>
      </c>
      <c r="AS8" s="486" t="s">
        <v>295</v>
      </c>
      <c r="AT8" s="486" t="s">
        <v>423</v>
      </c>
      <c r="AU8" s="486" t="s">
        <v>154</v>
      </c>
      <c r="AV8" s="486" t="s">
        <v>350</v>
      </c>
      <c r="AW8" s="486" t="s">
        <v>427</v>
      </c>
      <c r="AX8" s="486" t="s">
        <v>426</v>
      </c>
      <c r="AY8" s="486" t="s">
        <v>391</v>
      </c>
      <c r="AZ8" s="486" t="s">
        <v>399</v>
      </c>
      <c r="BA8" s="486" t="s">
        <v>351</v>
      </c>
      <c r="BB8" s="486" t="s">
        <v>392</v>
      </c>
      <c r="BC8" s="486" t="s">
        <v>279</v>
      </c>
      <c r="BD8" s="486" t="s">
        <v>349</v>
      </c>
      <c r="BE8" s="486" t="s">
        <v>426</v>
      </c>
      <c r="BF8" s="486" t="s">
        <v>432</v>
      </c>
      <c r="BG8" s="486" t="s">
        <v>401</v>
      </c>
      <c r="BH8" s="486" t="s">
        <v>400</v>
      </c>
      <c r="BI8" s="494"/>
      <c r="BJ8" s="494"/>
      <c r="BK8" s="494"/>
      <c r="BL8" s="486" t="s">
        <v>348</v>
      </c>
      <c r="BM8" s="494"/>
      <c r="BN8" s="486" t="s">
        <v>65</v>
      </c>
      <c r="BO8" s="486" t="s">
        <v>271</v>
      </c>
      <c r="BP8" s="486" t="s">
        <v>272</v>
      </c>
      <c r="BQ8" s="486" t="s">
        <v>320</v>
      </c>
      <c r="BR8" s="486" t="s">
        <v>329</v>
      </c>
      <c r="BS8" s="486" t="s">
        <v>58</v>
      </c>
      <c r="BT8" s="486" t="s">
        <v>296</v>
      </c>
      <c r="BU8" s="488" t="s">
        <v>404</v>
      </c>
      <c r="BV8" s="486" t="s">
        <v>402</v>
      </c>
      <c r="BW8" s="486" t="s">
        <v>403</v>
      </c>
      <c r="BX8" s="486" t="s">
        <v>404</v>
      </c>
      <c r="BY8" s="486" t="s">
        <v>405</v>
      </c>
      <c r="BZ8" s="486" t="s">
        <v>406</v>
      </c>
      <c r="CA8" s="486" t="s">
        <v>407</v>
      </c>
      <c r="CB8" s="486" t="s">
        <v>408</v>
      </c>
      <c r="CC8" s="486" t="s">
        <v>410</v>
      </c>
      <c r="CD8" s="488" t="s">
        <v>402</v>
      </c>
      <c r="CE8" s="488" t="s">
        <v>402</v>
      </c>
      <c r="CF8" s="488" t="s">
        <v>409</v>
      </c>
      <c r="CG8" s="488" t="s">
        <v>403</v>
      </c>
      <c r="CH8" s="488" t="s">
        <v>404</v>
      </c>
      <c r="CI8" s="488" t="s">
        <v>405</v>
      </c>
      <c r="CJ8" s="488" t="s">
        <v>406</v>
      </c>
      <c r="CK8" s="488" t="s">
        <v>412</v>
      </c>
      <c r="CL8" s="486" t="s">
        <v>421</v>
      </c>
      <c r="CM8" s="486" t="s">
        <v>415</v>
      </c>
      <c r="CN8" s="486" t="s">
        <v>416</v>
      </c>
      <c r="CO8" s="486" t="s">
        <v>417</v>
      </c>
      <c r="CP8" s="486" t="s">
        <v>65</v>
      </c>
      <c r="CQ8" s="486" t="s">
        <v>271</v>
      </c>
      <c r="CR8" s="486" t="s">
        <v>272</v>
      </c>
      <c r="CS8" s="494"/>
      <c r="CT8" s="487"/>
      <c r="CU8" s="494"/>
      <c r="CV8" s="494"/>
      <c r="CW8" s="526"/>
      <c r="CX8" s="497" t="s">
        <v>65</v>
      </c>
      <c r="CY8" s="497" t="s">
        <v>312</v>
      </c>
      <c r="CZ8" s="497" t="s">
        <v>385</v>
      </c>
      <c r="DA8" s="497" t="s">
        <v>387</v>
      </c>
      <c r="DB8" s="497" t="s">
        <v>388</v>
      </c>
      <c r="DC8" s="497" t="s">
        <v>389</v>
      </c>
      <c r="DD8" s="497" t="s">
        <v>313</v>
      </c>
      <c r="DE8" s="494"/>
      <c r="DF8" s="494"/>
      <c r="DG8" s="486" t="s">
        <v>19</v>
      </c>
      <c r="DH8" s="513" t="s">
        <v>396</v>
      </c>
      <c r="DI8" s="514"/>
      <c r="DJ8" s="486" t="s">
        <v>297</v>
      </c>
      <c r="DK8" s="486" t="s">
        <v>270</v>
      </c>
      <c r="DL8" s="511" t="s">
        <v>395</v>
      </c>
      <c r="DM8" s="518"/>
      <c r="DN8" s="512"/>
      <c r="DO8" s="486" t="s">
        <v>298</v>
      </c>
      <c r="DP8" s="486" t="s">
        <v>150</v>
      </c>
      <c r="DQ8" s="513" t="s">
        <v>396</v>
      </c>
      <c r="DR8" s="514"/>
      <c r="DS8" s="486" t="s">
        <v>270</v>
      </c>
      <c r="DT8" s="486" t="s">
        <v>278</v>
      </c>
      <c r="DU8" s="486" t="s">
        <v>426</v>
      </c>
      <c r="DV8" s="494"/>
      <c r="DW8" s="494"/>
      <c r="DX8" s="494"/>
      <c r="DY8" s="494"/>
      <c r="DZ8" s="494"/>
      <c r="EA8" s="494"/>
      <c r="EB8" s="486" t="s">
        <v>429</v>
      </c>
      <c r="EC8" s="486" t="s">
        <v>426</v>
      </c>
      <c r="ED8" s="146" t="s">
        <v>151</v>
      </c>
      <c r="EE8" s="146" t="s">
        <v>152</v>
      </c>
      <c r="EF8" s="494"/>
      <c r="EG8" s="494"/>
      <c r="EH8" s="494"/>
      <c r="EI8" s="494"/>
      <c r="EJ8" s="494"/>
      <c r="EK8" s="494"/>
      <c r="EL8" s="486" t="s">
        <v>153</v>
      </c>
      <c r="EM8" s="486" t="s">
        <v>295</v>
      </c>
      <c r="EN8" s="486" t="s">
        <v>422</v>
      </c>
      <c r="EO8" s="486" t="s">
        <v>154</v>
      </c>
      <c r="EP8" s="486" t="s">
        <v>350</v>
      </c>
      <c r="EQ8" s="486" t="s">
        <v>428</v>
      </c>
      <c r="ER8" s="486" t="s">
        <v>426</v>
      </c>
      <c r="ES8" s="486" t="s">
        <v>391</v>
      </c>
      <c r="ET8" s="486" t="s">
        <v>399</v>
      </c>
      <c r="EU8" s="486" t="s">
        <v>351</v>
      </c>
      <c r="EV8" s="486" t="s">
        <v>392</v>
      </c>
      <c r="EW8" s="486" t="s">
        <v>279</v>
      </c>
      <c r="EX8" s="486" t="s">
        <v>349</v>
      </c>
      <c r="EY8" s="486" t="s">
        <v>426</v>
      </c>
      <c r="EZ8" s="486" t="s">
        <v>432</v>
      </c>
      <c r="FA8" s="486" t="s">
        <v>401</v>
      </c>
      <c r="FB8" s="486" t="s">
        <v>400</v>
      </c>
      <c r="FC8" s="494"/>
      <c r="FD8" s="494"/>
      <c r="FE8" s="494" t="s">
        <v>155</v>
      </c>
      <c r="FF8" s="486" t="s">
        <v>348</v>
      </c>
      <c r="FG8" s="494"/>
      <c r="FH8" s="486" t="s">
        <v>65</v>
      </c>
      <c r="FI8" s="486" t="s">
        <v>271</v>
      </c>
      <c r="FJ8" s="486" t="s">
        <v>272</v>
      </c>
      <c r="FK8" s="486" t="s">
        <v>320</v>
      </c>
      <c r="FL8" s="486" t="s">
        <v>329</v>
      </c>
      <c r="FM8" s="486" t="s">
        <v>58</v>
      </c>
      <c r="FN8" s="486" t="s">
        <v>296</v>
      </c>
      <c r="FO8" s="488" t="s">
        <v>404</v>
      </c>
      <c r="FP8" s="486" t="s">
        <v>402</v>
      </c>
      <c r="FQ8" s="486" t="s">
        <v>403</v>
      </c>
      <c r="FR8" s="486" t="s">
        <v>404</v>
      </c>
      <c r="FS8" s="486" t="s">
        <v>405</v>
      </c>
      <c r="FT8" s="486" t="s">
        <v>406</v>
      </c>
      <c r="FU8" s="486" t="s">
        <v>407</v>
      </c>
      <c r="FV8" s="486" t="s">
        <v>408</v>
      </c>
      <c r="FW8" s="486" t="s">
        <v>410</v>
      </c>
      <c r="FX8" s="488" t="s">
        <v>402</v>
      </c>
      <c r="FY8" s="488" t="s">
        <v>402</v>
      </c>
      <c r="FZ8" s="488" t="s">
        <v>409</v>
      </c>
      <c r="GA8" s="488" t="s">
        <v>403</v>
      </c>
      <c r="GB8" s="488" t="s">
        <v>404</v>
      </c>
      <c r="GC8" s="488" t="s">
        <v>405</v>
      </c>
      <c r="GD8" s="488" t="s">
        <v>406</v>
      </c>
      <c r="GE8" s="488" t="s">
        <v>412</v>
      </c>
      <c r="GF8" s="486" t="s">
        <v>421</v>
      </c>
      <c r="GG8" s="486" t="s">
        <v>415</v>
      </c>
      <c r="GH8" s="486" t="s">
        <v>416</v>
      </c>
      <c r="GI8" s="486" t="s">
        <v>417</v>
      </c>
      <c r="GJ8" s="486" t="s">
        <v>65</v>
      </c>
      <c r="GK8" s="486" t="s">
        <v>271</v>
      </c>
      <c r="GL8" s="486" t="s">
        <v>272</v>
      </c>
      <c r="GM8" s="494"/>
      <c r="GN8" s="487"/>
      <c r="GO8" s="494"/>
      <c r="GP8" s="509"/>
      <c r="GQ8" s="494"/>
      <c r="GR8" s="506"/>
      <c r="GS8" s="506"/>
      <c r="GT8" s="494"/>
      <c r="GU8" s="494"/>
    </row>
    <row r="9" spans="1:203" s="70" customFormat="1" ht="29.25" customHeight="1">
      <c r="A9" s="487"/>
      <c r="B9" s="487"/>
      <c r="C9" s="498"/>
      <c r="D9" s="498"/>
      <c r="E9" s="498"/>
      <c r="F9" s="498"/>
      <c r="G9" s="498"/>
      <c r="H9" s="498"/>
      <c r="I9" s="498"/>
      <c r="J9" s="498"/>
      <c r="K9" s="487"/>
      <c r="L9" s="487"/>
      <c r="M9" s="487"/>
      <c r="N9" s="145" t="s">
        <v>321</v>
      </c>
      <c r="O9" s="145" t="s">
        <v>322</v>
      </c>
      <c r="P9" s="487"/>
      <c r="Q9" s="487"/>
      <c r="R9" s="98" t="s">
        <v>327</v>
      </c>
      <c r="S9" s="98" t="s">
        <v>390</v>
      </c>
      <c r="T9" s="98" t="s">
        <v>380</v>
      </c>
      <c r="U9" s="487"/>
      <c r="V9" s="487"/>
      <c r="W9" s="145" t="s">
        <v>321</v>
      </c>
      <c r="X9" s="145" t="s">
        <v>322</v>
      </c>
      <c r="Y9" s="487"/>
      <c r="Z9" s="487"/>
      <c r="AA9" s="487"/>
      <c r="AB9" s="487"/>
      <c r="AC9" s="487"/>
      <c r="AD9" s="487"/>
      <c r="AE9" s="487"/>
      <c r="AF9" s="487"/>
      <c r="AG9" s="487"/>
      <c r="AH9" s="487"/>
      <c r="AI9" s="487"/>
      <c r="AJ9" s="146"/>
      <c r="AK9" s="487" t="s">
        <v>156</v>
      </c>
      <c r="AL9" s="487"/>
      <c r="AM9" s="487"/>
      <c r="AN9" s="487"/>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487"/>
      <c r="BM9" s="487"/>
      <c r="BN9" s="487"/>
      <c r="BO9" s="487"/>
      <c r="BP9" s="487"/>
      <c r="BQ9" s="487"/>
      <c r="BR9" s="487"/>
      <c r="BS9" s="487"/>
      <c r="BT9" s="487"/>
      <c r="BU9" s="489"/>
      <c r="BV9" s="487"/>
      <c r="BW9" s="487"/>
      <c r="BX9" s="487"/>
      <c r="BY9" s="487"/>
      <c r="BZ9" s="487"/>
      <c r="CA9" s="487"/>
      <c r="CB9" s="487"/>
      <c r="CC9" s="487"/>
      <c r="CD9" s="489"/>
      <c r="CE9" s="489"/>
      <c r="CF9" s="489"/>
      <c r="CG9" s="489"/>
      <c r="CH9" s="489"/>
      <c r="CI9" s="489"/>
      <c r="CJ9" s="489"/>
      <c r="CK9" s="489"/>
      <c r="CL9" s="487"/>
      <c r="CM9" s="487"/>
      <c r="CN9" s="487"/>
      <c r="CO9" s="487"/>
      <c r="CP9" s="487"/>
      <c r="CQ9" s="487"/>
      <c r="CR9" s="487"/>
      <c r="CS9" s="487"/>
      <c r="CT9" s="98" t="s">
        <v>323</v>
      </c>
      <c r="CU9" s="487"/>
      <c r="CV9" s="487"/>
      <c r="CW9" s="498"/>
      <c r="CX9" s="498"/>
      <c r="CY9" s="498"/>
      <c r="CZ9" s="498"/>
      <c r="DA9" s="498"/>
      <c r="DB9" s="498"/>
      <c r="DC9" s="498"/>
      <c r="DD9" s="498"/>
      <c r="DE9" s="487"/>
      <c r="DF9" s="487"/>
      <c r="DG9" s="487"/>
      <c r="DH9" s="145" t="s">
        <v>321</v>
      </c>
      <c r="DI9" s="145" t="s">
        <v>322</v>
      </c>
      <c r="DJ9" s="487"/>
      <c r="DK9" s="487"/>
      <c r="DL9" s="98" t="s">
        <v>327</v>
      </c>
      <c r="DM9" s="98" t="s">
        <v>390</v>
      </c>
      <c r="DN9" s="98" t="s">
        <v>380</v>
      </c>
      <c r="DO9" s="487"/>
      <c r="DP9" s="487"/>
      <c r="DQ9" s="145" t="s">
        <v>321</v>
      </c>
      <c r="DR9" s="145" t="s">
        <v>322</v>
      </c>
      <c r="DS9" s="487"/>
      <c r="DT9" s="487"/>
      <c r="DU9" s="487"/>
      <c r="DV9" s="487"/>
      <c r="DW9" s="487"/>
      <c r="DX9" s="487"/>
      <c r="DY9" s="487"/>
      <c r="DZ9" s="487"/>
      <c r="EA9" s="487"/>
      <c r="EB9" s="487"/>
      <c r="EC9" s="487"/>
      <c r="ED9" s="146"/>
      <c r="EE9" s="146" t="s">
        <v>156</v>
      </c>
      <c r="EF9" s="487"/>
      <c r="EG9" s="487"/>
      <c r="EH9" s="487"/>
      <c r="EI9" s="487"/>
      <c r="EJ9" s="487"/>
      <c r="EK9" s="487"/>
      <c r="EL9" s="487"/>
      <c r="EM9" s="487"/>
      <c r="EN9" s="487"/>
      <c r="EO9" s="487"/>
      <c r="EP9" s="487"/>
      <c r="EQ9" s="487"/>
      <c r="ER9" s="487"/>
      <c r="ES9" s="487"/>
      <c r="ET9" s="487"/>
      <c r="EU9" s="487"/>
      <c r="EV9" s="487"/>
      <c r="EW9" s="487"/>
      <c r="EX9" s="487"/>
      <c r="EY9" s="487"/>
      <c r="EZ9" s="487"/>
      <c r="FA9" s="487"/>
      <c r="FB9" s="487"/>
      <c r="FC9" s="487"/>
      <c r="FD9" s="487"/>
      <c r="FE9" s="487" t="s">
        <v>157</v>
      </c>
      <c r="FF9" s="487"/>
      <c r="FG9" s="487"/>
      <c r="FH9" s="487"/>
      <c r="FI9" s="487"/>
      <c r="FJ9" s="487"/>
      <c r="FK9" s="487"/>
      <c r="FL9" s="487"/>
      <c r="FM9" s="487"/>
      <c r="FN9" s="487"/>
      <c r="FO9" s="489"/>
      <c r="FP9" s="487"/>
      <c r="FQ9" s="487"/>
      <c r="FR9" s="487"/>
      <c r="FS9" s="487"/>
      <c r="FT9" s="487"/>
      <c r="FU9" s="487"/>
      <c r="FV9" s="487"/>
      <c r="FW9" s="487"/>
      <c r="FX9" s="489"/>
      <c r="FY9" s="489"/>
      <c r="FZ9" s="489"/>
      <c r="GA9" s="489"/>
      <c r="GB9" s="489"/>
      <c r="GC9" s="489"/>
      <c r="GD9" s="489"/>
      <c r="GE9" s="489"/>
      <c r="GF9" s="487"/>
      <c r="GG9" s="487"/>
      <c r="GH9" s="487"/>
      <c r="GI9" s="487"/>
      <c r="GJ9" s="487"/>
      <c r="GK9" s="487"/>
      <c r="GL9" s="487"/>
      <c r="GM9" s="487"/>
      <c r="GN9" s="98" t="s">
        <v>323</v>
      </c>
      <c r="GO9" s="487"/>
      <c r="GP9" s="510"/>
      <c r="GQ9" s="487"/>
      <c r="GR9" s="507"/>
      <c r="GS9" s="507"/>
      <c r="GT9" s="487"/>
      <c r="GU9" s="487"/>
    </row>
    <row r="10" spans="1:203" s="89" customFormat="1" ht="13.5" customHeight="1">
      <c r="A10" s="88" t="s">
        <v>3</v>
      </c>
      <c r="B10" s="88" t="s">
        <v>158</v>
      </c>
      <c r="C10" s="88">
        <v>1</v>
      </c>
      <c r="D10" s="88">
        <f t="shared" ref="D10:I10" si="0">C10+1</f>
        <v>2</v>
      </c>
      <c r="E10" s="88">
        <f t="shared" si="0"/>
        <v>3</v>
      </c>
      <c r="F10" s="88">
        <f t="shared" si="0"/>
        <v>4</v>
      </c>
      <c r="G10" s="88">
        <f t="shared" si="0"/>
        <v>5</v>
      </c>
      <c r="H10" s="88">
        <f t="shared" si="0"/>
        <v>6</v>
      </c>
      <c r="I10" s="88">
        <f t="shared" si="0"/>
        <v>7</v>
      </c>
      <c r="J10" s="88">
        <v>4</v>
      </c>
      <c r="K10" s="88">
        <f t="shared" ref="K10:AP10" si="1">J10+1</f>
        <v>5</v>
      </c>
      <c r="L10" s="88">
        <f t="shared" si="1"/>
        <v>6</v>
      </c>
      <c r="M10" s="88">
        <f t="shared" si="1"/>
        <v>7</v>
      </c>
      <c r="N10" s="88">
        <f t="shared" si="1"/>
        <v>8</v>
      </c>
      <c r="O10" s="88">
        <f t="shared" si="1"/>
        <v>9</v>
      </c>
      <c r="P10" s="88">
        <f t="shared" si="1"/>
        <v>10</v>
      </c>
      <c r="Q10" s="88">
        <f t="shared" si="1"/>
        <v>11</v>
      </c>
      <c r="R10" s="88">
        <f t="shared" si="1"/>
        <v>12</v>
      </c>
      <c r="S10" s="88">
        <f t="shared" si="1"/>
        <v>13</v>
      </c>
      <c r="T10" s="88">
        <f t="shared" si="1"/>
        <v>14</v>
      </c>
      <c r="U10" s="88">
        <f t="shared" si="1"/>
        <v>15</v>
      </c>
      <c r="V10" s="88">
        <f t="shared" si="1"/>
        <v>16</v>
      </c>
      <c r="W10" s="88">
        <f t="shared" si="1"/>
        <v>17</v>
      </c>
      <c r="X10" s="88">
        <f t="shared" si="1"/>
        <v>18</v>
      </c>
      <c r="Y10" s="88">
        <f t="shared" si="1"/>
        <v>19</v>
      </c>
      <c r="Z10" s="88">
        <f t="shared" si="1"/>
        <v>20</v>
      </c>
      <c r="AA10" s="88">
        <f t="shared" si="1"/>
        <v>21</v>
      </c>
      <c r="AB10" s="88">
        <f t="shared" si="1"/>
        <v>22</v>
      </c>
      <c r="AC10" s="88">
        <f t="shared" si="1"/>
        <v>23</v>
      </c>
      <c r="AD10" s="88">
        <f t="shared" si="1"/>
        <v>24</v>
      </c>
      <c r="AE10" s="88">
        <f t="shared" si="1"/>
        <v>25</v>
      </c>
      <c r="AF10" s="88">
        <f t="shared" si="1"/>
        <v>26</v>
      </c>
      <c r="AG10" s="88">
        <f t="shared" si="1"/>
        <v>27</v>
      </c>
      <c r="AH10" s="88">
        <f t="shared" si="1"/>
        <v>28</v>
      </c>
      <c r="AI10" s="88">
        <f t="shared" si="1"/>
        <v>29</v>
      </c>
      <c r="AJ10" s="88">
        <f t="shared" si="1"/>
        <v>30</v>
      </c>
      <c r="AK10" s="88">
        <f t="shared" si="1"/>
        <v>31</v>
      </c>
      <c r="AL10" s="88">
        <f t="shared" si="1"/>
        <v>32</v>
      </c>
      <c r="AM10" s="88">
        <f t="shared" si="1"/>
        <v>33</v>
      </c>
      <c r="AN10" s="88">
        <f t="shared" si="1"/>
        <v>34</v>
      </c>
      <c r="AO10" s="88">
        <f t="shared" si="1"/>
        <v>35</v>
      </c>
      <c r="AP10" s="88">
        <f t="shared" si="1"/>
        <v>36</v>
      </c>
      <c r="AQ10" s="88">
        <f t="shared" ref="AQ10:BM10" si="2">AP10+1</f>
        <v>37</v>
      </c>
      <c r="AR10" s="88">
        <f t="shared" si="2"/>
        <v>38</v>
      </c>
      <c r="AS10" s="88">
        <f t="shared" si="2"/>
        <v>39</v>
      </c>
      <c r="AT10" s="88">
        <f t="shared" si="2"/>
        <v>40</v>
      </c>
      <c r="AU10" s="88">
        <f t="shared" si="2"/>
        <v>41</v>
      </c>
      <c r="AV10" s="88">
        <f t="shared" si="2"/>
        <v>42</v>
      </c>
      <c r="AW10" s="88">
        <f t="shared" si="2"/>
        <v>43</v>
      </c>
      <c r="AX10" s="88">
        <f t="shared" si="2"/>
        <v>44</v>
      </c>
      <c r="AY10" s="88">
        <f t="shared" si="2"/>
        <v>45</v>
      </c>
      <c r="AZ10" s="88">
        <f t="shared" si="2"/>
        <v>46</v>
      </c>
      <c r="BA10" s="88">
        <f t="shared" si="2"/>
        <v>47</v>
      </c>
      <c r="BB10" s="88">
        <f t="shared" si="2"/>
        <v>48</v>
      </c>
      <c r="BC10" s="88">
        <f t="shared" si="2"/>
        <v>49</v>
      </c>
      <c r="BD10" s="88">
        <f t="shared" si="2"/>
        <v>50</v>
      </c>
      <c r="BE10" s="88">
        <f t="shared" si="2"/>
        <v>51</v>
      </c>
      <c r="BF10" s="88">
        <f t="shared" si="2"/>
        <v>52</v>
      </c>
      <c r="BG10" s="88">
        <f t="shared" si="2"/>
        <v>53</v>
      </c>
      <c r="BH10" s="88">
        <f t="shared" si="2"/>
        <v>54</v>
      </c>
      <c r="BI10" s="88">
        <f t="shared" si="2"/>
        <v>55</v>
      </c>
      <c r="BJ10" s="88">
        <f t="shared" si="2"/>
        <v>56</v>
      </c>
      <c r="BK10" s="88">
        <f t="shared" si="2"/>
        <v>57</v>
      </c>
      <c r="BL10" s="88">
        <f t="shared" si="2"/>
        <v>58</v>
      </c>
      <c r="BM10" s="88">
        <f t="shared" si="2"/>
        <v>59</v>
      </c>
      <c r="BN10" s="88">
        <v>5</v>
      </c>
      <c r="BO10" s="88">
        <f t="shared" ref="BO10:CO10" si="3">BN10+1</f>
        <v>6</v>
      </c>
      <c r="BP10" s="88">
        <f t="shared" si="3"/>
        <v>7</v>
      </c>
      <c r="BQ10" s="88">
        <f t="shared" si="3"/>
        <v>8</v>
      </c>
      <c r="BR10" s="88">
        <f t="shared" si="3"/>
        <v>9</v>
      </c>
      <c r="BS10" s="88">
        <f t="shared" si="3"/>
        <v>10</v>
      </c>
      <c r="BT10" s="88">
        <f t="shared" si="3"/>
        <v>11</v>
      </c>
      <c r="BU10" s="88">
        <f t="shared" si="3"/>
        <v>12</v>
      </c>
      <c r="BV10" s="88">
        <f t="shared" si="3"/>
        <v>13</v>
      </c>
      <c r="BW10" s="88">
        <f t="shared" si="3"/>
        <v>14</v>
      </c>
      <c r="BX10" s="88">
        <f t="shared" si="3"/>
        <v>15</v>
      </c>
      <c r="BY10" s="88">
        <f t="shared" si="3"/>
        <v>16</v>
      </c>
      <c r="BZ10" s="88">
        <f t="shared" si="3"/>
        <v>17</v>
      </c>
      <c r="CA10" s="88">
        <f t="shared" si="3"/>
        <v>18</v>
      </c>
      <c r="CB10" s="88">
        <f t="shared" si="3"/>
        <v>19</v>
      </c>
      <c r="CC10" s="88">
        <f t="shared" si="3"/>
        <v>20</v>
      </c>
      <c r="CD10" s="88">
        <f t="shared" si="3"/>
        <v>21</v>
      </c>
      <c r="CE10" s="88">
        <f t="shared" si="3"/>
        <v>22</v>
      </c>
      <c r="CF10" s="88">
        <f t="shared" si="3"/>
        <v>23</v>
      </c>
      <c r="CG10" s="88">
        <f t="shared" si="3"/>
        <v>24</v>
      </c>
      <c r="CH10" s="88">
        <f t="shared" si="3"/>
        <v>25</v>
      </c>
      <c r="CI10" s="88">
        <f t="shared" si="3"/>
        <v>26</v>
      </c>
      <c r="CJ10" s="88">
        <f t="shared" si="3"/>
        <v>27</v>
      </c>
      <c r="CK10" s="88">
        <f t="shared" si="3"/>
        <v>28</v>
      </c>
      <c r="CL10" s="88">
        <f t="shared" si="3"/>
        <v>29</v>
      </c>
      <c r="CM10" s="88">
        <f t="shared" si="3"/>
        <v>30</v>
      </c>
      <c r="CN10" s="88">
        <f t="shared" si="3"/>
        <v>31</v>
      </c>
      <c r="CO10" s="88">
        <f t="shared" si="3"/>
        <v>32</v>
      </c>
      <c r="CP10" s="88">
        <v>8</v>
      </c>
      <c r="CQ10" s="88">
        <f>CP10+1</f>
        <v>9</v>
      </c>
      <c r="CR10" s="88">
        <f>CQ10+1</f>
        <v>10</v>
      </c>
      <c r="CS10" s="88">
        <f>CR10+1</f>
        <v>11</v>
      </c>
      <c r="CT10" s="88">
        <f>CS10+1</f>
        <v>12</v>
      </c>
      <c r="CU10" s="88">
        <f>CT10+1</f>
        <v>13</v>
      </c>
      <c r="CV10" s="88"/>
      <c r="CW10" s="88">
        <v>11</v>
      </c>
      <c r="CX10" s="88">
        <f t="shared" ref="CX10:EC10" si="4">CW10+1</f>
        <v>12</v>
      </c>
      <c r="CY10" s="88">
        <f t="shared" si="4"/>
        <v>13</v>
      </c>
      <c r="CZ10" s="88">
        <f t="shared" si="4"/>
        <v>14</v>
      </c>
      <c r="DA10" s="88">
        <f t="shared" si="4"/>
        <v>15</v>
      </c>
      <c r="DB10" s="88">
        <f t="shared" si="4"/>
        <v>16</v>
      </c>
      <c r="DC10" s="88">
        <f t="shared" si="4"/>
        <v>17</v>
      </c>
      <c r="DD10" s="88">
        <v>14</v>
      </c>
      <c r="DE10" s="88">
        <f t="shared" si="4"/>
        <v>15</v>
      </c>
      <c r="DF10" s="88">
        <f t="shared" si="4"/>
        <v>16</v>
      </c>
      <c r="DG10" s="88">
        <f t="shared" si="4"/>
        <v>17</v>
      </c>
      <c r="DH10" s="88">
        <f t="shared" si="4"/>
        <v>18</v>
      </c>
      <c r="DI10" s="88">
        <f t="shared" si="4"/>
        <v>19</v>
      </c>
      <c r="DJ10" s="88">
        <f t="shared" si="4"/>
        <v>20</v>
      </c>
      <c r="DK10" s="88">
        <f t="shared" si="4"/>
        <v>21</v>
      </c>
      <c r="DL10" s="88">
        <f t="shared" si="4"/>
        <v>22</v>
      </c>
      <c r="DM10" s="88">
        <f t="shared" si="4"/>
        <v>23</v>
      </c>
      <c r="DN10" s="88">
        <f t="shared" si="4"/>
        <v>24</v>
      </c>
      <c r="DO10" s="88">
        <f t="shared" si="4"/>
        <v>25</v>
      </c>
      <c r="DP10" s="88">
        <f t="shared" si="4"/>
        <v>26</v>
      </c>
      <c r="DQ10" s="88">
        <f t="shared" si="4"/>
        <v>27</v>
      </c>
      <c r="DR10" s="88">
        <f t="shared" si="4"/>
        <v>28</v>
      </c>
      <c r="DS10" s="88">
        <f t="shared" si="4"/>
        <v>29</v>
      </c>
      <c r="DT10" s="88">
        <f t="shared" si="4"/>
        <v>30</v>
      </c>
      <c r="DU10" s="88">
        <f t="shared" si="4"/>
        <v>31</v>
      </c>
      <c r="DV10" s="88">
        <f t="shared" si="4"/>
        <v>32</v>
      </c>
      <c r="DW10" s="88">
        <f t="shared" si="4"/>
        <v>33</v>
      </c>
      <c r="DX10" s="88">
        <f t="shared" si="4"/>
        <v>34</v>
      </c>
      <c r="DY10" s="88">
        <f t="shared" si="4"/>
        <v>35</v>
      </c>
      <c r="DZ10" s="88">
        <f t="shared" si="4"/>
        <v>36</v>
      </c>
      <c r="EA10" s="88">
        <f t="shared" si="4"/>
        <v>37</v>
      </c>
      <c r="EB10" s="88">
        <f t="shared" si="4"/>
        <v>38</v>
      </c>
      <c r="EC10" s="88">
        <f t="shared" si="4"/>
        <v>39</v>
      </c>
      <c r="ED10" s="88">
        <f t="shared" ref="ED10:FJ10" si="5">EC10+1</f>
        <v>40</v>
      </c>
      <c r="EE10" s="88">
        <f t="shared" si="5"/>
        <v>41</v>
      </c>
      <c r="EF10" s="88">
        <f t="shared" si="5"/>
        <v>42</v>
      </c>
      <c r="EG10" s="88">
        <f t="shared" si="5"/>
        <v>43</v>
      </c>
      <c r="EH10" s="88">
        <f t="shared" si="5"/>
        <v>44</v>
      </c>
      <c r="EI10" s="88">
        <f t="shared" si="5"/>
        <v>45</v>
      </c>
      <c r="EJ10" s="88">
        <f t="shared" si="5"/>
        <v>46</v>
      </c>
      <c r="EK10" s="88">
        <f t="shared" si="5"/>
        <v>47</v>
      </c>
      <c r="EL10" s="88">
        <f t="shared" si="5"/>
        <v>48</v>
      </c>
      <c r="EM10" s="88">
        <f t="shared" si="5"/>
        <v>49</v>
      </c>
      <c r="EN10" s="88">
        <f t="shared" si="5"/>
        <v>50</v>
      </c>
      <c r="EO10" s="88">
        <f t="shared" si="5"/>
        <v>51</v>
      </c>
      <c r="EP10" s="88">
        <f t="shared" si="5"/>
        <v>52</v>
      </c>
      <c r="EQ10" s="88">
        <f t="shared" si="5"/>
        <v>53</v>
      </c>
      <c r="ER10" s="88">
        <f t="shared" si="5"/>
        <v>54</v>
      </c>
      <c r="ES10" s="88">
        <f t="shared" si="5"/>
        <v>55</v>
      </c>
      <c r="ET10" s="88">
        <f t="shared" si="5"/>
        <v>56</v>
      </c>
      <c r="EU10" s="88">
        <f t="shared" si="5"/>
        <v>57</v>
      </c>
      <c r="EV10" s="88">
        <f t="shared" si="5"/>
        <v>58</v>
      </c>
      <c r="EW10" s="88">
        <f t="shared" si="5"/>
        <v>59</v>
      </c>
      <c r="EX10" s="88">
        <f t="shared" si="5"/>
        <v>60</v>
      </c>
      <c r="EY10" s="88">
        <f>EX10+1</f>
        <v>61</v>
      </c>
      <c r="EZ10" s="88"/>
      <c r="FA10" s="88">
        <f>EY10+1</f>
        <v>62</v>
      </c>
      <c r="FB10" s="88">
        <f t="shared" si="5"/>
        <v>63</v>
      </c>
      <c r="FC10" s="88">
        <f t="shared" si="5"/>
        <v>64</v>
      </c>
      <c r="FD10" s="88">
        <f t="shared" si="5"/>
        <v>65</v>
      </c>
      <c r="FE10" s="88">
        <f t="shared" si="5"/>
        <v>66</v>
      </c>
      <c r="FF10" s="88">
        <f t="shared" si="5"/>
        <v>67</v>
      </c>
      <c r="FG10" s="88">
        <f t="shared" si="5"/>
        <v>68</v>
      </c>
      <c r="FH10" s="88">
        <v>15</v>
      </c>
      <c r="FI10" s="88">
        <f t="shared" si="5"/>
        <v>16</v>
      </c>
      <c r="FJ10" s="88">
        <f t="shared" si="5"/>
        <v>17</v>
      </c>
      <c r="FK10" s="88">
        <f t="shared" ref="FK10:GO10" si="6">FJ10+1</f>
        <v>18</v>
      </c>
      <c r="FL10" s="88">
        <f t="shared" si="6"/>
        <v>19</v>
      </c>
      <c r="FM10" s="88">
        <f t="shared" si="6"/>
        <v>20</v>
      </c>
      <c r="FN10" s="88">
        <f t="shared" si="6"/>
        <v>21</v>
      </c>
      <c r="FO10" s="88">
        <f t="shared" si="6"/>
        <v>22</v>
      </c>
      <c r="FP10" s="88">
        <f t="shared" si="6"/>
        <v>23</v>
      </c>
      <c r="FQ10" s="88">
        <f t="shared" si="6"/>
        <v>24</v>
      </c>
      <c r="FR10" s="88">
        <f t="shared" si="6"/>
        <v>25</v>
      </c>
      <c r="FS10" s="88">
        <f t="shared" si="6"/>
        <v>26</v>
      </c>
      <c r="FT10" s="88">
        <f t="shared" si="6"/>
        <v>27</v>
      </c>
      <c r="FU10" s="88">
        <f t="shared" si="6"/>
        <v>28</v>
      </c>
      <c r="FV10" s="88">
        <f t="shared" si="6"/>
        <v>29</v>
      </c>
      <c r="FW10" s="88">
        <f t="shared" si="6"/>
        <v>30</v>
      </c>
      <c r="FX10" s="88">
        <f t="shared" si="6"/>
        <v>31</v>
      </c>
      <c r="FY10" s="88">
        <f t="shared" si="6"/>
        <v>32</v>
      </c>
      <c r="FZ10" s="88">
        <f t="shared" si="6"/>
        <v>33</v>
      </c>
      <c r="GA10" s="88">
        <f t="shared" si="6"/>
        <v>34</v>
      </c>
      <c r="GB10" s="88">
        <f t="shared" si="6"/>
        <v>35</v>
      </c>
      <c r="GC10" s="88">
        <f t="shared" si="6"/>
        <v>36</v>
      </c>
      <c r="GD10" s="88">
        <f t="shared" si="6"/>
        <v>37</v>
      </c>
      <c r="GE10" s="88">
        <f t="shared" si="6"/>
        <v>38</v>
      </c>
      <c r="GF10" s="88">
        <f t="shared" si="6"/>
        <v>39</v>
      </c>
      <c r="GG10" s="88">
        <f t="shared" si="6"/>
        <v>40</v>
      </c>
      <c r="GH10" s="88">
        <f t="shared" si="6"/>
        <v>41</v>
      </c>
      <c r="GI10" s="88">
        <f t="shared" si="6"/>
        <v>42</v>
      </c>
      <c r="GJ10" s="88">
        <v>18</v>
      </c>
      <c r="GK10" s="88">
        <f t="shared" si="6"/>
        <v>19</v>
      </c>
      <c r="GL10" s="88">
        <f t="shared" si="6"/>
        <v>20</v>
      </c>
      <c r="GM10" s="88">
        <f t="shared" si="6"/>
        <v>21</v>
      </c>
      <c r="GN10" s="88">
        <f t="shared" si="6"/>
        <v>22</v>
      </c>
      <c r="GO10" s="88">
        <f t="shared" si="6"/>
        <v>23</v>
      </c>
      <c r="GP10" s="88">
        <v>21</v>
      </c>
      <c r="GQ10" s="88" t="s">
        <v>433</v>
      </c>
      <c r="GR10" s="88" t="s">
        <v>434</v>
      </c>
      <c r="GS10" s="88" t="s">
        <v>435</v>
      </c>
      <c r="GT10" s="88" t="s">
        <v>436</v>
      </c>
      <c r="GU10" s="88" t="s">
        <v>437</v>
      </c>
    </row>
    <row r="11" spans="1:203" s="62" customFormat="1" ht="21" customHeight="1">
      <c r="A11" s="346"/>
      <c r="B11" s="347" t="s">
        <v>21</v>
      </c>
      <c r="C11" s="348">
        <f>C17+C14+C65+C23+C29+C47+C53+C26+C32+C38+C50+C41+C59+C35+C62+C74+C20+C56+C44+C80+C83+C77+C86+C89+C92+C95+C68+C71</f>
        <v>763414524257</v>
      </c>
      <c r="D11" s="348">
        <f t="shared" ref="D11:Y11" si="7">D17+D14+D65+D23+D29+D47+D53+D26+D32+D38+D50+D41+D59+D35+D62+D74+D20+D56+D44+D80+D83+D77+D86+D89+D92+D95+D68+D71</f>
        <v>697625410821</v>
      </c>
      <c r="E11" s="348">
        <f t="shared" si="7"/>
        <v>50444078888</v>
      </c>
      <c r="F11" s="348">
        <f t="shared" si="7"/>
        <v>38395300000</v>
      </c>
      <c r="G11" s="348">
        <f t="shared" si="7"/>
        <v>10399692841</v>
      </c>
      <c r="H11" s="348">
        <f t="shared" si="7"/>
        <v>694000000</v>
      </c>
      <c r="I11" s="348">
        <f t="shared" si="7"/>
        <v>955086047</v>
      </c>
      <c r="J11" s="348">
        <f t="shared" si="7"/>
        <v>647181331933</v>
      </c>
      <c r="K11" s="348">
        <f t="shared" si="7"/>
        <v>3562030000</v>
      </c>
      <c r="L11" s="348">
        <f t="shared" si="7"/>
        <v>3797358000</v>
      </c>
      <c r="M11" s="348">
        <f t="shared" si="7"/>
        <v>359433469209</v>
      </c>
      <c r="N11" s="348">
        <f t="shared" si="7"/>
        <v>34135744000</v>
      </c>
      <c r="O11" s="348">
        <f t="shared" si="7"/>
        <v>1588664000</v>
      </c>
      <c r="P11" s="348">
        <f t="shared" si="7"/>
        <v>26474301750</v>
      </c>
      <c r="Q11" s="348">
        <f t="shared" si="7"/>
        <v>4760268000</v>
      </c>
      <c r="R11" s="348">
        <f t="shared" si="7"/>
        <v>6017625000</v>
      </c>
      <c r="S11" s="348">
        <f t="shared" si="7"/>
        <v>1069000000</v>
      </c>
      <c r="T11" s="348">
        <f t="shared" si="7"/>
        <v>2138000000</v>
      </c>
      <c r="U11" s="348">
        <f t="shared" si="7"/>
        <v>14900000</v>
      </c>
      <c r="V11" s="348">
        <f t="shared" si="7"/>
        <v>1873795740</v>
      </c>
      <c r="W11" s="348">
        <f t="shared" si="7"/>
        <v>133810000</v>
      </c>
      <c r="X11" s="348">
        <f t="shared" si="7"/>
        <v>57047500</v>
      </c>
      <c r="Y11" s="348">
        <f t="shared" si="7"/>
        <v>29800000</v>
      </c>
      <c r="Z11" s="348">
        <f>Z17+Z14+Z65+Z23+Z29+Z47+Z53+Z26+Z32+Z38+Z50+Z41+Z59+Z35+Z62+Z74+Z20+Z56+Z44+Z80+Z83+Z77+Z86+Z89+Z92+Z95+Z68+Z71</f>
        <v>4738762115</v>
      </c>
      <c r="AA11" s="348">
        <f t="shared" ref="AA11:AH11" si="8">AA17+AA14+AA65+AA23+AA29+AA47+AA53+AA26+AA32+AA38+AA50+AA41+AA59+AA35+AA62+AA74+AA20+AA56+AA44+AA80+AA83+AA77+AA86+AA89+AA92+AA95+AA68+AA71</f>
        <v>0</v>
      </c>
      <c r="AB11" s="348">
        <f t="shared" si="8"/>
        <v>197486800</v>
      </c>
      <c r="AC11" s="348">
        <f t="shared" si="8"/>
        <v>1284919000</v>
      </c>
      <c r="AD11" s="348">
        <f t="shared" si="8"/>
        <v>2211401000</v>
      </c>
      <c r="AE11" s="348">
        <f t="shared" si="8"/>
        <v>4348200</v>
      </c>
      <c r="AF11" s="348">
        <f t="shared" si="8"/>
        <v>123376300</v>
      </c>
      <c r="AG11" s="348">
        <f t="shared" si="8"/>
        <v>949401653</v>
      </c>
      <c r="AH11" s="348">
        <f t="shared" si="8"/>
        <v>2382960812</v>
      </c>
      <c r="AI11" s="348">
        <f>AI17+AI14+AI65+AI23+AI29+AI47+AI53+AI26+AI32+AI38+AI50+AI41+AI59+AI35+AI62+AI74+AI20+AI56+AI44+AI80+AI83+AI77+AI86+AI89+AI92+AI95+AI68+AI71</f>
        <v>2900000</v>
      </c>
      <c r="AJ11" s="348">
        <f t="shared" ref="AJ11:AO11" si="9">AJ17+AJ14+AJ65+AJ23+AJ29+AJ47+AJ53+AJ26+AJ32+AJ38+AJ50+AJ41+AJ59+AJ35+AJ62+AJ74+AJ20+AJ56+AJ44+AJ80+AJ83+AJ77+AJ86+AJ89+AJ92+AJ95+AJ68+AJ71</f>
        <v>5059811989</v>
      </c>
      <c r="AK11" s="348">
        <f t="shared" si="9"/>
        <v>914000000</v>
      </c>
      <c r="AL11" s="348">
        <f t="shared" si="9"/>
        <v>6668640000</v>
      </c>
      <c r="AM11" s="348">
        <f t="shared" si="9"/>
        <v>119900000</v>
      </c>
      <c r="AN11" s="348">
        <f t="shared" si="9"/>
        <v>35720000000</v>
      </c>
      <c r="AO11" s="348">
        <f t="shared" si="9"/>
        <v>3593536150</v>
      </c>
      <c r="AP11" s="348">
        <f>AP17+AP14+AP65+AP23+AP29+AP47+AP53+AP26+AP32+AP38+AP50+AP41+AP59+AP35+AP62+AP74+AP20+AP56+AP44+AP80+AP83+AP77+AP86+AP89+AP92+AP95+AP68+AP71</f>
        <v>26570000</v>
      </c>
      <c r="AQ11" s="348">
        <f t="shared" ref="AQ11:AW11" si="10">AQ17+AQ14+AQ65+AQ23+AQ29+AQ47+AQ53+AQ26+AQ32+AQ38+AQ50+AQ41+AQ59+AQ35+AQ62+AQ74+AQ20+AQ56+AQ44+AQ80+AQ83+AQ77+AQ86+AQ89+AQ92+AQ95+AQ68+AQ71</f>
        <v>718050000</v>
      </c>
      <c r="AR11" s="348">
        <f t="shared" si="10"/>
        <v>3000000000</v>
      </c>
      <c r="AS11" s="348">
        <f t="shared" si="10"/>
        <v>5110123753</v>
      </c>
      <c r="AT11" s="348">
        <f t="shared" si="10"/>
        <v>1101259900</v>
      </c>
      <c r="AU11" s="348">
        <f t="shared" si="10"/>
        <v>3289640892</v>
      </c>
      <c r="AV11" s="348">
        <f t="shared" si="10"/>
        <v>11367938000</v>
      </c>
      <c r="AW11" s="348">
        <f t="shared" si="10"/>
        <v>27541207000</v>
      </c>
      <c r="AX11" s="348">
        <f>AX17+AX14+AX65+AX23+AX29+AX47+AX53+AX26+AX32+AX38+AX50+AX41+AX59+AX35+AX62+AX74+AX20+AX56+AX44+AX80+AX83+AX77+AX86+AX89+AX92+AX95+AX68+AX71</f>
        <v>44760000</v>
      </c>
      <c r="AY11" s="348">
        <f t="shared" ref="AY11:BD11" si="11">AY17+AY14+AY65+AY23+AY29+AY47+AY53+AY26+AY32+AY38+AY50+AY41+AY59+AY35+AY62+AY74+AY20+AY56+AY44+AY80+AY83+AY77+AY86+AY89+AY92+AY95+AY68+AY71</f>
        <v>868745000</v>
      </c>
      <c r="AZ11" s="348">
        <f t="shared" si="11"/>
        <v>500000000</v>
      </c>
      <c r="BA11" s="348">
        <f t="shared" si="11"/>
        <v>1779362706</v>
      </c>
      <c r="BB11" s="348">
        <f t="shared" si="11"/>
        <v>1500000000</v>
      </c>
      <c r="BC11" s="348">
        <f t="shared" si="11"/>
        <v>3369372000</v>
      </c>
      <c r="BD11" s="348">
        <f t="shared" si="11"/>
        <v>5519763000</v>
      </c>
      <c r="BE11" s="348">
        <f t="shared" ref="BE11:BF13" si="12">BE17+BE14+BE65+BE23+BE29+BE47+BE53+BE26+BE32+BE38+BE50+BE41+BE59+BE35+BE62+BE74+BE20+BE56+BE44+BE80+BE83+BE77+BE86+BE89+BE92+BE95+BE68+BE71</f>
        <v>33432800</v>
      </c>
      <c r="BF11" s="348">
        <f t="shared" si="12"/>
        <v>1570000000</v>
      </c>
      <c r="BG11" s="348">
        <f t="shared" ref="BG11:CU11" si="13">BG17+BG14+BG65+BG23+BG29+BG47+BG53+BG26+BG32+BG38+BG50+BG41+BG59+BG35+BG62+BG74+BG20+BG56+BG44+BG80+BG83+BG77+BG86+BG89+BG92+BG95+BG68+BG71</f>
        <v>5000000000</v>
      </c>
      <c r="BH11" s="348">
        <f t="shared" si="13"/>
        <v>2150000000</v>
      </c>
      <c r="BI11" s="348">
        <f t="shared" si="13"/>
        <v>3424447000</v>
      </c>
      <c r="BJ11" s="348">
        <f t="shared" si="13"/>
        <v>38442360856</v>
      </c>
      <c r="BK11" s="348">
        <f t="shared" si="13"/>
        <v>324129840</v>
      </c>
      <c r="BL11" s="348">
        <f t="shared" si="13"/>
        <v>90000000</v>
      </c>
      <c r="BM11" s="348">
        <f t="shared" si="13"/>
        <v>21352911968</v>
      </c>
      <c r="BN11" s="348">
        <f t="shared" si="13"/>
        <v>65518654000</v>
      </c>
      <c r="BO11" s="348">
        <f t="shared" si="13"/>
        <v>30065323000</v>
      </c>
      <c r="BP11" s="348">
        <f t="shared" si="13"/>
        <v>35453331000</v>
      </c>
      <c r="BQ11" s="348">
        <f t="shared" si="13"/>
        <v>429096000</v>
      </c>
      <c r="BR11" s="348">
        <f t="shared" si="13"/>
        <v>94943000</v>
      </c>
      <c r="BS11" s="348">
        <f t="shared" si="13"/>
        <v>724536000</v>
      </c>
      <c r="BT11" s="348">
        <f t="shared" si="13"/>
        <v>1331000</v>
      </c>
      <c r="BU11" s="348">
        <f t="shared" si="13"/>
        <v>624748000</v>
      </c>
      <c r="BV11" s="348">
        <f t="shared" si="13"/>
        <v>988000000</v>
      </c>
      <c r="BW11" s="348">
        <f t="shared" si="13"/>
        <v>20572000000</v>
      </c>
      <c r="BX11" s="348">
        <f t="shared" si="13"/>
        <v>0</v>
      </c>
      <c r="BY11" s="348">
        <f t="shared" si="13"/>
        <v>4979000000</v>
      </c>
      <c r="BZ11" s="348">
        <f t="shared" si="13"/>
        <v>270000000</v>
      </c>
      <c r="CA11" s="348">
        <f t="shared" si="13"/>
        <v>1238000000</v>
      </c>
      <c r="CB11" s="348">
        <f t="shared" si="13"/>
        <v>433000000</v>
      </c>
      <c r="CC11" s="348">
        <f t="shared" si="13"/>
        <v>346000000</v>
      </c>
      <c r="CD11" s="348">
        <f t="shared" si="13"/>
        <v>0</v>
      </c>
      <c r="CE11" s="348">
        <f t="shared" si="13"/>
        <v>1972000000</v>
      </c>
      <c r="CF11" s="348">
        <f t="shared" si="13"/>
        <v>0</v>
      </c>
      <c r="CG11" s="348">
        <f t="shared" si="13"/>
        <v>0</v>
      </c>
      <c r="CH11" s="348">
        <f t="shared" si="13"/>
        <v>2991000000</v>
      </c>
      <c r="CI11" s="348">
        <f t="shared" si="13"/>
        <v>0</v>
      </c>
      <c r="CJ11" s="348">
        <f t="shared" si="13"/>
        <v>446000000</v>
      </c>
      <c r="CK11" s="348">
        <f t="shared" si="13"/>
        <v>987000000</v>
      </c>
      <c r="CL11" s="348">
        <f t="shared" si="13"/>
        <v>28192000000</v>
      </c>
      <c r="CM11" s="348">
        <f t="shared" si="13"/>
        <v>0</v>
      </c>
      <c r="CN11" s="348">
        <f t="shared" si="13"/>
        <v>200000000</v>
      </c>
      <c r="CO11" s="348">
        <f t="shared" si="13"/>
        <v>30000000</v>
      </c>
      <c r="CP11" s="348">
        <f t="shared" si="13"/>
        <v>270459436</v>
      </c>
      <c r="CQ11" s="348">
        <f t="shared" si="13"/>
        <v>102859000</v>
      </c>
      <c r="CR11" s="348">
        <f t="shared" si="13"/>
        <v>167600436</v>
      </c>
      <c r="CS11" s="348">
        <f t="shared" si="13"/>
        <v>102859000</v>
      </c>
      <c r="CT11" s="348">
        <f t="shared" si="13"/>
        <v>23600436</v>
      </c>
      <c r="CU11" s="348">
        <f t="shared" si="13"/>
        <v>144000000</v>
      </c>
      <c r="CV11" s="347" t="s">
        <v>21</v>
      </c>
      <c r="CW11" s="447">
        <f>CW17+CW14+CW65+CW23+CW29+CW47+CW53+CW26+CW32+CW38+CW50+CW41+CW59+CW35+CW62+CW74+CW20+CW56+CW44+CW80+CW83+CW77+CW86+CW89+CW92+CW95+CW68+CW71</f>
        <v>763299124257</v>
      </c>
      <c r="CX11" s="348">
        <f t="shared" ref="CX11:EF11" si="14">CX17+CX14+CX65+CX23+CX29+CX47+CX53+CX26+CX32+CX38+CX50+CX41+CX59+CX35+CX62+CX74+CX20+CX56+CX44+CX80+CX83+CX77+CX86+CX89+CX92+CX95+CX68+CX71</f>
        <v>656708998385</v>
      </c>
      <c r="CY11" s="348">
        <f t="shared" si="14"/>
        <v>36986647047</v>
      </c>
      <c r="CZ11" s="348">
        <f t="shared" si="14"/>
        <v>29655514000</v>
      </c>
      <c r="DA11" s="348">
        <f t="shared" si="14"/>
        <v>5682047000</v>
      </c>
      <c r="DB11" s="348">
        <f t="shared" si="14"/>
        <v>694000000</v>
      </c>
      <c r="DC11" s="348">
        <f t="shared" si="14"/>
        <v>955086047</v>
      </c>
      <c r="DD11" s="348">
        <f t="shared" si="14"/>
        <v>619722351338</v>
      </c>
      <c r="DE11" s="348">
        <f t="shared" si="14"/>
        <v>3562030000</v>
      </c>
      <c r="DF11" s="348">
        <f t="shared" si="14"/>
        <v>3797358000</v>
      </c>
      <c r="DG11" s="348">
        <f t="shared" si="14"/>
        <v>359349894209</v>
      </c>
      <c r="DH11" s="348">
        <f t="shared" si="14"/>
        <v>34135744000</v>
      </c>
      <c r="DI11" s="348">
        <f t="shared" si="14"/>
        <v>1588664000</v>
      </c>
      <c r="DJ11" s="348">
        <f t="shared" si="14"/>
        <v>26474301750</v>
      </c>
      <c r="DK11" s="348">
        <f t="shared" si="14"/>
        <v>4760268000</v>
      </c>
      <c r="DL11" s="348">
        <f t="shared" si="14"/>
        <v>6017625000</v>
      </c>
      <c r="DM11" s="348">
        <f t="shared" si="14"/>
        <v>1069000000</v>
      </c>
      <c r="DN11" s="348">
        <f t="shared" si="14"/>
        <v>2138000000</v>
      </c>
      <c r="DO11" s="348">
        <f t="shared" si="14"/>
        <v>14900000</v>
      </c>
      <c r="DP11" s="348">
        <f t="shared" si="14"/>
        <v>1873795740</v>
      </c>
      <c r="DQ11" s="348">
        <f t="shared" si="14"/>
        <v>132150000</v>
      </c>
      <c r="DR11" s="348">
        <f t="shared" si="14"/>
        <v>57047500</v>
      </c>
      <c r="DS11" s="348">
        <f t="shared" si="14"/>
        <v>29800000</v>
      </c>
      <c r="DT11" s="348">
        <f>DT17+DT14+DT65+DT23+DT29+DT47+DT53+DT26+DT32+DT38+DT50+DT41+DT59+DT35+DT62+DT74+DT20+DT56+DT44+DT80+DT83+DT77+DT86+DT89+DT92+DT95+DT68+DT71</f>
        <v>4738762115</v>
      </c>
      <c r="DU11" s="348">
        <f t="shared" si="14"/>
        <v>0</v>
      </c>
      <c r="DV11" s="348">
        <f t="shared" si="14"/>
        <v>197486800</v>
      </c>
      <c r="DW11" s="348">
        <f t="shared" ref="DW11:DX13" si="15">DW17+DW14+DW65+DW23+DW29+DW47+DW53+DW26+DW32+DW38+DW50+DW41+DW59+DW35+DW62+DW74+DW20+DW56+DW44+DW80+DW83+DW77+DW86+DW89+DW92+DW95+DW68+DW71</f>
        <v>1284919000</v>
      </c>
      <c r="DX11" s="348">
        <f t="shared" si="15"/>
        <v>2211401000</v>
      </c>
      <c r="DY11" s="348">
        <f t="shared" si="14"/>
        <v>4348200</v>
      </c>
      <c r="DZ11" s="348">
        <f t="shared" si="14"/>
        <v>123376300</v>
      </c>
      <c r="EA11" s="348">
        <f t="shared" si="14"/>
        <v>833921583</v>
      </c>
      <c r="EB11" s="348">
        <f t="shared" si="14"/>
        <v>2382960812</v>
      </c>
      <c r="EC11" s="348">
        <f>EC17+EC14+EC65+EC23+EC29+EC47+EC53+EC26+EC32+EC38+EC50+EC41+EC59+EC35+EC62+EC74+EC20+EC56+EC44+EC80+EC83+EC77+EC86+EC89+EC92+EC95+EC68+EC71</f>
        <v>2900000</v>
      </c>
      <c r="ED11" s="348">
        <f t="shared" si="14"/>
        <v>5059811989</v>
      </c>
      <c r="EE11" s="348">
        <f t="shared" si="14"/>
        <v>914000000</v>
      </c>
      <c r="EF11" s="348">
        <f t="shared" si="14"/>
        <v>6503915000</v>
      </c>
      <c r="EG11" s="348">
        <f t="shared" ref="EG11:FO11" si="16">EG17+EG14+EG65+EG23+EG29+EG47+EG53+EG26+EG32+EG38+EG50+EG41+EG59+EG35+EG62+EG74+EG20+EG56+EG44+EG80+EG83+EG77+EG86+EG89+EG92+EG95+EG68+EG71</f>
        <v>85200000</v>
      </c>
      <c r="EH11" s="348">
        <f t="shared" si="16"/>
        <v>35716500000</v>
      </c>
      <c r="EI11" s="348">
        <f t="shared" si="16"/>
        <v>3593536150</v>
      </c>
      <c r="EJ11" s="348">
        <f>EJ17+EJ14+EJ65+EJ23+EJ29+EJ47+EJ53+EJ26+EJ32+EJ38+EJ50+EJ41+EJ59+EJ35+EJ62+EJ74+EJ20+EJ56+EJ44+EJ80+EJ83+EJ77+EJ86+EJ89+EJ92+EJ95+EJ68+EJ71</f>
        <v>26570000</v>
      </c>
      <c r="EK11" s="348">
        <f t="shared" si="16"/>
        <v>718050000</v>
      </c>
      <c r="EL11" s="348">
        <f t="shared" si="16"/>
        <v>2735549780</v>
      </c>
      <c r="EM11" s="348">
        <f t="shared" si="16"/>
        <v>5045068706</v>
      </c>
      <c r="EN11" s="348">
        <f t="shared" si="16"/>
        <v>1101259900</v>
      </c>
      <c r="EO11" s="348">
        <f t="shared" si="16"/>
        <v>3201672100</v>
      </c>
      <c r="EP11" s="348">
        <f t="shared" si="16"/>
        <v>11343974000</v>
      </c>
      <c r="EQ11" s="348">
        <f t="shared" si="16"/>
        <v>27442228000</v>
      </c>
      <c r="ER11" s="348">
        <f>ER17+ER14+ER65+ER23+ER29+ER47+ER53+ER26+ER32+ER38+ER50+ER41+ER59+ER35+ER62+ER74+ER20+ER56+ER44+ER80+ER83+ER77+ER86+ER89+ER92+ER95+ER68+ER71</f>
        <v>44760000</v>
      </c>
      <c r="ES11" s="348">
        <f t="shared" si="16"/>
        <v>868745000</v>
      </c>
      <c r="ET11" s="348">
        <f t="shared" si="16"/>
        <v>500000000</v>
      </c>
      <c r="EU11" s="348">
        <f t="shared" si="16"/>
        <v>1767351208</v>
      </c>
      <c r="EV11" s="348">
        <f t="shared" si="16"/>
        <v>1500000000</v>
      </c>
      <c r="EW11" s="348">
        <f t="shared" si="16"/>
        <v>3369372000</v>
      </c>
      <c r="EX11" s="348">
        <f t="shared" si="16"/>
        <v>5519763000</v>
      </c>
      <c r="EY11" s="348">
        <f t="shared" ref="EY11:EZ13" si="17">EY17+EY14+EY65+EY23+EY29+EY47+EY53+EY26+EY32+EY38+EY50+EY41+EY59+EY35+EY62+EY74+EY20+EY56+EY44+EY80+EY83+EY77+EY86+EY89+EY92+EY95+EY68+EY71</f>
        <v>33432800</v>
      </c>
      <c r="EZ11" s="348">
        <f t="shared" si="17"/>
        <v>1570000000</v>
      </c>
      <c r="FA11" s="348">
        <f t="shared" si="16"/>
        <v>2000000000</v>
      </c>
      <c r="FB11" s="348">
        <f t="shared" si="16"/>
        <v>0</v>
      </c>
      <c r="FC11" s="348">
        <f t="shared" si="16"/>
        <v>3424447000</v>
      </c>
      <c r="FD11" s="348">
        <f t="shared" si="16"/>
        <v>38442360856</v>
      </c>
      <c r="FE11" s="348">
        <f t="shared" si="16"/>
        <v>324129840</v>
      </c>
      <c r="FF11" s="348">
        <f t="shared" si="16"/>
        <v>90000000</v>
      </c>
      <c r="FG11" s="348">
        <f t="shared" si="16"/>
        <v>0</v>
      </c>
      <c r="FH11" s="348">
        <f t="shared" si="16"/>
        <v>25592273248</v>
      </c>
      <c r="FI11" s="348">
        <f t="shared" si="16"/>
        <v>19962656000</v>
      </c>
      <c r="FJ11" s="348">
        <f t="shared" si="16"/>
        <v>5629617248</v>
      </c>
      <c r="FK11" s="348">
        <f t="shared" si="16"/>
        <v>289144000</v>
      </c>
      <c r="FL11" s="348">
        <f t="shared" si="16"/>
        <v>94943000</v>
      </c>
      <c r="FM11" s="348">
        <f t="shared" si="16"/>
        <v>711873000</v>
      </c>
      <c r="FN11" s="348">
        <f t="shared" si="16"/>
        <v>1331000</v>
      </c>
      <c r="FO11" s="348">
        <f t="shared" si="16"/>
        <v>624748000</v>
      </c>
      <c r="FP11" s="348">
        <f t="shared" ref="FP11:GP11" si="18">FP17+FP14+FP65+FP23+FP29+FP47+FP53+FP26+FP32+FP38+FP50+FP41+FP59+FP35+FP62+FP74+FP20+FP56+FP44+FP80+FP83+FP77+FP86+FP89+FP92+FP95+FP68+FP71</f>
        <v>855000000</v>
      </c>
      <c r="FQ11" s="348">
        <f t="shared" si="18"/>
        <v>0</v>
      </c>
      <c r="FR11" s="348">
        <f t="shared" si="18"/>
        <v>0</v>
      </c>
      <c r="FS11" s="348">
        <f t="shared" si="18"/>
        <v>270276000</v>
      </c>
      <c r="FT11" s="348">
        <f t="shared" si="18"/>
        <v>0</v>
      </c>
      <c r="FU11" s="348">
        <f t="shared" si="18"/>
        <v>0</v>
      </c>
      <c r="FV11" s="348">
        <f t="shared" si="18"/>
        <v>242000000</v>
      </c>
      <c r="FW11" s="348">
        <f t="shared" si="18"/>
        <v>162000000</v>
      </c>
      <c r="FX11" s="348">
        <f t="shared" si="18"/>
        <v>0</v>
      </c>
      <c r="FY11" s="348">
        <f t="shared" si="18"/>
        <v>1972000000</v>
      </c>
      <c r="FZ11" s="348">
        <f t="shared" si="18"/>
        <v>0</v>
      </c>
      <c r="GA11" s="348">
        <f t="shared" si="18"/>
        <v>0</v>
      </c>
      <c r="GB11" s="348">
        <f t="shared" si="18"/>
        <v>1015419100</v>
      </c>
      <c r="GC11" s="348">
        <f t="shared" si="18"/>
        <v>0</v>
      </c>
      <c r="GD11" s="348">
        <f t="shared" si="18"/>
        <v>76000000</v>
      </c>
      <c r="GE11" s="348">
        <f t="shared" si="18"/>
        <v>812601524</v>
      </c>
      <c r="GF11" s="348">
        <f t="shared" si="18"/>
        <v>18241948000</v>
      </c>
      <c r="GG11" s="348">
        <f t="shared" si="18"/>
        <v>0</v>
      </c>
      <c r="GH11" s="348">
        <f t="shared" si="18"/>
        <v>200000000</v>
      </c>
      <c r="GI11" s="348">
        <f t="shared" si="18"/>
        <v>22989624</v>
      </c>
      <c r="GJ11" s="348">
        <f t="shared" si="18"/>
        <v>263792936</v>
      </c>
      <c r="GK11" s="348">
        <f t="shared" si="18"/>
        <v>102859000</v>
      </c>
      <c r="GL11" s="348">
        <f t="shared" si="18"/>
        <v>160933936</v>
      </c>
      <c r="GM11" s="348">
        <f t="shared" si="18"/>
        <v>102859000</v>
      </c>
      <c r="GN11" s="348">
        <f t="shared" si="18"/>
        <v>16933936</v>
      </c>
      <c r="GO11" s="348">
        <f t="shared" si="18"/>
        <v>144000000</v>
      </c>
      <c r="GP11" s="348">
        <f t="shared" si="18"/>
        <v>80734059688</v>
      </c>
      <c r="GQ11" s="349">
        <f>CW11/C11</f>
        <v>0.99984883703894378</v>
      </c>
      <c r="GR11" s="349">
        <f>CY11/E11</f>
        <v>0.7332207835357788</v>
      </c>
      <c r="GS11" s="349">
        <f t="shared" ref="GS11:GS16" si="19">DD11/J11</f>
        <v>0.95757142667730299</v>
      </c>
      <c r="GT11" s="349">
        <f>FH11/BN11</f>
        <v>0.39061048549623745</v>
      </c>
      <c r="GU11" s="349">
        <f>GJ11/CP11</f>
        <v>0.975351202019071</v>
      </c>
    </row>
    <row r="12" spans="1:203" s="62" customFormat="1" ht="21" hidden="1" customHeight="1">
      <c r="A12" s="350"/>
      <c r="B12" s="351" t="s">
        <v>17</v>
      </c>
      <c r="C12" s="352">
        <f t="shared" ref="C12:Y12" si="20">C18+C15+C66+C24+C30+C48+C54+C27+C33+C39+C51+C42+C60+C36+C63+C75+C21+C57+C45+C81+C84+C78+C87+C90+C93+C96+C69+C72</f>
        <v>80612260888</v>
      </c>
      <c r="D12" s="352">
        <f>D18+D15+D66+D24+D30+D48+D54+D27+D33+D39+D51+D42+D60+D36+D63+D75+D21+D57+D45+D81+D84+D78+D87+D90+D93+D96+D69+D72</f>
        <v>50444078888</v>
      </c>
      <c r="E12" s="352">
        <f t="shared" si="20"/>
        <v>50444078888</v>
      </c>
      <c r="F12" s="352">
        <f t="shared" si="20"/>
        <v>38395300000</v>
      </c>
      <c r="G12" s="352">
        <f t="shared" si="20"/>
        <v>10399692841</v>
      </c>
      <c r="H12" s="352">
        <f t="shared" si="20"/>
        <v>694000000</v>
      </c>
      <c r="I12" s="352">
        <f t="shared" si="20"/>
        <v>955086047</v>
      </c>
      <c r="J12" s="352">
        <f t="shared" si="20"/>
        <v>0</v>
      </c>
      <c r="K12" s="352">
        <f t="shared" si="20"/>
        <v>0</v>
      </c>
      <c r="L12" s="352">
        <f t="shared" si="20"/>
        <v>0</v>
      </c>
      <c r="M12" s="352">
        <f t="shared" si="20"/>
        <v>0</v>
      </c>
      <c r="N12" s="352">
        <f t="shared" si="20"/>
        <v>0</v>
      </c>
      <c r="O12" s="352">
        <f t="shared" si="20"/>
        <v>0</v>
      </c>
      <c r="P12" s="352">
        <f t="shared" si="20"/>
        <v>0</v>
      </c>
      <c r="Q12" s="352">
        <f t="shared" si="20"/>
        <v>0</v>
      </c>
      <c r="R12" s="352">
        <f t="shared" si="20"/>
        <v>0</v>
      </c>
      <c r="S12" s="352">
        <f t="shared" si="20"/>
        <v>0</v>
      </c>
      <c r="T12" s="352">
        <f t="shared" si="20"/>
        <v>0</v>
      </c>
      <c r="U12" s="352">
        <f t="shared" si="20"/>
        <v>0</v>
      </c>
      <c r="V12" s="352">
        <f t="shared" si="20"/>
        <v>0</v>
      </c>
      <c r="W12" s="352">
        <f t="shared" si="20"/>
        <v>0</v>
      </c>
      <c r="X12" s="352">
        <f t="shared" si="20"/>
        <v>0</v>
      </c>
      <c r="Y12" s="352">
        <f t="shared" si="20"/>
        <v>0</v>
      </c>
      <c r="Z12" s="352">
        <f>Z18+Z15+Z66+Z24+Z30+Z48+Z54+Z27+Z33+Z39+Z51+Z42+Z60+Z36+Z63+Z75+Z21+Z57+Z45+Z81+Z84+Z78+Z87+Z90+Z93+Z96+Z69+Z72</f>
        <v>0</v>
      </c>
      <c r="AA12" s="352">
        <f t="shared" ref="AA12:AH12" si="21">AA18+AA15+AA66+AA24+AA30+AA48+AA54+AA27+AA33+AA39+AA51+AA42+AA60+AA36+AA63+AA75+AA21+AA57+AA45+AA81+AA84+AA78+AA87+AA90+AA93+AA96+AA69+AA72</f>
        <v>0</v>
      </c>
      <c r="AB12" s="352">
        <f t="shared" si="21"/>
        <v>0</v>
      </c>
      <c r="AC12" s="352">
        <f t="shared" si="21"/>
        <v>0</v>
      </c>
      <c r="AD12" s="352">
        <f t="shared" si="21"/>
        <v>0</v>
      </c>
      <c r="AE12" s="352">
        <f t="shared" si="21"/>
        <v>0</v>
      </c>
      <c r="AF12" s="352">
        <f t="shared" si="21"/>
        <v>0</v>
      </c>
      <c r="AG12" s="352">
        <f t="shared" si="21"/>
        <v>0</v>
      </c>
      <c r="AH12" s="352">
        <f t="shared" si="21"/>
        <v>0</v>
      </c>
      <c r="AI12" s="352">
        <f>AI18+AI15+AI66+AI24+AI30+AI48+AI54+AI27+AI33+AI39+AI51+AI42+AI60+AI36+AI63+AI75+AI21+AI57+AI45+AI81+AI84+AI78+AI87+AI90+AI93+AI96+AI69+AI72</f>
        <v>0</v>
      </c>
      <c r="AJ12" s="352">
        <f t="shared" ref="AJ12:AO12" si="22">AJ18+AJ15+AJ66+AJ24+AJ30+AJ48+AJ54+AJ27+AJ33+AJ39+AJ51+AJ42+AJ60+AJ36+AJ63+AJ75+AJ21+AJ57+AJ45+AJ81+AJ84+AJ78+AJ87+AJ90+AJ93+AJ96+AJ69+AJ72</f>
        <v>0</v>
      </c>
      <c r="AK12" s="352">
        <f t="shared" si="22"/>
        <v>0</v>
      </c>
      <c r="AL12" s="352">
        <f t="shared" si="22"/>
        <v>0</v>
      </c>
      <c r="AM12" s="352">
        <f t="shared" si="22"/>
        <v>0</v>
      </c>
      <c r="AN12" s="352">
        <f t="shared" si="22"/>
        <v>0</v>
      </c>
      <c r="AO12" s="352">
        <f t="shared" si="22"/>
        <v>0</v>
      </c>
      <c r="AP12" s="352">
        <f>AP18+AP15+AP66+AP24+AP30+AP48+AP54+AP27+AP33+AP39+AP51+AP42+AP60+AP36+AP63+AP75+AP21+AP57+AP45+AP81+AP84+AP78+AP87+AP90+AP93+AP96+AP69+AP72</f>
        <v>0</v>
      </c>
      <c r="AQ12" s="352">
        <f t="shared" ref="AQ12:AW12" si="23">AQ18+AQ15+AQ66+AQ24+AQ30+AQ48+AQ54+AQ27+AQ33+AQ39+AQ51+AQ42+AQ60+AQ36+AQ63+AQ75+AQ21+AQ57+AQ45+AQ81+AQ84+AQ78+AQ87+AQ90+AQ93+AQ96+AQ69+AQ72</f>
        <v>0</v>
      </c>
      <c r="AR12" s="352">
        <f t="shared" si="23"/>
        <v>0</v>
      </c>
      <c r="AS12" s="352">
        <f t="shared" si="23"/>
        <v>0</v>
      </c>
      <c r="AT12" s="352">
        <f t="shared" si="23"/>
        <v>0</v>
      </c>
      <c r="AU12" s="352">
        <f t="shared" si="23"/>
        <v>0</v>
      </c>
      <c r="AV12" s="352">
        <f t="shared" si="23"/>
        <v>0</v>
      </c>
      <c r="AW12" s="352">
        <f t="shared" si="23"/>
        <v>0</v>
      </c>
      <c r="AX12" s="352">
        <f>AX18+AX15+AX66+AX24+AX30+AX48+AX54+AX27+AX33+AX39+AX51+AX42+AX60+AX36+AX63+AX75+AX21+AX57+AX45+AX81+AX84+AX78+AX87+AX90+AX93+AX96+AX69+AX72</f>
        <v>0</v>
      </c>
      <c r="AY12" s="352">
        <f t="shared" ref="AY12:BD12" si="24">AY18+AY15+AY66+AY24+AY30+AY48+AY54+AY27+AY33+AY39+AY51+AY42+AY60+AY36+AY63+AY75+AY21+AY57+AY45+AY81+AY84+AY78+AY87+AY90+AY93+AY96+AY69+AY72</f>
        <v>0</v>
      </c>
      <c r="AZ12" s="352">
        <f t="shared" si="24"/>
        <v>0</v>
      </c>
      <c r="BA12" s="352">
        <f t="shared" si="24"/>
        <v>0</v>
      </c>
      <c r="BB12" s="352">
        <f t="shared" si="24"/>
        <v>0</v>
      </c>
      <c r="BC12" s="352">
        <f t="shared" si="24"/>
        <v>0</v>
      </c>
      <c r="BD12" s="352">
        <f t="shared" si="24"/>
        <v>0</v>
      </c>
      <c r="BE12" s="352">
        <f t="shared" si="12"/>
        <v>0</v>
      </c>
      <c r="BF12" s="352">
        <f t="shared" si="12"/>
        <v>0</v>
      </c>
      <c r="BG12" s="352">
        <f t="shared" ref="BG12:CU12" si="25">BG18+BG15+BG66+BG24+BG30+BG48+BG54+BG27+BG33+BG39+BG51+BG42+BG60+BG36+BG63+BG75+BG21+BG57+BG45+BG81+BG84+BG78+BG87+BG90+BG93+BG96+BG69+BG72</f>
        <v>0</v>
      </c>
      <c r="BH12" s="352">
        <f t="shared" si="25"/>
        <v>0</v>
      </c>
      <c r="BI12" s="352">
        <f t="shared" si="25"/>
        <v>0</v>
      </c>
      <c r="BJ12" s="352">
        <f t="shared" si="25"/>
        <v>0</v>
      </c>
      <c r="BK12" s="352">
        <f t="shared" si="25"/>
        <v>0</v>
      </c>
      <c r="BL12" s="352">
        <f t="shared" si="25"/>
        <v>0</v>
      </c>
      <c r="BM12" s="352">
        <f t="shared" si="25"/>
        <v>0</v>
      </c>
      <c r="BN12" s="352">
        <f t="shared" si="25"/>
        <v>30065323000</v>
      </c>
      <c r="BO12" s="352">
        <f t="shared" si="25"/>
        <v>30065323000</v>
      </c>
      <c r="BP12" s="352">
        <f t="shared" si="25"/>
        <v>0</v>
      </c>
      <c r="BQ12" s="352">
        <f t="shared" si="25"/>
        <v>429096000</v>
      </c>
      <c r="BR12" s="352">
        <f t="shared" si="25"/>
        <v>94943000</v>
      </c>
      <c r="BS12" s="352">
        <f t="shared" si="25"/>
        <v>724536000</v>
      </c>
      <c r="BT12" s="352">
        <f t="shared" si="25"/>
        <v>0</v>
      </c>
      <c r="BU12" s="352">
        <f t="shared" si="25"/>
        <v>624748000</v>
      </c>
      <c r="BV12" s="352">
        <f t="shared" si="25"/>
        <v>0</v>
      </c>
      <c r="BW12" s="352">
        <f t="shared" si="25"/>
        <v>0</v>
      </c>
      <c r="BX12" s="352">
        <f t="shared" si="25"/>
        <v>0</v>
      </c>
      <c r="BY12" s="352">
        <f t="shared" si="25"/>
        <v>0</v>
      </c>
      <c r="BZ12" s="352">
        <f t="shared" si="25"/>
        <v>0</v>
      </c>
      <c r="CA12" s="352">
        <f t="shared" si="25"/>
        <v>0</v>
      </c>
      <c r="CB12" s="352">
        <f t="shared" si="25"/>
        <v>0</v>
      </c>
      <c r="CC12" s="352">
        <f t="shared" si="25"/>
        <v>0</v>
      </c>
      <c r="CD12" s="352">
        <f t="shared" si="25"/>
        <v>0</v>
      </c>
      <c r="CE12" s="352">
        <f t="shared" si="25"/>
        <v>0</v>
      </c>
      <c r="CF12" s="352">
        <f t="shared" si="25"/>
        <v>0</v>
      </c>
      <c r="CG12" s="352">
        <f t="shared" si="25"/>
        <v>0</v>
      </c>
      <c r="CH12" s="352">
        <f t="shared" si="25"/>
        <v>0</v>
      </c>
      <c r="CI12" s="352">
        <f t="shared" si="25"/>
        <v>0</v>
      </c>
      <c r="CJ12" s="352">
        <f t="shared" si="25"/>
        <v>0</v>
      </c>
      <c r="CK12" s="352">
        <f t="shared" si="25"/>
        <v>0</v>
      </c>
      <c r="CL12" s="352">
        <f t="shared" si="25"/>
        <v>28192000000</v>
      </c>
      <c r="CM12" s="352">
        <f t="shared" si="25"/>
        <v>0</v>
      </c>
      <c r="CN12" s="352">
        <f t="shared" si="25"/>
        <v>0</v>
      </c>
      <c r="CO12" s="352">
        <f t="shared" si="25"/>
        <v>0</v>
      </c>
      <c r="CP12" s="352">
        <f t="shared" si="25"/>
        <v>102859000</v>
      </c>
      <c r="CQ12" s="352">
        <f t="shared" si="25"/>
        <v>102859000</v>
      </c>
      <c r="CR12" s="352">
        <f t="shared" si="25"/>
        <v>0</v>
      </c>
      <c r="CS12" s="352">
        <f t="shared" si="25"/>
        <v>102859000</v>
      </c>
      <c r="CT12" s="352">
        <f t="shared" si="25"/>
        <v>0</v>
      </c>
      <c r="CU12" s="352">
        <f t="shared" si="25"/>
        <v>0</v>
      </c>
      <c r="CV12" s="351" t="s">
        <v>17</v>
      </c>
      <c r="CW12" s="352">
        <f t="shared" ref="CW12:EF12" si="26">CW18+CW15+CW66+CW24+CW30+CW48+CW54+CW27+CW33+CW39+CW51+CW42+CW60+CW36+CW63+CW75+CW21+CW57+CW45+CW81+CW84+CW78+CW87+CW90+CW93+CW96+CW69+CW72</f>
        <v>80612260888</v>
      </c>
      <c r="CX12" s="352">
        <f t="shared" si="26"/>
        <v>36986647047</v>
      </c>
      <c r="CY12" s="352">
        <f t="shared" si="26"/>
        <v>36986647047</v>
      </c>
      <c r="CZ12" s="352">
        <f t="shared" si="26"/>
        <v>29655514000</v>
      </c>
      <c r="DA12" s="352">
        <f t="shared" si="26"/>
        <v>5682047000</v>
      </c>
      <c r="DB12" s="352">
        <f t="shared" si="26"/>
        <v>694000000</v>
      </c>
      <c r="DC12" s="352">
        <f t="shared" si="26"/>
        <v>955086047</v>
      </c>
      <c r="DD12" s="352">
        <f t="shared" si="26"/>
        <v>0</v>
      </c>
      <c r="DE12" s="352">
        <f t="shared" si="26"/>
        <v>0</v>
      </c>
      <c r="DF12" s="352">
        <f t="shared" si="26"/>
        <v>0</v>
      </c>
      <c r="DG12" s="352">
        <f t="shared" si="26"/>
        <v>0</v>
      </c>
      <c r="DH12" s="352">
        <f t="shared" si="26"/>
        <v>0</v>
      </c>
      <c r="DI12" s="352">
        <f t="shared" si="26"/>
        <v>0</v>
      </c>
      <c r="DJ12" s="352">
        <f t="shared" si="26"/>
        <v>0</v>
      </c>
      <c r="DK12" s="352">
        <f t="shared" si="26"/>
        <v>0</v>
      </c>
      <c r="DL12" s="352">
        <f t="shared" si="26"/>
        <v>0</v>
      </c>
      <c r="DM12" s="352">
        <f t="shared" si="26"/>
        <v>0</v>
      </c>
      <c r="DN12" s="352">
        <f t="shared" si="26"/>
        <v>0</v>
      </c>
      <c r="DO12" s="352">
        <f t="shared" si="26"/>
        <v>0</v>
      </c>
      <c r="DP12" s="352">
        <f t="shared" si="26"/>
        <v>0</v>
      </c>
      <c r="DQ12" s="352">
        <f t="shared" si="26"/>
        <v>0</v>
      </c>
      <c r="DR12" s="352">
        <f t="shared" si="26"/>
        <v>0</v>
      </c>
      <c r="DS12" s="352">
        <f t="shared" si="26"/>
        <v>0</v>
      </c>
      <c r="DT12" s="352">
        <f>DT18+DT15+DT66+DT24+DT30+DT48+DT54+DT27+DT33+DT39+DT51+DT42+DT60+DT36+DT63+DT75+DT21+DT57+DT45+DT81+DT84+DT78+DT87+DT90+DT93+DT96+DT69+DT72</f>
        <v>0</v>
      </c>
      <c r="DU12" s="352">
        <f t="shared" si="26"/>
        <v>0</v>
      </c>
      <c r="DV12" s="352">
        <f t="shared" si="26"/>
        <v>0</v>
      </c>
      <c r="DW12" s="352">
        <f t="shared" si="15"/>
        <v>0</v>
      </c>
      <c r="DX12" s="352">
        <f t="shared" si="15"/>
        <v>0</v>
      </c>
      <c r="DY12" s="352">
        <f t="shared" si="26"/>
        <v>0</v>
      </c>
      <c r="DZ12" s="352">
        <f t="shared" si="26"/>
        <v>0</v>
      </c>
      <c r="EA12" s="352">
        <f t="shared" si="26"/>
        <v>0</v>
      </c>
      <c r="EB12" s="352">
        <f t="shared" si="26"/>
        <v>0</v>
      </c>
      <c r="EC12" s="352">
        <f>EC18+EC15+EC66+EC24+EC30+EC48+EC54+EC27+EC33+EC39+EC51+EC42+EC60+EC36+EC63+EC75+EC21+EC57+EC45+EC81+EC84+EC78+EC87+EC90+EC93+EC96+EC69+EC72</f>
        <v>0</v>
      </c>
      <c r="ED12" s="352">
        <f t="shared" si="26"/>
        <v>0</v>
      </c>
      <c r="EE12" s="352">
        <f t="shared" si="26"/>
        <v>0</v>
      </c>
      <c r="EF12" s="352">
        <f t="shared" si="26"/>
        <v>0</v>
      </c>
      <c r="EG12" s="352">
        <f t="shared" ref="EG12:FO12" si="27">EG18+EG15+EG66+EG24+EG30+EG48+EG54+EG27+EG33+EG39+EG51+EG42+EG60+EG36+EG63+EG75+EG21+EG57+EG45+EG81+EG84+EG78+EG87+EG90+EG93+EG96+EG69+EG72</f>
        <v>0</v>
      </c>
      <c r="EH12" s="352">
        <f t="shared" si="27"/>
        <v>0</v>
      </c>
      <c r="EI12" s="352">
        <f t="shared" si="27"/>
        <v>0</v>
      </c>
      <c r="EJ12" s="352">
        <f>EJ18+EJ15+EJ66+EJ24+EJ30+EJ48+EJ54+EJ27+EJ33+EJ39+EJ51+EJ42+EJ60+EJ36+EJ63+EJ75+EJ21+EJ57+EJ45+EJ81+EJ84+EJ78+EJ87+EJ90+EJ93+EJ96+EJ69+EJ72</f>
        <v>0</v>
      </c>
      <c r="EK12" s="352">
        <f t="shared" si="27"/>
        <v>0</v>
      </c>
      <c r="EL12" s="352">
        <f t="shared" si="27"/>
        <v>0</v>
      </c>
      <c r="EM12" s="352">
        <f t="shared" si="27"/>
        <v>0</v>
      </c>
      <c r="EN12" s="352">
        <f t="shared" si="27"/>
        <v>0</v>
      </c>
      <c r="EO12" s="352">
        <f t="shared" si="27"/>
        <v>0</v>
      </c>
      <c r="EP12" s="352">
        <f t="shared" si="27"/>
        <v>0</v>
      </c>
      <c r="EQ12" s="352">
        <f t="shared" si="27"/>
        <v>0</v>
      </c>
      <c r="ER12" s="352">
        <f>ER18+ER15+ER66+ER24+ER30+ER48+ER54+ER27+ER33+ER39+ER51+ER42+ER60+ER36+ER63+ER75+ER21+ER57+ER45+ER81+ER84+ER78+ER87+ER90+ER93+ER96+ER69+ER72</f>
        <v>0</v>
      </c>
      <c r="ES12" s="352">
        <f t="shared" si="27"/>
        <v>0</v>
      </c>
      <c r="ET12" s="352">
        <f t="shared" si="27"/>
        <v>0</v>
      </c>
      <c r="EU12" s="352">
        <f t="shared" si="27"/>
        <v>0</v>
      </c>
      <c r="EV12" s="352">
        <f t="shared" si="27"/>
        <v>0</v>
      </c>
      <c r="EW12" s="352">
        <f t="shared" si="27"/>
        <v>0</v>
      </c>
      <c r="EX12" s="352">
        <f t="shared" si="27"/>
        <v>0</v>
      </c>
      <c r="EY12" s="352">
        <f t="shared" si="17"/>
        <v>0</v>
      </c>
      <c r="EZ12" s="352">
        <f t="shared" si="17"/>
        <v>0</v>
      </c>
      <c r="FA12" s="352">
        <f t="shared" si="27"/>
        <v>0</v>
      </c>
      <c r="FB12" s="352">
        <f t="shared" si="27"/>
        <v>0</v>
      </c>
      <c r="FC12" s="352">
        <f t="shared" si="27"/>
        <v>0</v>
      </c>
      <c r="FD12" s="352">
        <f t="shared" si="27"/>
        <v>0</v>
      </c>
      <c r="FE12" s="352">
        <f t="shared" si="27"/>
        <v>0</v>
      </c>
      <c r="FF12" s="352">
        <f t="shared" si="27"/>
        <v>0</v>
      </c>
      <c r="FG12" s="352">
        <f t="shared" si="27"/>
        <v>0</v>
      </c>
      <c r="FH12" s="352">
        <f t="shared" si="27"/>
        <v>19962656000</v>
      </c>
      <c r="FI12" s="352">
        <f t="shared" si="27"/>
        <v>19962656000</v>
      </c>
      <c r="FJ12" s="352">
        <f t="shared" si="27"/>
        <v>0</v>
      </c>
      <c r="FK12" s="352">
        <f t="shared" si="27"/>
        <v>289144000</v>
      </c>
      <c r="FL12" s="352">
        <f t="shared" si="27"/>
        <v>94943000</v>
      </c>
      <c r="FM12" s="352">
        <f t="shared" si="27"/>
        <v>711873000</v>
      </c>
      <c r="FN12" s="352">
        <f t="shared" si="27"/>
        <v>0</v>
      </c>
      <c r="FO12" s="352">
        <f t="shared" si="27"/>
        <v>624748000</v>
      </c>
      <c r="FP12" s="352">
        <f t="shared" ref="FP12:GP12" si="28">FP18+FP15+FP66+FP24+FP30+FP48+FP54+FP27+FP33+FP39+FP51+FP42+FP60+FP36+FP63+FP75+FP21+FP57+FP45+FP81+FP84+FP78+FP87+FP90+FP93+FP96+FP69+FP72</f>
        <v>0</v>
      </c>
      <c r="FQ12" s="352">
        <f t="shared" si="28"/>
        <v>0</v>
      </c>
      <c r="FR12" s="352">
        <f t="shared" si="28"/>
        <v>0</v>
      </c>
      <c r="FS12" s="352">
        <f t="shared" si="28"/>
        <v>0</v>
      </c>
      <c r="FT12" s="352">
        <f t="shared" si="28"/>
        <v>0</v>
      </c>
      <c r="FU12" s="352">
        <f t="shared" si="28"/>
        <v>0</v>
      </c>
      <c r="FV12" s="352">
        <f t="shared" si="28"/>
        <v>0</v>
      </c>
      <c r="FW12" s="352">
        <f t="shared" si="28"/>
        <v>0</v>
      </c>
      <c r="FX12" s="352">
        <f t="shared" si="28"/>
        <v>0</v>
      </c>
      <c r="FY12" s="352">
        <f t="shared" si="28"/>
        <v>0</v>
      </c>
      <c r="FZ12" s="352">
        <f t="shared" si="28"/>
        <v>0</v>
      </c>
      <c r="GA12" s="352">
        <f t="shared" si="28"/>
        <v>0</v>
      </c>
      <c r="GB12" s="352">
        <f t="shared" si="28"/>
        <v>0</v>
      </c>
      <c r="GC12" s="352">
        <f t="shared" si="28"/>
        <v>0</v>
      </c>
      <c r="GD12" s="352">
        <f t="shared" si="28"/>
        <v>0</v>
      </c>
      <c r="GE12" s="352">
        <f t="shared" si="28"/>
        <v>0</v>
      </c>
      <c r="GF12" s="352">
        <f t="shared" si="28"/>
        <v>18241948000</v>
      </c>
      <c r="GG12" s="352">
        <f t="shared" si="28"/>
        <v>0</v>
      </c>
      <c r="GH12" s="352">
        <f t="shared" si="28"/>
        <v>0</v>
      </c>
      <c r="GI12" s="352">
        <f t="shared" si="28"/>
        <v>0</v>
      </c>
      <c r="GJ12" s="352">
        <f t="shared" si="28"/>
        <v>102859000</v>
      </c>
      <c r="GK12" s="352">
        <f t="shared" si="28"/>
        <v>102859000</v>
      </c>
      <c r="GL12" s="352">
        <f t="shared" si="28"/>
        <v>0</v>
      </c>
      <c r="GM12" s="352">
        <f t="shared" si="28"/>
        <v>102859000</v>
      </c>
      <c r="GN12" s="352">
        <f t="shared" si="28"/>
        <v>0</v>
      </c>
      <c r="GO12" s="352">
        <f t="shared" si="28"/>
        <v>0</v>
      </c>
      <c r="GP12" s="352">
        <f t="shared" si="28"/>
        <v>23560098841</v>
      </c>
      <c r="GQ12" s="353">
        <f t="shared" ref="GQ12:GQ41" si="29">CW12/C12</f>
        <v>1</v>
      </c>
      <c r="GR12" s="353">
        <f>CY12/E12</f>
        <v>0.7332207835357788</v>
      </c>
      <c r="GS12" s="353"/>
      <c r="GT12" s="353">
        <f>FH12/BN12</f>
        <v>0.6639761029675284</v>
      </c>
      <c r="GU12" s="353">
        <f>GJ12/CP12</f>
        <v>1</v>
      </c>
    </row>
    <row r="13" spans="1:203" s="62" customFormat="1" ht="21" hidden="1" customHeight="1">
      <c r="A13" s="350"/>
      <c r="B13" s="351" t="s">
        <v>19</v>
      </c>
      <c r="C13" s="352">
        <f t="shared" ref="C13:Y13" si="30">C19+C16+C67+C25+C31+C49+C55+C28+C34+C40+C52+C43+C61+C37+C64+C76+C22+C58+C46+C82+C85+C79+C88+C91+C94+C97+C70+C73</f>
        <v>682802263369</v>
      </c>
      <c r="D13" s="352">
        <f t="shared" si="30"/>
        <v>647181331933</v>
      </c>
      <c r="E13" s="352">
        <f t="shared" si="30"/>
        <v>0</v>
      </c>
      <c r="F13" s="352">
        <f t="shared" si="30"/>
        <v>0</v>
      </c>
      <c r="G13" s="352">
        <f t="shared" si="30"/>
        <v>0</v>
      </c>
      <c r="H13" s="352">
        <f t="shared" si="30"/>
        <v>0</v>
      </c>
      <c r="I13" s="352">
        <f t="shared" si="30"/>
        <v>0</v>
      </c>
      <c r="J13" s="352">
        <f t="shared" si="30"/>
        <v>647181331933</v>
      </c>
      <c r="K13" s="352">
        <f t="shared" si="30"/>
        <v>3562030000</v>
      </c>
      <c r="L13" s="352">
        <f t="shared" si="30"/>
        <v>3797358000</v>
      </c>
      <c r="M13" s="352">
        <f t="shared" si="30"/>
        <v>359433469209</v>
      </c>
      <c r="N13" s="352">
        <f t="shared" si="30"/>
        <v>34135744000</v>
      </c>
      <c r="O13" s="352">
        <f t="shared" si="30"/>
        <v>1588664000</v>
      </c>
      <c r="P13" s="352">
        <f t="shared" si="30"/>
        <v>26474301750</v>
      </c>
      <c r="Q13" s="352">
        <f t="shared" si="30"/>
        <v>4760268000</v>
      </c>
      <c r="R13" s="352">
        <f t="shared" si="30"/>
        <v>6017625000</v>
      </c>
      <c r="S13" s="352">
        <f t="shared" si="30"/>
        <v>1069000000</v>
      </c>
      <c r="T13" s="352">
        <f t="shared" si="30"/>
        <v>2138000000</v>
      </c>
      <c r="U13" s="352">
        <f t="shared" si="30"/>
        <v>14900000</v>
      </c>
      <c r="V13" s="352">
        <f t="shared" si="30"/>
        <v>1873795740</v>
      </c>
      <c r="W13" s="352">
        <f t="shared" si="30"/>
        <v>133810000</v>
      </c>
      <c r="X13" s="352">
        <f t="shared" si="30"/>
        <v>57047500</v>
      </c>
      <c r="Y13" s="352">
        <f t="shared" si="30"/>
        <v>29800000</v>
      </c>
      <c r="Z13" s="352">
        <f>Z19+Z16+Z67+Z25+Z31+Z49+Z55+Z28+Z34+Z40+Z52+Z43+Z61+Z37+Z64+Z76+Z22+Z58+Z46+Z82+Z85+Z79+Z88+Z91+Z94+Z97+Z70+Z73</f>
        <v>4738762115</v>
      </c>
      <c r="AA13" s="352">
        <f t="shared" ref="AA13:AH13" si="31">AA19+AA16+AA67+AA25+AA31+AA49+AA55+AA28+AA34+AA40+AA52+AA43+AA61+AA37+AA64+AA76+AA22+AA58+AA46+AA82+AA85+AA79+AA88+AA91+AA94+AA97+AA70+AA73</f>
        <v>0</v>
      </c>
      <c r="AB13" s="352">
        <f t="shared" si="31"/>
        <v>197486800</v>
      </c>
      <c r="AC13" s="352">
        <f t="shared" si="31"/>
        <v>1284919000</v>
      </c>
      <c r="AD13" s="352">
        <f t="shared" si="31"/>
        <v>2211401000</v>
      </c>
      <c r="AE13" s="352">
        <f t="shared" si="31"/>
        <v>4348200</v>
      </c>
      <c r="AF13" s="352">
        <f t="shared" si="31"/>
        <v>123376300</v>
      </c>
      <c r="AG13" s="352">
        <f t="shared" si="31"/>
        <v>949401653</v>
      </c>
      <c r="AH13" s="352">
        <f t="shared" si="31"/>
        <v>2382960812</v>
      </c>
      <c r="AI13" s="352">
        <f>AI19+AI16+AI67+AI25+AI31+AI49+AI55+AI28+AI34+AI40+AI52+AI43+AI61+AI37+AI64+AI76+AI22+AI58+AI46+AI82+AI85+AI79+AI88+AI91+AI94+AI97+AI70+AI73</f>
        <v>2900000</v>
      </c>
      <c r="AJ13" s="352">
        <f t="shared" ref="AJ13:AO13" si="32">AJ19+AJ16+AJ67+AJ25+AJ31+AJ49+AJ55+AJ28+AJ34+AJ40+AJ52+AJ43+AJ61+AJ37+AJ64+AJ76+AJ22+AJ58+AJ46+AJ82+AJ85+AJ79+AJ88+AJ91+AJ94+AJ97+AJ70+AJ73</f>
        <v>5059811989</v>
      </c>
      <c r="AK13" s="352">
        <f t="shared" si="32"/>
        <v>914000000</v>
      </c>
      <c r="AL13" s="352">
        <f t="shared" si="32"/>
        <v>6668640000</v>
      </c>
      <c r="AM13" s="352">
        <f t="shared" si="32"/>
        <v>119900000</v>
      </c>
      <c r="AN13" s="352">
        <f t="shared" si="32"/>
        <v>35720000000</v>
      </c>
      <c r="AO13" s="352">
        <f t="shared" si="32"/>
        <v>3593536150</v>
      </c>
      <c r="AP13" s="352">
        <f>AP19+AP16+AP67+AP25+AP31+AP49+AP55+AP28+AP34+AP40+AP52+AP43+AP61+AP37+AP64+AP76+AP22+AP58+AP46+AP82+AP85+AP79+AP88+AP91+AP94+AP97+AP70+AP73</f>
        <v>26570000</v>
      </c>
      <c r="AQ13" s="352">
        <f t="shared" ref="AQ13:AW13" si="33">AQ19+AQ16+AQ67+AQ25+AQ31+AQ49+AQ55+AQ28+AQ34+AQ40+AQ52+AQ43+AQ61+AQ37+AQ64+AQ76+AQ22+AQ58+AQ46+AQ82+AQ85+AQ79+AQ88+AQ91+AQ94+AQ97+AQ70+AQ73</f>
        <v>718050000</v>
      </c>
      <c r="AR13" s="352">
        <f t="shared" si="33"/>
        <v>3000000000</v>
      </c>
      <c r="AS13" s="352">
        <f t="shared" si="33"/>
        <v>5110123753</v>
      </c>
      <c r="AT13" s="352">
        <f t="shared" si="33"/>
        <v>1101259900</v>
      </c>
      <c r="AU13" s="352">
        <f t="shared" si="33"/>
        <v>3289640892</v>
      </c>
      <c r="AV13" s="352">
        <f t="shared" si="33"/>
        <v>11367938000</v>
      </c>
      <c r="AW13" s="352">
        <f t="shared" si="33"/>
        <v>27541207000</v>
      </c>
      <c r="AX13" s="352">
        <f>AX19+AX16+AX67+AX25+AX31+AX49+AX55+AX28+AX34+AX40+AX52+AX43+AX61+AX37+AX64+AX76+AX22+AX58+AX46+AX82+AX85+AX79+AX88+AX91+AX94+AX97+AX70+AX73</f>
        <v>44760000</v>
      </c>
      <c r="AY13" s="352">
        <f t="shared" ref="AY13:BD13" si="34">AY19+AY16+AY67+AY25+AY31+AY49+AY55+AY28+AY34+AY40+AY52+AY43+AY61+AY37+AY64+AY76+AY22+AY58+AY46+AY82+AY85+AY79+AY88+AY91+AY94+AY97+AY70+AY73</f>
        <v>868745000</v>
      </c>
      <c r="AZ13" s="352">
        <f t="shared" si="34"/>
        <v>500000000</v>
      </c>
      <c r="BA13" s="352">
        <f t="shared" si="34"/>
        <v>1779362706</v>
      </c>
      <c r="BB13" s="352">
        <f t="shared" si="34"/>
        <v>1500000000</v>
      </c>
      <c r="BC13" s="352">
        <f t="shared" si="34"/>
        <v>3369372000</v>
      </c>
      <c r="BD13" s="352">
        <f t="shared" si="34"/>
        <v>5519763000</v>
      </c>
      <c r="BE13" s="352">
        <f t="shared" si="12"/>
        <v>33432800</v>
      </c>
      <c r="BF13" s="352">
        <f t="shared" si="12"/>
        <v>1570000000</v>
      </c>
      <c r="BG13" s="352">
        <f t="shared" ref="BG13:CU13" si="35">BG19+BG16+BG67+BG25+BG31+BG49+BG55+BG28+BG34+BG40+BG52+BG43+BG61+BG37+BG64+BG76+BG22+BG58+BG46+BG82+BG85+BG79+BG88+BG91+BG94+BG97+BG70+BG73</f>
        <v>5000000000</v>
      </c>
      <c r="BH13" s="352">
        <f t="shared" si="35"/>
        <v>2150000000</v>
      </c>
      <c r="BI13" s="352">
        <f t="shared" si="35"/>
        <v>3424447000</v>
      </c>
      <c r="BJ13" s="352">
        <f t="shared" si="35"/>
        <v>38442360856</v>
      </c>
      <c r="BK13" s="352">
        <f t="shared" si="35"/>
        <v>324129840</v>
      </c>
      <c r="BL13" s="352">
        <f t="shared" si="35"/>
        <v>90000000</v>
      </c>
      <c r="BM13" s="352">
        <f t="shared" si="35"/>
        <v>21352911968</v>
      </c>
      <c r="BN13" s="352">
        <f t="shared" si="35"/>
        <v>35453331000</v>
      </c>
      <c r="BO13" s="352">
        <f t="shared" si="35"/>
        <v>0</v>
      </c>
      <c r="BP13" s="352">
        <f t="shared" si="35"/>
        <v>35453331000</v>
      </c>
      <c r="BQ13" s="352">
        <f t="shared" si="35"/>
        <v>0</v>
      </c>
      <c r="BR13" s="352">
        <f t="shared" si="35"/>
        <v>0</v>
      </c>
      <c r="BS13" s="352">
        <f t="shared" si="35"/>
        <v>0</v>
      </c>
      <c r="BT13" s="352">
        <f t="shared" si="35"/>
        <v>1331000</v>
      </c>
      <c r="BU13" s="352">
        <f t="shared" si="35"/>
        <v>0</v>
      </c>
      <c r="BV13" s="352">
        <f t="shared" si="35"/>
        <v>988000000</v>
      </c>
      <c r="BW13" s="352">
        <f t="shared" si="35"/>
        <v>20572000000</v>
      </c>
      <c r="BX13" s="352">
        <f t="shared" si="35"/>
        <v>0</v>
      </c>
      <c r="BY13" s="352">
        <f t="shared" si="35"/>
        <v>4979000000</v>
      </c>
      <c r="BZ13" s="352">
        <f t="shared" si="35"/>
        <v>270000000</v>
      </c>
      <c r="CA13" s="352">
        <f t="shared" si="35"/>
        <v>1238000000</v>
      </c>
      <c r="CB13" s="352">
        <f t="shared" si="35"/>
        <v>433000000</v>
      </c>
      <c r="CC13" s="352">
        <f t="shared" si="35"/>
        <v>346000000</v>
      </c>
      <c r="CD13" s="352">
        <f t="shared" si="35"/>
        <v>0</v>
      </c>
      <c r="CE13" s="352">
        <f t="shared" si="35"/>
        <v>1972000000</v>
      </c>
      <c r="CF13" s="352">
        <f t="shared" si="35"/>
        <v>0</v>
      </c>
      <c r="CG13" s="352">
        <f t="shared" si="35"/>
        <v>0</v>
      </c>
      <c r="CH13" s="352">
        <f t="shared" si="35"/>
        <v>2991000000</v>
      </c>
      <c r="CI13" s="352">
        <f t="shared" si="35"/>
        <v>0</v>
      </c>
      <c r="CJ13" s="352">
        <f t="shared" si="35"/>
        <v>446000000</v>
      </c>
      <c r="CK13" s="352">
        <f t="shared" si="35"/>
        <v>987000000</v>
      </c>
      <c r="CL13" s="352">
        <f t="shared" si="35"/>
        <v>0</v>
      </c>
      <c r="CM13" s="352">
        <f t="shared" si="35"/>
        <v>0</v>
      </c>
      <c r="CN13" s="352">
        <f t="shared" si="35"/>
        <v>200000000</v>
      </c>
      <c r="CO13" s="352">
        <f t="shared" si="35"/>
        <v>30000000</v>
      </c>
      <c r="CP13" s="352">
        <f t="shared" si="35"/>
        <v>167600436</v>
      </c>
      <c r="CQ13" s="352">
        <f t="shared" si="35"/>
        <v>0</v>
      </c>
      <c r="CR13" s="352">
        <f t="shared" si="35"/>
        <v>167600436</v>
      </c>
      <c r="CS13" s="352">
        <f t="shared" si="35"/>
        <v>0</v>
      </c>
      <c r="CT13" s="352">
        <f t="shared" si="35"/>
        <v>23600436</v>
      </c>
      <c r="CU13" s="352">
        <f t="shared" si="35"/>
        <v>144000000</v>
      </c>
      <c r="CV13" s="351" t="s">
        <v>19</v>
      </c>
      <c r="CW13" s="352">
        <f>CW19+CW16+CW67+CW25+CW31+CW49+CW55+CW28+CW34+CW40+CW52+CW43+CW61+CW37+CW64+CW76+CW22+CW58+CW46+CW82+CW85+CW79+CW88+CW91+CW94+CW97+CW70+CW73</f>
        <v>682802263369</v>
      </c>
      <c r="CX13" s="352">
        <f t="shared" ref="CX13:EF13" si="36">CX19+CX16+CX67+CX25+CX31+CX49+CX55+CX28+CX34+CX40+CX52+CX43+CX61+CX37+CX64+CX76+CX22+CX58+CX46+CX82+CX85+CX79+CX88+CX91+CX94+CX97+CX70+CX73</f>
        <v>619722351338</v>
      </c>
      <c r="CY13" s="352">
        <f t="shared" si="36"/>
        <v>0</v>
      </c>
      <c r="CZ13" s="352">
        <f t="shared" si="36"/>
        <v>0</v>
      </c>
      <c r="DA13" s="352">
        <f t="shared" si="36"/>
        <v>0</v>
      </c>
      <c r="DB13" s="352">
        <f t="shared" si="36"/>
        <v>0</v>
      </c>
      <c r="DC13" s="352">
        <f t="shared" si="36"/>
        <v>0</v>
      </c>
      <c r="DD13" s="352">
        <f t="shared" si="36"/>
        <v>619722351338</v>
      </c>
      <c r="DE13" s="352">
        <f t="shared" si="36"/>
        <v>3562030000</v>
      </c>
      <c r="DF13" s="352">
        <f t="shared" si="36"/>
        <v>3797358000</v>
      </c>
      <c r="DG13" s="352">
        <f t="shared" si="36"/>
        <v>359349894209</v>
      </c>
      <c r="DH13" s="352">
        <f t="shared" si="36"/>
        <v>34135744000</v>
      </c>
      <c r="DI13" s="352">
        <f t="shared" si="36"/>
        <v>1588664000</v>
      </c>
      <c r="DJ13" s="352">
        <f t="shared" si="36"/>
        <v>26474301750</v>
      </c>
      <c r="DK13" s="352">
        <f t="shared" si="36"/>
        <v>4760268000</v>
      </c>
      <c r="DL13" s="352">
        <f t="shared" si="36"/>
        <v>6017625000</v>
      </c>
      <c r="DM13" s="352">
        <f t="shared" si="36"/>
        <v>1069000000</v>
      </c>
      <c r="DN13" s="352">
        <f t="shared" si="36"/>
        <v>2138000000</v>
      </c>
      <c r="DO13" s="352">
        <f t="shared" si="36"/>
        <v>14900000</v>
      </c>
      <c r="DP13" s="352">
        <f t="shared" si="36"/>
        <v>1873795740</v>
      </c>
      <c r="DQ13" s="352">
        <f t="shared" si="36"/>
        <v>132150000</v>
      </c>
      <c r="DR13" s="352">
        <f t="shared" si="36"/>
        <v>57047500</v>
      </c>
      <c r="DS13" s="352">
        <f t="shared" si="36"/>
        <v>29800000</v>
      </c>
      <c r="DT13" s="352">
        <f>DT19+DT16+DT67+DT25+DT31+DT49+DT55+DT28+DT34+DT40+DT52+DT43+DT61+DT37+DT64+DT76+DT22+DT58+DT46+DT82+DT85+DT79+DT88+DT91+DT94+DT97+DT70+DT73</f>
        <v>4738762115</v>
      </c>
      <c r="DU13" s="352">
        <f t="shared" si="36"/>
        <v>0</v>
      </c>
      <c r="DV13" s="352">
        <f t="shared" si="36"/>
        <v>197486800</v>
      </c>
      <c r="DW13" s="352">
        <f t="shared" si="15"/>
        <v>1284919000</v>
      </c>
      <c r="DX13" s="352">
        <f t="shared" si="15"/>
        <v>2211401000</v>
      </c>
      <c r="DY13" s="352">
        <f t="shared" si="36"/>
        <v>4348200</v>
      </c>
      <c r="DZ13" s="352">
        <f t="shared" si="36"/>
        <v>123376300</v>
      </c>
      <c r="EA13" s="352">
        <f t="shared" si="36"/>
        <v>833921583</v>
      </c>
      <c r="EB13" s="352">
        <f t="shared" si="36"/>
        <v>2382960812</v>
      </c>
      <c r="EC13" s="352">
        <f>EC19+EC16+EC67+EC25+EC31+EC49+EC55+EC28+EC34+EC40+EC52+EC43+EC61+EC37+EC64+EC76+EC22+EC58+EC46+EC82+EC85+EC79+EC88+EC91+EC94+EC97+EC70+EC73</f>
        <v>2900000</v>
      </c>
      <c r="ED13" s="352">
        <f t="shared" si="36"/>
        <v>5059811989</v>
      </c>
      <c r="EE13" s="352">
        <f t="shared" si="36"/>
        <v>914000000</v>
      </c>
      <c r="EF13" s="352">
        <f t="shared" si="36"/>
        <v>6503915000</v>
      </c>
      <c r="EG13" s="352">
        <f t="shared" ref="EG13:FO13" si="37">EG19+EG16+EG67+EG25+EG31+EG49+EG55+EG28+EG34+EG40+EG52+EG43+EG61+EG37+EG64+EG76+EG22+EG58+EG46+EG82+EG85+EG79+EG88+EG91+EG94+EG97+EG70+EG73</f>
        <v>85200000</v>
      </c>
      <c r="EH13" s="352">
        <f t="shared" si="37"/>
        <v>35716500000</v>
      </c>
      <c r="EI13" s="352">
        <f t="shared" si="37"/>
        <v>3593536150</v>
      </c>
      <c r="EJ13" s="352">
        <f>EJ19+EJ16+EJ67+EJ25+EJ31+EJ49+EJ55+EJ28+EJ34+EJ40+EJ52+EJ43+EJ61+EJ37+EJ64+EJ76+EJ22+EJ58+EJ46+EJ82+EJ85+EJ79+EJ88+EJ91+EJ94+EJ97+EJ70+EJ73</f>
        <v>26570000</v>
      </c>
      <c r="EK13" s="352">
        <f t="shared" si="37"/>
        <v>718050000</v>
      </c>
      <c r="EL13" s="352">
        <f t="shared" si="37"/>
        <v>2735549780</v>
      </c>
      <c r="EM13" s="352">
        <f t="shared" si="37"/>
        <v>5045068706</v>
      </c>
      <c r="EN13" s="352">
        <f t="shared" si="37"/>
        <v>1101259900</v>
      </c>
      <c r="EO13" s="352">
        <f t="shared" si="37"/>
        <v>3201672100</v>
      </c>
      <c r="EP13" s="352">
        <f t="shared" si="37"/>
        <v>11343974000</v>
      </c>
      <c r="EQ13" s="352">
        <f t="shared" si="37"/>
        <v>27442228000</v>
      </c>
      <c r="ER13" s="352">
        <f>ER19+ER16+ER67+ER25+ER31+ER49+ER55+ER28+ER34+ER40+ER52+ER43+ER61+ER37+ER64+ER76+ER22+ER58+ER46+ER82+ER85+ER79+ER88+ER91+ER94+ER97+ER70+ER73</f>
        <v>44760000</v>
      </c>
      <c r="ES13" s="352">
        <f t="shared" si="37"/>
        <v>868745000</v>
      </c>
      <c r="ET13" s="352">
        <f t="shared" si="37"/>
        <v>500000000</v>
      </c>
      <c r="EU13" s="352">
        <f t="shared" si="37"/>
        <v>1767351208</v>
      </c>
      <c r="EV13" s="352">
        <f t="shared" si="37"/>
        <v>1500000000</v>
      </c>
      <c r="EW13" s="352">
        <f t="shared" si="37"/>
        <v>3369372000</v>
      </c>
      <c r="EX13" s="352">
        <f t="shared" si="37"/>
        <v>5519763000</v>
      </c>
      <c r="EY13" s="352">
        <f t="shared" si="17"/>
        <v>33432800</v>
      </c>
      <c r="EZ13" s="352">
        <f t="shared" si="17"/>
        <v>1570000000</v>
      </c>
      <c r="FA13" s="352">
        <f>FA19+FA16+FA67+FA25+FA31+FA49+FA55+FA28+FA34+FA40+FA52+FA43+FA61+FA37+FA64+FA76+FA22+FA58+FA46+FA82+FA85+FA79+FA88+FA91+FA94+FA97+FA70+FA73</f>
        <v>2000000000</v>
      </c>
      <c r="FB13" s="352">
        <f t="shared" si="37"/>
        <v>0</v>
      </c>
      <c r="FC13" s="352">
        <f>FC19+FC16+FC67+FC25+FC31+FC49+FC55+FC28+FC34+FC40+FC52+FC43+FC61+FC37+FC64+FC76+FC22+FC58+FC46+FC82+FC85+FC79+FC88+FC91+FC94+FC97+FC70+FC73</f>
        <v>3424447000</v>
      </c>
      <c r="FD13" s="352">
        <f t="shared" si="37"/>
        <v>38442360856</v>
      </c>
      <c r="FE13" s="352">
        <f t="shared" si="37"/>
        <v>324129840</v>
      </c>
      <c r="FF13" s="352">
        <f t="shared" si="37"/>
        <v>90000000</v>
      </c>
      <c r="FG13" s="352">
        <f t="shared" si="37"/>
        <v>0</v>
      </c>
      <c r="FH13" s="352">
        <f t="shared" si="37"/>
        <v>5629617248</v>
      </c>
      <c r="FI13" s="352">
        <f t="shared" si="37"/>
        <v>0</v>
      </c>
      <c r="FJ13" s="352">
        <f t="shared" si="37"/>
        <v>5629617248</v>
      </c>
      <c r="FK13" s="352">
        <f t="shared" si="37"/>
        <v>0</v>
      </c>
      <c r="FL13" s="352">
        <f t="shared" si="37"/>
        <v>0</v>
      </c>
      <c r="FM13" s="352">
        <f t="shared" si="37"/>
        <v>0</v>
      </c>
      <c r="FN13" s="352">
        <f t="shared" si="37"/>
        <v>1331000</v>
      </c>
      <c r="FO13" s="352">
        <f t="shared" si="37"/>
        <v>0</v>
      </c>
      <c r="FP13" s="352">
        <f t="shared" ref="FP13:GP13" si="38">FP19+FP16+FP67+FP25+FP31+FP49+FP55+FP28+FP34+FP40+FP52+FP43+FP61+FP37+FP64+FP76+FP22+FP58+FP46+FP82+FP85+FP79+FP88+FP91+FP94+FP97+FP70+FP73</f>
        <v>855000000</v>
      </c>
      <c r="FQ13" s="352">
        <f t="shared" si="38"/>
        <v>0</v>
      </c>
      <c r="FR13" s="352">
        <f t="shared" si="38"/>
        <v>0</v>
      </c>
      <c r="FS13" s="352">
        <f t="shared" si="38"/>
        <v>270276000</v>
      </c>
      <c r="FT13" s="352">
        <f t="shared" si="38"/>
        <v>0</v>
      </c>
      <c r="FU13" s="352">
        <f t="shared" si="38"/>
        <v>0</v>
      </c>
      <c r="FV13" s="352">
        <f t="shared" si="38"/>
        <v>242000000</v>
      </c>
      <c r="FW13" s="352">
        <f t="shared" si="38"/>
        <v>162000000</v>
      </c>
      <c r="FX13" s="352">
        <f t="shared" si="38"/>
        <v>0</v>
      </c>
      <c r="FY13" s="352">
        <f t="shared" si="38"/>
        <v>1972000000</v>
      </c>
      <c r="FZ13" s="352">
        <f t="shared" si="38"/>
        <v>0</v>
      </c>
      <c r="GA13" s="352">
        <f t="shared" si="38"/>
        <v>0</v>
      </c>
      <c r="GB13" s="352">
        <f t="shared" si="38"/>
        <v>1015419100</v>
      </c>
      <c r="GC13" s="352">
        <f t="shared" si="38"/>
        <v>0</v>
      </c>
      <c r="GD13" s="352">
        <f t="shared" si="38"/>
        <v>76000000</v>
      </c>
      <c r="GE13" s="352">
        <f t="shared" si="38"/>
        <v>812601524</v>
      </c>
      <c r="GF13" s="352">
        <f t="shared" si="38"/>
        <v>0</v>
      </c>
      <c r="GG13" s="352">
        <f t="shared" si="38"/>
        <v>0</v>
      </c>
      <c r="GH13" s="352">
        <f t="shared" si="38"/>
        <v>200000000</v>
      </c>
      <c r="GI13" s="352">
        <f t="shared" si="38"/>
        <v>22989624</v>
      </c>
      <c r="GJ13" s="352">
        <f t="shared" si="38"/>
        <v>160933936</v>
      </c>
      <c r="GK13" s="352">
        <f t="shared" si="38"/>
        <v>0</v>
      </c>
      <c r="GL13" s="352">
        <f t="shared" si="38"/>
        <v>160933936</v>
      </c>
      <c r="GM13" s="352">
        <f t="shared" si="38"/>
        <v>0</v>
      </c>
      <c r="GN13" s="352">
        <f t="shared" si="38"/>
        <v>16933936</v>
      </c>
      <c r="GO13" s="352">
        <f t="shared" si="38"/>
        <v>144000000</v>
      </c>
      <c r="GP13" s="352">
        <f t="shared" si="38"/>
        <v>57289360847</v>
      </c>
      <c r="GQ13" s="353">
        <f t="shared" si="29"/>
        <v>1</v>
      </c>
      <c r="GR13" s="353"/>
      <c r="GS13" s="353">
        <f t="shared" si="19"/>
        <v>0.95757142667730299</v>
      </c>
      <c r="GT13" s="353">
        <f>FH13/BN13</f>
        <v>0.1587895153772716</v>
      </c>
      <c r="GU13" s="353">
        <f>GJ13/CP13</f>
        <v>0.96022385049165382</v>
      </c>
    </row>
    <row r="14" spans="1:203" s="63" customFormat="1" ht="21" customHeight="1">
      <c r="A14" s="354">
        <v>1</v>
      </c>
      <c r="B14" s="355" t="s">
        <v>162</v>
      </c>
      <c r="C14" s="356">
        <f t="shared" ref="C14:Y14" si="39">C15+C16</f>
        <v>8058884990</v>
      </c>
      <c r="D14" s="356">
        <f t="shared" si="39"/>
        <v>8058884990</v>
      </c>
      <c r="E14" s="356">
        <f t="shared" si="39"/>
        <v>0</v>
      </c>
      <c r="F14" s="356">
        <f t="shared" si="39"/>
        <v>0</v>
      </c>
      <c r="G14" s="356">
        <f t="shared" si="39"/>
        <v>0</v>
      </c>
      <c r="H14" s="356">
        <f t="shared" si="39"/>
        <v>0</v>
      </c>
      <c r="I14" s="356">
        <f t="shared" si="39"/>
        <v>0</v>
      </c>
      <c r="J14" s="356">
        <f t="shared" si="39"/>
        <v>8058884990</v>
      </c>
      <c r="K14" s="356">
        <f t="shared" si="39"/>
        <v>0</v>
      </c>
      <c r="L14" s="356">
        <f t="shared" si="39"/>
        <v>0</v>
      </c>
      <c r="M14" s="356">
        <f t="shared" si="39"/>
        <v>0</v>
      </c>
      <c r="N14" s="356">
        <f t="shared" si="39"/>
        <v>0</v>
      </c>
      <c r="O14" s="356">
        <f t="shared" si="39"/>
        <v>0</v>
      </c>
      <c r="P14" s="356">
        <f t="shared" si="39"/>
        <v>0</v>
      </c>
      <c r="Q14" s="356">
        <f t="shared" si="39"/>
        <v>0</v>
      </c>
      <c r="R14" s="356">
        <f t="shared" si="39"/>
        <v>0</v>
      </c>
      <c r="S14" s="356">
        <f t="shared" si="39"/>
        <v>0</v>
      </c>
      <c r="T14" s="356">
        <f t="shared" si="39"/>
        <v>0</v>
      </c>
      <c r="U14" s="356">
        <f t="shared" si="39"/>
        <v>0</v>
      </c>
      <c r="V14" s="356">
        <f t="shared" si="39"/>
        <v>0</v>
      </c>
      <c r="W14" s="356">
        <f t="shared" si="39"/>
        <v>0</v>
      </c>
      <c r="X14" s="356">
        <f t="shared" si="39"/>
        <v>0</v>
      </c>
      <c r="Y14" s="356">
        <f t="shared" si="39"/>
        <v>0</v>
      </c>
      <c r="Z14" s="356">
        <f t="shared" ref="Z14:AI14" si="40">Z15+Z16</f>
        <v>61195000</v>
      </c>
      <c r="AA14" s="356">
        <f t="shared" si="40"/>
        <v>0</v>
      </c>
      <c r="AB14" s="356">
        <f t="shared" si="40"/>
        <v>197486800</v>
      </c>
      <c r="AC14" s="356">
        <f t="shared" si="40"/>
        <v>0</v>
      </c>
      <c r="AD14" s="356">
        <f t="shared" si="40"/>
        <v>0</v>
      </c>
      <c r="AE14" s="356">
        <f t="shared" si="40"/>
        <v>0</v>
      </c>
      <c r="AF14" s="356">
        <f t="shared" si="40"/>
        <v>0</v>
      </c>
      <c r="AG14" s="356">
        <f t="shared" si="40"/>
        <v>0</v>
      </c>
      <c r="AH14" s="356">
        <f t="shared" si="40"/>
        <v>0</v>
      </c>
      <c r="AI14" s="356">
        <f t="shared" si="40"/>
        <v>0</v>
      </c>
      <c r="AJ14" s="356">
        <f t="shared" ref="AJ14:AO14" si="41">AJ15+AJ16</f>
        <v>0</v>
      </c>
      <c r="AK14" s="356">
        <f t="shared" si="41"/>
        <v>0</v>
      </c>
      <c r="AL14" s="356">
        <f t="shared" si="41"/>
        <v>0</v>
      </c>
      <c r="AM14" s="356">
        <f t="shared" si="41"/>
        <v>0</v>
      </c>
      <c r="AN14" s="356">
        <f t="shared" si="41"/>
        <v>0</v>
      </c>
      <c r="AO14" s="356">
        <f t="shared" si="41"/>
        <v>0</v>
      </c>
      <c r="AP14" s="356">
        <f>AP15+AP16</f>
        <v>0</v>
      </c>
      <c r="AQ14" s="356">
        <f t="shared" ref="AQ14:AW14" si="42">AQ15+AQ16</f>
        <v>0</v>
      </c>
      <c r="AR14" s="356">
        <f t="shared" si="42"/>
        <v>0</v>
      </c>
      <c r="AS14" s="356">
        <f t="shared" si="42"/>
        <v>0</v>
      </c>
      <c r="AT14" s="356">
        <f t="shared" si="42"/>
        <v>0</v>
      </c>
      <c r="AU14" s="356">
        <f t="shared" si="42"/>
        <v>0</v>
      </c>
      <c r="AV14" s="356">
        <f t="shared" si="42"/>
        <v>0</v>
      </c>
      <c r="AW14" s="356">
        <f t="shared" si="42"/>
        <v>0</v>
      </c>
      <c r="AX14" s="356">
        <f>AX15+AX16</f>
        <v>0</v>
      </c>
      <c r="AY14" s="356">
        <f t="shared" ref="AY14:BD14" si="43">AY15+AY16</f>
        <v>0</v>
      </c>
      <c r="AZ14" s="356">
        <f t="shared" si="43"/>
        <v>0</v>
      </c>
      <c r="BA14" s="356">
        <f t="shared" si="43"/>
        <v>0</v>
      </c>
      <c r="BB14" s="356">
        <f t="shared" si="43"/>
        <v>0</v>
      </c>
      <c r="BC14" s="356">
        <f t="shared" si="43"/>
        <v>0</v>
      </c>
      <c r="BD14" s="356">
        <f t="shared" si="43"/>
        <v>0</v>
      </c>
      <c r="BE14" s="356">
        <f>BE15+BE16</f>
        <v>0</v>
      </c>
      <c r="BF14" s="356">
        <f>BF15+BF16</f>
        <v>0</v>
      </c>
      <c r="BG14" s="356">
        <f t="shared" ref="BG14:BO14" si="44">BG15+BG16</f>
        <v>0</v>
      </c>
      <c r="BH14" s="356">
        <f t="shared" si="44"/>
        <v>0</v>
      </c>
      <c r="BI14" s="356">
        <f t="shared" si="44"/>
        <v>0</v>
      </c>
      <c r="BJ14" s="356">
        <f t="shared" si="44"/>
        <v>7800203190</v>
      </c>
      <c r="BK14" s="356">
        <f t="shared" si="44"/>
        <v>0</v>
      </c>
      <c r="BL14" s="356">
        <f t="shared" si="44"/>
        <v>0</v>
      </c>
      <c r="BM14" s="356">
        <f t="shared" si="44"/>
        <v>0</v>
      </c>
      <c r="BN14" s="356">
        <f t="shared" si="44"/>
        <v>0</v>
      </c>
      <c r="BO14" s="356">
        <f t="shared" si="44"/>
        <v>0</v>
      </c>
      <c r="BP14" s="356">
        <f>BP15+BP16</f>
        <v>0</v>
      </c>
      <c r="BQ14" s="356">
        <f t="shared" ref="BQ14:CU14" si="45">BQ15+BQ16</f>
        <v>0</v>
      </c>
      <c r="BR14" s="356">
        <f t="shared" si="45"/>
        <v>0</v>
      </c>
      <c r="BS14" s="356">
        <f t="shared" si="45"/>
        <v>0</v>
      </c>
      <c r="BT14" s="356">
        <f t="shared" si="45"/>
        <v>0</v>
      </c>
      <c r="BU14" s="356">
        <f t="shared" si="45"/>
        <v>0</v>
      </c>
      <c r="BV14" s="356">
        <f t="shared" si="45"/>
        <v>0</v>
      </c>
      <c r="BW14" s="356">
        <f t="shared" si="45"/>
        <v>0</v>
      </c>
      <c r="BX14" s="356">
        <f t="shared" si="45"/>
        <v>0</v>
      </c>
      <c r="BY14" s="356">
        <f t="shared" si="45"/>
        <v>0</v>
      </c>
      <c r="BZ14" s="356">
        <f t="shared" si="45"/>
        <v>0</v>
      </c>
      <c r="CA14" s="356">
        <f t="shared" si="45"/>
        <v>0</v>
      </c>
      <c r="CB14" s="356">
        <f t="shared" si="45"/>
        <v>0</v>
      </c>
      <c r="CC14" s="356">
        <f t="shared" si="45"/>
        <v>0</v>
      </c>
      <c r="CD14" s="356">
        <f t="shared" si="45"/>
        <v>0</v>
      </c>
      <c r="CE14" s="356">
        <f t="shared" si="45"/>
        <v>0</v>
      </c>
      <c r="CF14" s="356">
        <f t="shared" si="45"/>
        <v>0</v>
      </c>
      <c r="CG14" s="356">
        <f t="shared" si="45"/>
        <v>0</v>
      </c>
      <c r="CH14" s="356">
        <f t="shared" si="45"/>
        <v>0</v>
      </c>
      <c r="CI14" s="356">
        <f t="shared" si="45"/>
        <v>0</v>
      </c>
      <c r="CJ14" s="356">
        <f t="shared" si="45"/>
        <v>0</v>
      </c>
      <c r="CK14" s="356">
        <f t="shared" si="45"/>
        <v>0</v>
      </c>
      <c r="CL14" s="356">
        <f t="shared" si="45"/>
        <v>0</v>
      </c>
      <c r="CM14" s="356">
        <f t="shared" si="45"/>
        <v>0</v>
      </c>
      <c r="CN14" s="356">
        <f t="shared" si="45"/>
        <v>0</v>
      </c>
      <c r="CO14" s="356">
        <f t="shared" si="45"/>
        <v>0</v>
      </c>
      <c r="CP14" s="356">
        <f t="shared" si="45"/>
        <v>0</v>
      </c>
      <c r="CQ14" s="356">
        <f t="shared" si="45"/>
        <v>0</v>
      </c>
      <c r="CR14" s="356">
        <f t="shared" si="45"/>
        <v>0</v>
      </c>
      <c r="CS14" s="356">
        <f t="shared" si="45"/>
        <v>0</v>
      </c>
      <c r="CT14" s="356">
        <f t="shared" si="45"/>
        <v>0</v>
      </c>
      <c r="CU14" s="356">
        <f t="shared" si="45"/>
        <v>0</v>
      </c>
      <c r="CV14" s="355" t="s">
        <v>162</v>
      </c>
      <c r="CW14" s="356">
        <f>CW15+CW16</f>
        <v>8058884990</v>
      </c>
      <c r="CX14" s="356">
        <f t="shared" ref="CX14:DM14" si="46">CX15+CX16</f>
        <v>8058884990</v>
      </c>
      <c r="CY14" s="356">
        <f t="shared" si="46"/>
        <v>0</v>
      </c>
      <c r="CZ14" s="356">
        <f t="shared" si="46"/>
        <v>0</v>
      </c>
      <c r="DA14" s="356">
        <f t="shared" si="46"/>
        <v>0</v>
      </c>
      <c r="DB14" s="356">
        <f t="shared" si="46"/>
        <v>0</v>
      </c>
      <c r="DC14" s="356">
        <f t="shared" si="46"/>
        <v>0</v>
      </c>
      <c r="DD14" s="356">
        <f t="shared" si="46"/>
        <v>8058884990</v>
      </c>
      <c r="DE14" s="356">
        <f t="shared" si="46"/>
        <v>0</v>
      </c>
      <c r="DF14" s="356">
        <f t="shared" si="46"/>
        <v>0</v>
      </c>
      <c r="DG14" s="356">
        <f t="shared" si="46"/>
        <v>0</v>
      </c>
      <c r="DH14" s="356">
        <f t="shared" si="46"/>
        <v>0</v>
      </c>
      <c r="DI14" s="356">
        <f t="shared" si="46"/>
        <v>0</v>
      </c>
      <c r="DJ14" s="356">
        <f t="shared" si="46"/>
        <v>0</v>
      </c>
      <c r="DK14" s="356">
        <f t="shared" si="46"/>
        <v>0</v>
      </c>
      <c r="DL14" s="356">
        <f t="shared" si="46"/>
        <v>0</v>
      </c>
      <c r="DM14" s="356">
        <f t="shared" si="46"/>
        <v>0</v>
      </c>
      <c r="DN14" s="356">
        <f t="shared" ref="DN14:FI14" si="47">DN15+DN16</f>
        <v>0</v>
      </c>
      <c r="DO14" s="356">
        <f t="shared" si="47"/>
        <v>0</v>
      </c>
      <c r="DP14" s="356">
        <f t="shared" si="47"/>
        <v>0</v>
      </c>
      <c r="DQ14" s="356">
        <f t="shared" si="47"/>
        <v>0</v>
      </c>
      <c r="DR14" s="356">
        <f t="shared" si="47"/>
        <v>0</v>
      </c>
      <c r="DS14" s="356">
        <f t="shared" si="47"/>
        <v>0</v>
      </c>
      <c r="DT14" s="356">
        <f>DT15+DT16</f>
        <v>61195000</v>
      </c>
      <c r="DU14" s="356">
        <f t="shared" si="47"/>
        <v>0</v>
      </c>
      <c r="DV14" s="356">
        <f t="shared" si="47"/>
        <v>197486800</v>
      </c>
      <c r="DW14" s="356">
        <f>DW15+DW16</f>
        <v>0</v>
      </c>
      <c r="DX14" s="356">
        <f>DX15+DX16</f>
        <v>0</v>
      </c>
      <c r="DY14" s="356">
        <f t="shared" si="47"/>
        <v>0</v>
      </c>
      <c r="DZ14" s="356">
        <f t="shared" si="47"/>
        <v>0</v>
      </c>
      <c r="EA14" s="356">
        <f t="shared" si="47"/>
        <v>0</v>
      </c>
      <c r="EB14" s="356">
        <f t="shared" si="47"/>
        <v>0</v>
      </c>
      <c r="EC14" s="356">
        <f>EC15+EC16</f>
        <v>0</v>
      </c>
      <c r="ED14" s="356">
        <f t="shared" si="47"/>
        <v>0</v>
      </c>
      <c r="EE14" s="356">
        <f t="shared" si="47"/>
        <v>0</v>
      </c>
      <c r="EF14" s="356">
        <f t="shared" si="47"/>
        <v>0</v>
      </c>
      <c r="EG14" s="356">
        <f t="shared" si="47"/>
        <v>0</v>
      </c>
      <c r="EH14" s="356">
        <f t="shared" si="47"/>
        <v>0</v>
      </c>
      <c r="EI14" s="356">
        <f t="shared" si="47"/>
        <v>0</v>
      </c>
      <c r="EJ14" s="356">
        <f>EJ15+EJ16</f>
        <v>0</v>
      </c>
      <c r="EK14" s="356">
        <f t="shared" si="47"/>
        <v>0</v>
      </c>
      <c r="EL14" s="356">
        <f t="shared" si="47"/>
        <v>0</v>
      </c>
      <c r="EM14" s="356">
        <f t="shared" si="47"/>
        <v>0</v>
      </c>
      <c r="EN14" s="356">
        <f t="shared" si="47"/>
        <v>0</v>
      </c>
      <c r="EO14" s="356">
        <f t="shared" si="47"/>
        <v>0</v>
      </c>
      <c r="EP14" s="356">
        <f t="shared" si="47"/>
        <v>0</v>
      </c>
      <c r="EQ14" s="356">
        <f t="shared" si="47"/>
        <v>0</v>
      </c>
      <c r="ER14" s="356">
        <f>ER15+ER16</f>
        <v>0</v>
      </c>
      <c r="ES14" s="356">
        <f t="shared" si="47"/>
        <v>0</v>
      </c>
      <c r="ET14" s="356">
        <f t="shared" si="47"/>
        <v>0</v>
      </c>
      <c r="EU14" s="356">
        <f t="shared" si="47"/>
        <v>0</v>
      </c>
      <c r="EV14" s="356">
        <f t="shared" si="47"/>
        <v>0</v>
      </c>
      <c r="EW14" s="356">
        <f t="shared" si="47"/>
        <v>0</v>
      </c>
      <c r="EX14" s="356">
        <f t="shared" si="47"/>
        <v>0</v>
      </c>
      <c r="EY14" s="356">
        <f>EY15+EY16</f>
        <v>0</v>
      </c>
      <c r="EZ14" s="356">
        <f>EZ15+EZ16</f>
        <v>0</v>
      </c>
      <c r="FA14" s="356">
        <f t="shared" si="47"/>
        <v>0</v>
      </c>
      <c r="FB14" s="356">
        <f t="shared" si="47"/>
        <v>0</v>
      </c>
      <c r="FC14" s="356">
        <f t="shared" si="47"/>
        <v>0</v>
      </c>
      <c r="FD14" s="356">
        <f t="shared" si="47"/>
        <v>7800203190</v>
      </c>
      <c r="FE14" s="356">
        <f t="shared" si="47"/>
        <v>0</v>
      </c>
      <c r="FF14" s="356">
        <f t="shared" si="47"/>
        <v>0</v>
      </c>
      <c r="FG14" s="356">
        <f t="shared" si="47"/>
        <v>0</v>
      </c>
      <c r="FH14" s="356">
        <f t="shared" si="47"/>
        <v>0</v>
      </c>
      <c r="FI14" s="356">
        <f t="shared" si="47"/>
        <v>0</v>
      </c>
      <c r="FJ14" s="356">
        <f>FJ15+FJ16</f>
        <v>0</v>
      </c>
      <c r="FK14" s="356">
        <f t="shared" ref="FK14:GO14" si="48">FK15+FK16</f>
        <v>0</v>
      </c>
      <c r="FL14" s="356">
        <f t="shared" si="48"/>
        <v>0</v>
      </c>
      <c r="FM14" s="356">
        <f t="shared" si="48"/>
        <v>0</v>
      </c>
      <c r="FN14" s="356">
        <f t="shared" si="48"/>
        <v>0</v>
      </c>
      <c r="FO14" s="356">
        <f t="shared" si="48"/>
        <v>0</v>
      </c>
      <c r="FP14" s="356">
        <f t="shared" si="48"/>
        <v>0</v>
      </c>
      <c r="FQ14" s="356">
        <f t="shared" si="48"/>
        <v>0</v>
      </c>
      <c r="FR14" s="356">
        <f t="shared" si="48"/>
        <v>0</v>
      </c>
      <c r="FS14" s="356">
        <f t="shared" si="48"/>
        <v>0</v>
      </c>
      <c r="FT14" s="356">
        <f t="shared" si="48"/>
        <v>0</v>
      </c>
      <c r="FU14" s="356">
        <f t="shared" si="48"/>
        <v>0</v>
      </c>
      <c r="FV14" s="356">
        <f t="shared" si="48"/>
        <v>0</v>
      </c>
      <c r="FW14" s="356">
        <f t="shared" si="48"/>
        <v>0</v>
      </c>
      <c r="FX14" s="356">
        <f t="shared" si="48"/>
        <v>0</v>
      </c>
      <c r="FY14" s="356">
        <f t="shared" si="48"/>
        <v>0</v>
      </c>
      <c r="FZ14" s="356">
        <f t="shared" si="48"/>
        <v>0</v>
      </c>
      <c r="GA14" s="356">
        <f t="shared" si="48"/>
        <v>0</v>
      </c>
      <c r="GB14" s="356">
        <f t="shared" si="48"/>
        <v>0</v>
      </c>
      <c r="GC14" s="356">
        <f t="shared" si="48"/>
        <v>0</v>
      </c>
      <c r="GD14" s="356">
        <f t="shared" si="48"/>
        <v>0</v>
      </c>
      <c r="GE14" s="356">
        <f t="shared" si="48"/>
        <v>0</v>
      </c>
      <c r="GF14" s="356">
        <f t="shared" si="48"/>
        <v>0</v>
      </c>
      <c r="GG14" s="356">
        <f t="shared" si="48"/>
        <v>0</v>
      </c>
      <c r="GH14" s="356">
        <f t="shared" si="48"/>
        <v>0</v>
      </c>
      <c r="GI14" s="356">
        <f t="shared" si="48"/>
        <v>0</v>
      </c>
      <c r="GJ14" s="356">
        <f t="shared" si="48"/>
        <v>0</v>
      </c>
      <c r="GK14" s="356">
        <f t="shared" si="48"/>
        <v>0</v>
      </c>
      <c r="GL14" s="356">
        <f t="shared" si="48"/>
        <v>0</v>
      </c>
      <c r="GM14" s="356">
        <f t="shared" si="48"/>
        <v>0</v>
      </c>
      <c r="GN14" s="356">
        <f t="shared" si="48"/>
        <v>0</v>
      </c>
      <c r="GO14" s="356">
        <f t="shared" si="48"/>
        <v>0</v>
      </c>
      <c r="GP14" s="356">
        <f>GP15+GP16</f>
        <v>0</v>
      </c>
      <c r="GQ14" s="357">
        <f>CW14/C14</f>
        <v>1</v>
      </c>
      <c r="GR14" s="357"/>
      <c r="GS14" s="358">
        <f t="shared" si="19"/>
        <v>1</v>
      </c>
      <c r="GT14" s="358"/>
      <c r="GU14" s="358"/>
    </row>
    <row r="15" spans="1:203" s="63" customFormat="1" ht="21" hidden="1" customHeight="1">
      <c r="A15" s="354"/>
      <c r="B15" s="355" t="s">
        <v>160</v>
      </c>
      <c r="C15" s="356">
        <f>D15+BN15+CP15</f>
        <v>0</v>
      </c>
      <c r="D15" s="356">
        <f>E15+J15</f>
        <v>0</v>
      </c>
      <c r="E15" s="356">
        <f>SUM(F15:I15)</f>
        <v>0</v>
      </c>
      <c r="F15" s="356"/>
      <c r="G15" s="356"/>
      <c r="H15" s="356"/>
      <c r="I15" s="356"/>
      <c r="J15" s="356">
        <f>SUM(K15:BM15)</f>
        <v>0</v>
      </c>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f>SUM(BO15:BP15)</f>
        <v>0</v>
      </c>
      <c r="BO15" s="356">
        <f>SUM(BQ15:BR15)+BS15+BU15+CD15+CL15</f>
        <v>0</v>
      </c>
      <c r="BP15" s="356">
        <f>BT15+SUM(BV15:CC15)+SUM(CE15:CK15)+SUM(CM15:CO15)</f>
        <v>0</v>
      </c>
      <c r="BQ15" s="356"/>
      <c r="BR15" s="356"/>
      <c r="BS15" s="356"/>
      <c r="BT15" s="356"/>
      <c r="BU15" s="356"/>
      <c r="BV15" s="356"/>
      <c r="BW15" s="356"/>
      <c r="BX15" s="356"/>
      <c r="BY15" s="356"/>
      <c r="BZ15" s="356"/>
      <c r="CA15" s="356"/>
      <c r="CB15" s="356"/>
      <c r="CC15" s="356"/>
      <c r="CD15" s="356"/>
      <c r="CE15" s="356"/>
      <c r="CF15" s="356"/>
      <c r="CG15" s="356"/>
      <c r="CH15" s="356"/>
      <c r="CI15" s="356"/>
      <c r="CJ15" s="356"/>
      <c r="CK15" s="356"/>
      <c r="CL15" s="356"/>
      <c r="CM15" s="356"/>
      <c r="CN15" s="356"/>
      <c r="CO15" s="356"/>
      <c r="CP15" s="356">
        <f>SUM(CQ15:CR15)</f>
        <v>0</v>
      </c>
      <c r="CQ15" s="356">
        <f>SUM(CS15:CS15)</f>
        <v>0</v>
      </c>
      <c r="CR15" s="356">
        <f>SUM(CT15:CU15)</f>
        <v>0</v>
      </c>
      <c r="CS15" s="356"/>
      <c r="CT15" s="356"/>
      <c r="CU15" s="356"/>
      <c r="CV15" s="355" t="s">
        <v>160</v>
      </c>
      <c r="CW15" s="356">
        <f>CX15+FH15+GJ15+GP15</f>
        <v>0</v>
      </c>
      <c r="CX15" s="356">
        <f>CY15+DD15</f>
        <v>0</v>
      </c>
      <c r="CY15" s="356">
        <f>SUM(CZ15:DC15)</f>
        <v>0</v>
      </c>
      <c r="CZ15" s="356"/>
      <c r="DA15" s="356"/>
      <c r="DB15" s="356"/>
      <c r="DC15" s="356"/>
      <c r="DD15" s="356">
        <f>SUM(DE15:FG15)</f>
        <v>0</v>
      </c>
      <c r="DE15" s="356"/>
      <c r="DF15" s="356"/>
      <c r="DG15" s="356"/>
      <c r="DH15" s="356"/>
      <c r="DI15" s="356"/>
      <c r="DJ15" s="356"/>
      <c r="DK15" s="356"/>
      <c r="DL15" s="356"/>
      <c r="DM15" s="356"/>
      <c r="DN15" s="356"/>
      <c r="DO15" s="356"/>
      <c r="DP15" s="356"/>
      <c r="DQ15" s="356"/>
      <c r="DR15" s="356"/>
      <c r="DS15" s="356"/>
      <c r="DT15" s="356"/>
      <c r="DU15" s="356"/>
      <c r="DV15" s="356"/>
      <c r="DW15" s="356"/>
      <c r="DX15" s="356"/>
      <c r="DY15" s="356"/>
      <c r="DZ15" s="356"/>
      <c r="EA15" s="356"/>
      <c r="EB15" s="356"/>
      <c r="EC15" s="356"/>
      <c r="ED15" s="356"/>
      <c r="EE15" s="356"/>
      <c r="EF15" s="356"/>
      <c r="EG15" s="356"/>
      <c r="EH15" s="356"/>
      <c r="EI15" s="356"/>
      <c r="EJ15" s="356"/>
      <c r="EK15" s="356"/>
      <c r="EL15" s="356"/>
      <c r="EM15" s="356"/>
      <c r="EN15" s="356"/>
      <c r="EO15" s="356"/>
      <c r="EP15" s="356"/>
      <c r="EQ15" s="356"/>
      <c r="ER15" s="356"/>
      <c r="ES15" s="356"/>
      <c r="ET15" s="356"/>
      <c r="EU15" s="356"/>
      <c r="EV15" s="356"/>
      <c r="EW15" s="356"/>
      <c r="EX15" s="356"/>
      <c r="EY15" s="356"/>
      <c r="EZ15" s="356"/>
      <c r="FA15" s="356"/>
      <c r="FB15" s="356"/>
      <c r="FC15" s="356"/>
      <c r="FD15" s="356"/>
      <c r="FE15" s="356"/>
      <c r="FF15" s="356"/>
      <c r="FG15" s="356"/>
      <c r="FH15" s="356">
        <f>SUM(FI15:FJ15)</f>
        <v>0</v>
      </c>
      <c r="FI15" s="356">
        <f>SUM(FK15:FL15)+FM15+FO15+FX15+GF15</f>
        <v>0</v>
      </c>
      <c r="FJ15" s="356">
        <f>FN15+SUM(FP15:FW15)+SUM(FY15:GE15)+SUM(GG15:GI15)</f>
        <v>0</v>
      </c>
      <c r="FK15" s="356"/>
      <c r="FL15" s="356"/>
      <c r="FM15" s="356"/>
      <c r="FN15" s="356"/>
      <c r="FO15" s="356"/>
      <c r="FP15" s="356"/>
      <c r="FQ15" s="356"/>
      <c r="FR15" s="356"/>
      <c r="FS15" s="356"/>
      <c r="FT15" s="356"/>
      <c r="FU15" s="356"/>
      <c r="FV15" s="356"/>
      <c r="FW15" s="356"/>
      <c r="FX15" s="356"/>
      <c r="FY15" s="356"/>
      <c r="FZ15" s="356"/>
      <c r="GA15" s="356"/>
      <c r="GB15" s="356"/>
      <c r="GC15" s="356"/>
      <c r="GD15" s="356"/>
      <c r="GE15" s="356"/>
      <c r="GF15" s="356"/>
      <c r="GG15" s="356"/>
      <c r="GH15" s="356"/>
      <c r="GI15" s="356"/>
      <c r="GJ15" s="356">
        <f>SUM(GK15:GL15)</f>
        <v>0</v>
      </c>
      <c r="GK15" s="356">
        <f>SUM(GM15:GM15)</f>
        <v>0</v>
      </c>
      <c r="GL15" s="356">
        <f>SUM(GN15:GO15)</f>
        <v>0</v>
      </c>
      <c r="GM15" s="356"/>
      <c r="GN15" s="356"/>
      <c r="GO15" s="356"/>
      <c r="GP15" s="356"/>
      <c r="GQ15" s="357"/>
      <c r="GR15" s="357"/>
      <c r="GS15" s="358"/>
      <c r="GT15" s="358"/>
      <c r="GU15" s="358"/>
    </row>
    <row r="16" spans="1:203" s="63" customFormat="1" ht="21" hidden="1" customHeight="1">
      <c r="A16" s="354"/>
      <c r="B16" s="355" t="s">
        <v>161</v>
      </c>
      <c r="C16" s="356">
        <f>D16+BN16+CP16</f>
        <v>8058884990</v>
      </c>
      <c r="D16" s="356">
        <f>E16+J16</f>
        <v>8058884990</v>
      </c>
      <c r="E16" s="356">
        <f>SUM(F16:I16)</f>
        <v>0</v>
      </c>
      <c r="F16" s="356"/>
      <c r="G16" s="356"/>
      <c r="H16" s="356"/>
      <c r="I16" s="356"/>
      <c r="J16" s="356">
        <f>SUM(K16:BM16)</f>
        <v>8058884990</v>
      </c>
      <c r="K16" s="356"/>
      <c r="L16" s="356"/>
      <c r="M16" s="356"/>
      <c r="N16" s="356"/>
      <c r="O16" s="356"/>
      <c r="P16" s="356"/>
      <c r="Q16" s="356"/>
      <c r="R16" s="356"/>
      <c r="S16" s="356"/>
      <c r="T16" s="356"/>
      <c r="U16" s="356"/>
      <c r="V16" s="356"/>
      <c r="W16" s="356"/>
      <c r="X16" s="356"/>
      <c r="Y16" s="356"/>
      <c r="Z16" s="356">
        <v>61195000</v>
      </c>
      <c r="AA16" s="356"/>
      <c r="AB16" s="356">
        <v>197486800</v>
      </c>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v>7800203190</v>
      </c>
      <c r="BK16" s="356"/>
      <c r="BL16" s="356"/>
      <c r="BM16" s="356"/>
      <c r="BN16" s="356">
        <f>SUM(BO16:BP16)</f>
        <v>0</v>
      </c>
      <c r="BO16" s="356">
        <f>SUM(BQ16:BR16)+BS16+BU16+CD16+CL16</f>
        <v>0</v>
      </c>
      <c r="BP16" s="356">
        <f>BT16+SUM(BV16:CC16)+SUM(CE16:CK16)+SUM(CM16:CO16)</f>
        <v>0</v>
      </c>
      <c r="BQ16" s="356"/>
      <c r="BR16" s="356"/>
      <c r="BS16" s="356"/>
      <c r="BT16" s="356"/>
      <c r="BU16" s="356"/>
      <c r="BV16" s="356"/>
      <c r="BW16" s="356"/>
      <c r="BX16" s="356"/>
      <c r="BY16" s="356"/>
      <c r="BZ16" s="356"/>
      <c r="CA16" s="356"/>
      <c r="CB16" s="356"/>
      <c r="CC16" s="356"/>
      <c r="CD16" s="356"/>
      <c r="CE16" s="356"/>
      <c r="CF16" s="356"/>
      <c r="CG16" s="356"/>
      <c r="CH16" s="356"/>
      <c r="CI16" s="356"/>
      <c r="CJ16" s="356"/>
      <c r="CK16" s="356"/>
      <c r="CL16" s="356"/>
      <c r="CM16" s="356"/>
      <c r="CN16" s="356"/>
      <c r="CO16" s="356"/>
      <c r="CP16" s="356">
        <f>SUM(CQ16:CR16)</f>
        <v>0</v>
      </c>
      <c r="CQ16" s="356">
        <f>SUM(CS16:CS16)</f>
        <v>0</v>
      </c>
      <c r="CR16" s="356">
        <f>SUM(CT16:CU16)</f>
        <v>0</v>
      </c>
      <c r="CS16" s="356"/>
      <c r="CT16" s="356"/>
      <c r="CU16" s="356"/>
      <c r="CV16" s="355" t="s">
        <v>161</v>
      </c>
      <c r="CW16" s="356">
        <f>CX16+FH16+GJ16+GP16</f>
        <v>8058884990</v>
      </c>
      <c r="CX16" s="356">
        <f>CY16+DD16</f>
        <v>8058884990</v>
      </c>
      <c r="CY16" s="356">
        <f>SUM(CZ16:DC16)</f>
        <v>0</v>
      </c>
      <c r="CZ16" s="356"/>
      <c r="DA16" s="356"/>
      <c r="DB16" s="356"/>
      <c r="DC16" s="356"/>
      <c r="DD16" s="356">
        <f>SUM(DE16:FG16)</f>
        <v>8058884990</v>
      </c>
      <c r="DE16" s="356"/>
      <c r="DF16" s="356"/>
      <c r="DG16" s="356"/>
      <c r="DH16" s="356"/>
      <c r="DI16" s="356"/>
      <c r="DJ16" s="356"/>
      <c r="DK16" s="356"/>
      <c r="DL16" s="356"/>
      <c r="DM16" s="356"/>
      <c r="DN16" s="356"/>
      <c r="DO16" s="356"/>
      <c r="DP16" s="356"/>
      <c r="DQ16" s="356"/>
      <c r="DR16" s="356"/>
      <c r="DS16" s="356"/>
      <c r="DT16" s="356">
        <v>61195000</v>
      </c>
      <c r="DU16" s="356"/>
      <c r="DV16" s="356">
        <v>197486800</v>
      </c>
      <c r="DW16" s="356"/>
      <c r="DX16" s="356"/>
      <c r="DY16" s="356"/>
      <c r="DZ16" s="356"/>
      <c r="EA16" s="356"/>
      <c r="EB16" s="356"/>
      <c r="EC16" s="356"/>
      <c r="ED16" s="356"/>
      <c r="EE16" s="356"/>
      <c r="EF16" s="356"/>
      <c r="EG16" s="356"/>
      <c r="EH16" s="356"/>
      <c r="EI16" s="356"/>
      <c r="EJ16" s="356"/>
      <c r="EK16" s="356"/>
      <c r="EL16" s="356"/>
      <c r="EM16" s="356"/>
      <c r="EN16" s="356"/>
      <c r="EO16" s="356"/>
      <c r="EP16" s="356"/>
      <c r="EQ16" s="356"/>
      <c r="ER16" s="356"/>
      <c r="ES16" s="356"/>
      <c r="ET16" s="356"/>
      <c r="EU16" s="356"/>
      <c r="EV16" s="356"/>
      <c r="EW16" s="356"/>
      <c r="EX16" s="356"/>
      <c r="EY16" s="356"/>
      <c r="EZ16" s="356"/>
      <c r="FA16" s="356"/>
      <c r="FB16" s="356"/>
      <c r="FC16" s="356"/>
      <c r="FD16" s="356">
        <v>7800203190</v>
      </c>
      <c r="FE16" s="356"/>
      <c r="FF16" s="356"/>
      <c r="FG16" s="356"/>
      <c r="FH16" s="356">
        <f>SUM(FI16:FJ16)</f>
        <v>0</v>
      </c>
      <c r="FI16" s="356">
        <f>SUM(FK16:FL16)+FM16+FO16+FX16+GF16</f>
        <v>0</v>
      </c>
      <c r="FJ16" s="356">
        <f>FN16+SUM(FP16:FW16)+SUM(FY16:GE16)+SUM(GG16:GI16)</f>
        <v>0</v>
      </c>
      <c r="FK16" s="356"/>
      <c r="FL16" s="356"/>
      <c r="FM16" s="356"/>
      <c r="FN16" s="356"/>
      <c r="FO16" s="356"/>
      <c r="FP16" s="356"/>
      <c r="FQ16" s="356"/>
      <c r="FR16" s="356"/>
      <c r="FS16" s="356"/>
      <c r="FT16" s="356"/>
      <c r="FU16" s="356"/>
      <c r="FV16" s="356"/>
      <c r="FW16" s="356"/>
      <c r="FX16" s="356"/>
      <c r="FY16" s="356"/>
      <c r="FZ16" s="356"/>
      <c r="GA16" s="356"/>
      <c r="GB16" s="356"/>
      <c r="GC16" s="356"/>
      <c r="GD16" s="356"/>
      <c r="GE16" s="356"/>
      <c r="GF16" s="356"/>
      <c r="GG16" s="356"/>
      <c r="GH16" s="356"/>
      <c r="GI16" s="356"/>
      <c r="GJ16" s="356">
        <f>SUM(GK16:GL16)</f>
        <v>0</v>
      </c>
      <c r="GK16" s="356">
        <f>SUM(GM16:GM16)</f>
        <v>0</v>
      </c>
      <c r="GL16" s="356">
        <f>SUM(GN16:GO16)</f>
        <v>0</v>
      </c>
      <c r="GM16" s="356"/>
      <c r="GN16" s="356"/>
      <c r="GO16" s="356"/>
      <c r="GP16" s="356"/>
      <c r="GQ16" s="357">
        <f t="shared" si="29"/>
        <v>1</v>
      </c>
      <c r="GR16" s="357"/>
      <c r="GS16" s="358">
        <f t="shared" si="19"/>
        <v>1</v>
      </c>
      <c r="GT16" s="358"/>
      <c r="GU16" s="358"/>
    </row>
    <row r="17" spans="1:203" s="63" customFormat="1" ht="21" customHeight="1">
      <c r="A17" s="354">
        <v>2</v>
      </c>
      <c r="B17" s="355" t="s">
        <v>159</v>
      </c>
      <c r="C17" s="359">
        <f>C18+C19</f>
        <v>10704475501</v>
      </c>
      <c r="D17" s="359">
        <f t="shared" ref="D17:AB17" si="49">D18+D19</f>
        <v>10704475501</v>
      </c>
      <c r="E17" s="359">
        <f t="shared" si="49"/>
        <v>0</v>
      </c>
      <c r="F17" s="359">
        <f t="shared" si="49"/>
        <v>0</v>
      </c>
      <c r="G17" s="359">
        <f t="shared" si="49"/>
        <v>0</v>
      </c>
      <c r="H17" s="359">
        <f t="shared" si="49"/>
        <v>0</v>
      </c>
      <c r="I17" s="359">
        <f t="shared" si="49"/>
        <v>0</v>
      </c>
      <c r="J17" s="359">
        <f t="shared" si="49"/>
        <v>10704475501</v>
      </c>
      <c r="K17" s="359">
        <f t="shared" si="49"/>
        <v>0</v>
      </c>
      <c r="L17" s="359">
        <f t="shared" si="49"/>
        <v>0</v>
      </c>
      <c r="M17" s="359">
        <f t="shared" si="49"/>
        <v>0</v>
      </c>
      <c r="N17" s="359">
        <f t="shared" si="49"/>
        <v>0</v>
      </c>
      <c r="O17" s="359">
        <f t="shared" si="49"/>
        <v>0</v>
      </c>
      <c r="P17" s="359">
        <f t="shared" si="49"/>
        <v>0</v>
      </c>
      <c r="Q17" s="359">
        <f t="shared" si="49"/>
        <v>0</v>
      </c>
      <c r="R17" s="359">
        <f t="shared" si="49"/>
        <v>0</v>
      </c>
      <c r="S17" s="359">
        <f t="shared" si="49"/>
        <v>0</v>
      </c>
      <c r="T17" s="359">
        <f t="shared" si="49"/>
        <v>0</v>
      </c>
      <c r="U17" s="359">
        <f t="shared" si="49"/>
        <v>0</v>
      </c>
      <c r="V17" s="359">
        <f t="shared" si="49"/>
        <v>0</v>
      </c>
      <c r="W17" s="359">
        <f t="shared" si="49"/>
        <v>0</v>
      </c>
      <c r="X17" s="359">
        <f t="shared" si="49"/>
        <v>0</v>
      </c>
      <c r="Y17" s="359">
        <f t="shared" si="49"/>
        <v>0</v>
      </c>
      <c r="Z17" s="359">
        <f t="shared" si="49"/>
        <v>36610000</v>
      </c>
      <c r="AA17" s="359">
        <f t="shared" si="49"/>
        <v>0</v>
      </c>
      <c r="AB17" s="359">
        <f t="shared" si="49"/>
        <v>0</v>
      </c>
      <c r="AC17" s="359">
        <f t="shared" ref="AC17:AI17" si="50">AC18+AC19</f>
        <v>0</v>
      </c>
      <c r="AD17" s="359">
        <f t="shared" si="50"/>
        <v>0</v>
      </c>
      <c r="AE17" s="359">
        <f t="shared" si="50"/>
        <v>0</v>
      </c>
      <c r="AF17" s="359">
        <f t="shared" si="50"/>
        <v>0</v>
      </c>
      <c r="AG17" s="359">
        <f t="shared" si="50"/>
        <v>0</v>
      </c>
      <c r="AH17" s="359">
        <f t="shared" si="50"/>
        <v>0</v>
      </c>
      <c r="AI17" s="359">
        <f t="shared" si="50"/>
        <v>0</v>
      </c>
      <c r="AJ17" s="359">
        <f t="shared" ref="AJ17:AO17" si="51">AJ18+AJ19</f>
        <v>0</v>
      </c>
      <c r="AK17" s="359">
        <f t="shared" si="51"/>
        <v>0</v>
      </c>
      <c r="AL17" s="359">
        <f t="shared" si="51"/>
        <v>0</v>
      </c>
      <c r="AM17" s="359">
        <f t="shared" si="51"/>
        <v>0</v>
      </c>
      <c r="AN17" s="359">
        <f t="shared" si="51"/>
        <v>0</v>
      </c>
      <c r="AO17" s="359">
        <f t="shared" si="51"/>
        <v>0</v>
      </c>
      <c r="AP17" s="359">
        <f>AP18+AP19</f>
        <v>0</v>
      </c>
      <c r="AQ17" s="359">
        <f t="shared" ref="AQ17:CU17" si="52">AQ18+AQ19</f>
        <v>0</v>
      </c>
      <c r="AR17" s="359">
        <f t="shared" si="52"/>
        <v>0</v>
      </c>
      <c r="AS17" s="359">
        <f t="shared" si="52"/>
        <v>0</v>
      </c>
      <c r="AT17" s="359">
        <f t="shared" si="52"/>
        <v>0</v>
      </c>
      <c r="AU17" s="359">
        <f t="shared" si="52"/>
        <v>0</v>
      </c>
      <c r="AV17" s="359">
        <f t="shared" si="52"/>
        <v>0</v>
      </c>
      <c r="AW17" s="359">
        <f t="shared" si="52"/>
        <v>0</v>
      </c>
      <c r="AX17" s="359">
        <f t="shared" si="52"/>
        <v>0</v>
      </c>
      <c r="AY17" s="359">
        <f t="shared" si="52"/>
        <v>0</v>
      </c>
      <c r="AZ17" s="359">
        <f t="shared" si="52"/>
        <v>0</v>
      </c>
      <c r="BA17" s="359">
        <f t="shared" si="52"/>
        <v>0</v>
      </c>
      <c r="BB17" s="359">
        <f t="shared" si="52"/>
        <v>0</v>
      </c>
      <c r="BC17" s="359">
        <f t="shared" si="52"/>
        <v>0</v>
      </c>
      <c r="BD17" s="359">
        <f t="shared" si="52"/>
        <v>0</v>
      </c>
      <c r="BE17" s="359">
        <f t="shared" si="52"/>
        <v>0</v>
      </c>
      <c r="BF17" s="359">
        <f>BF18+BF19</f>
        <v>0</v>
      </c>
      <c r="BG17" s="359">
        <f t="shared" si="52"/>
        <v>0</v>
      </c>
      <c r="BH17" s="359">
        <f t="shared" si="52"/>
        <v>0</v>
      </c>
      <c r="BI17" s="359">
        <f t="shared" si="52"/>
        <v>0</v>
      </c>
      <c r="BJ17" s="359">
        <f t="shared" si="52"/>
        <v>10383735661</v>
      </c>
      <c r="BK17" s="359">
        <f t="shared" si="52"/>
        <v>284129840</v>
      </c>
      <c r="BL17" s="359">
        <f t="shared" si="52"/>
        <v>0</v>
      </c>
      <c r="BM17" s="359">
        <f t="shared" si="52"/>
        <v>0</v>
      </c>
      <c r="BN17" s="359">
        <f t="shared" si="52"/>
        <v>0</v>
      </c>
      <c r="BO17" s="359">
        <f t="shared" si="52"/>
        <v>0</v>
      </c>
      <c r="BP17" s="359">
        <f t="shared" si="52"/>
        <v>0</v>
      </c>
      <c r="BQ17" s="359">
        <f t="shared" si="52"/>
        <v>0</v>
      </c>
      <c r="BR17" s="359">
        <f t="shared" si="52"/>
        <v>0</v>
      </c>
      <c r="BS17" s="359">
        <f t="shared" si="52"/>
        <v>0</v>
      </c>
      <c r="BT17" s="359">
        <f t="shared" si="52"/>
        <v>0</v>
      </c>
      <c r="BU17" s="359">
        <f t="shared" si="52"/>
        <v>0</v>
      </c>
      <c r="BV17" s="359">
        <f t="shared" si="52"/>
        <v>0</v>
      </c>
      <c r="BW17" s="359">
        <f t="shared" si="52"/>
        <v>0</v>
      </c>
      <c r="BX17" s="359">
        <f t="shared" si="52"/>
        <v>0</v>
      </c>
      <c r="BY17" s="359">
        <f t="shared" si="52"/>
        <v>0</v>
      </c>
      <c r="BZ17" s="359">
        <f t="shared" si="52"/>
        <v>0</v>
      </c>
      <c r="CA17" s="359">
        <f t="shared" si="52"/>
        <v>0</v>
      </c>
      <c r="CB17" s="359">
        <f t="shared" si="52"/>
        <v>0</v>
      </c>
      <c r="CC17" s="359">
        <f t="shared" si="52"/>
        <v>0</v>
      </c>
      <c r="CD17" s="359">
        <f t="shared" si="52"/>
        <v>0</v>
      </c>
      <c r="CE17" s="359">
        <f t="shared" si="52"/>
        <v>0</v>
      </c>
      <c r="CF17" s="359">
        <f t="shared" si="52"/>
        <v>0</v>
      </c>
      <c r="CG17" s="359">
        <f t="shared" si="52"/>
        <v>0</v>
      </c>
      <c r="CH17" s="359">
        <f t="shared" si="52"/>
        <v>0</v>
      </c>
      <c r="CI17" s="359">
        <f t="shared" si="52"/>
        <v>0</v>
      </c>
      <c r="CJ17" s="359">
        <f t="shared" si="52"/>
        <v>0</v>
      </c>
      <c r="CK17" s="359">
        <f t="shared" si="52"/>
        <v>0</v>
      </c>
      <c r="CL17" s="359">
        <f t="shared" si="52"/>
        <v>0</v>
      </c>
      <c r="CM17" s="359">
        <f t="shared" si="52"/>
        <v>0</v>
      </c>
      <c r="CN17" s="359">
        <f t="shared" si="52"/>
        <v>0</v>
      </c>
      <c r="CO17" s="359">
        <f t="shared" si="52"/>
        <v>0</v>
      </c>
      <c r="CP17" s="359">
        <f t="shared" si="52"/>
        <v>0</v>
      </c>
      <c r="CQ17" s="359">
        <f t="shared" si="52"/>
        <v>0</v>
      </c>
      <c r="CR17" s="359">
        <f t="shared" si="52"/>
        <v>0</v>
      </c>
      <c r="CS17" s="359">
        <f t="shared" si="52"/>
        <v>0</v>
      </c>
      <c r="CT17" s="359">
        <f t="shared" si="52"/>
        <v>0</v>
      </c>
      <c r="CU17" s="359">
        <f t="shared" si="52"/>
        <v>0</v>
      </c>
      <c r="CV17" s="355" t="s">
        <v>159</v>
      </c>
      <c r="CW17" s="359">
        <f>CW18+CW19</f>
        <v>10704475501</v>
      </c>
      <c r="CX17" s="359">
        <f t="shared" ref="CX17:EF17" si="53">CX18+CX19</f>
        <v>10704475501</v>
      </c>
      <c r="CY17" s="359">
        <f t="shared" si="53"/>
        <v>0</v>
      </c>
      <c r="CZ17" s="359">
        <f t="shared" si="53"/>
        <v>0</v>
      </c>
      <c r="DA17" s="359">
        <f t="shared" si="53"/>
        <v>0</v>
      </c>
      <c r="DB17" s="359">
        <f t="shared" si="53"/>
        <v>0</v>
      </c>
      <c r="DC17" s="359">
        <f t="shared" si="53"/>
        <v>0</v>
      </c>
      <c r="DD17" s="359">
        <f t="shared" si="53"/>
        <v>10704475501</v>
      </c>
      <c r="DE17" s="359">
        <f t="shared" si="53"/>
        <v>0</v>
      </c>
      <c r="DF17" s="359">
        <f t="shared" si="53"/>
        <v>0</v>
      </c>
      <c r="DG17" s="359">
        <f t="shared" si="53"/>
        <v>0</v>
      </c>
      <c r="DH17" s="359">
        <f t="shared" si="53"/>
        <v>0</v>
      </c>
      <c r="DI17" s="359">
        <f t="shared" si="53"/>
        <v>0</v>
      </c>
      <c r="DJ17" s="359">
        <f t="shared" si="53"/>
        <v>0</v>
      </c>
      <c r="DK17" s="359">
        <f t="shared" si="53"/>
        <v>0</v>
      </c>
      <c r="DL17" s="359">
        <f t="shared" si="53"/>
        <v>0</v>
      </c>
      <c r="DM17" s="359">
        <f t="shared" si="53"/>
        <v>0</v>
      </c>
      <c r="DN17" s="359">
        <f t="shared" si="53"/>
        <v>0</v>
      </c>
      <c r="DO17" s="359">
        <f t="shared" si="53"/>
        <v>0</v>
      </c>
      <c r="DP17" s="359">
        <f t="shared" si="53"/>
        <v>0</v>
      </c>
      <c r="DQ17" s="359">
        <f t="shared" si="53"/>
        <v>0</v>
      </c>
      <c r="DR17" s="359">
        <f t="shared" si="53"/>
        <v>0</v>
      </c>
      <c r="DS17" s="359">
        <f t="shared" si="53"/>
        <v>0</v>
      </c>
      <c r="DT17" s="359">
        <f t="shared" si="53"/>
        <v>36610000</v>
      </c>
      <c r="DU17" s="359">
        <f t="shared" si="53"/>
        <v>0</v>
      </c>
      <c r="DV17" s="359">
        <f t="shared" si="53"/>
        <v>0</v>
      </c>
      <c r="DW17" s="359">
        <f>DW18+DW19</f>
        <v>0</v>
      </c>
      <c r="DX17" s="359">
        <f>DX18+DX19</f>
        <v>0</v>
      </c>
      <c r="DY17" s="359">
        <f t="shared" si="53"/>
        <v>0</v>
      </c>
      <c r="DZ17" s="359">
        <f t="shared" si="53"/>
        <v>0</v>
      </c>
      <c r="EA17" s="359">
        <f t="shared" si="53"/>
        <v>0</v>
      </c>
      <c r="EB17" s="359">
        <f t="shared" si="53"/>
        <v>0</v>
      </c>
      <c r="EC17" s="359">
        <f>EC18+EC19</f>
        <v>0</v>
      </c>
      <c r="ED17" s="359">
        <f t="shared" si="53"/>
        <v>0</v>
      </c>
      <c r="EE17" s="359">
        <f t="shared" si="53"/>
        <v>0</v>
      </c>
      <c r="EF17" s="359">
        <f t="shared" si="53"/>
        <v>0</v>
      </c>
      <c r="EG17" s="359">
        <f t="shared" ref="EG17:FO17" si="54">EG18+EG19</f>
        <v>0</v>
      </c>
      <c r="EH17" s="359">
        <f t="shared" si="54"/>
        <v>0</v>
      </c>
      <c r="EI17" s="359">
        <f t="shared" si="54"/>
        <v>0</v>
      </c>
      <c r="EJ17" s="359">
        <f>EJ18+EJ19</f>
        <v>0</v>
      </c>
      <c r="EK17" s="359">
        <f t="shared" si="54"/>
        <v>0</v>
      </c>
      <c r="EL17" s="359">
        <f t="shared" si="54"/>
        <v>0</v>
      </c>
      <c r="EM17" s="359">
        <f t="shared" si="54"/>
        <v>0</v>
      </c>
      <c r="EN17" s="359">
        <f t="shared" si="54"/>
        <v>0</v>
      </c>
      <c r="EO17" s="359">
        <f t="shared" si="54"/>
        <v>0</v>
      </c>
      <c r="EP17" s="359">
        <f t="shared" si="54"/>
        <v>0</v>
      </c>
      <c r="EQ17" s="359">
        <f t="shared" si="54"/>
        <v>0</v>
      </c>
      <c r="ER17" s="359">
        <f t="shared" si="54"/>
        <v>0</v>
      </c>
      <c r="ES17" s="359">
        <f t="shared" si="54"/>
        <v>0</v>
      </c>
      <c r="ET17" s="359">
        <f t="shared" si="54"/>
        <v>0</v>
      </c>
      <c r="EU17" s="359">
        <f t="shared" si="54"/>
        <v>0</v>
      </c>
      <c r="EV17" s="359">
        <f t="shared" si="54"/>
        <v>0</v>
      </c>
      <c r="EW17" s="359">
        <f t="shared" si="54"/>
        <v>0</v>
      </c>
      <c r="EX17" s="359">
        <f t="shared" si="54"/>
        <v>0</v>
      </c>
      <c r="EY17" s="359">
        <f t="shared" si="54"/>
        <v>0</v>
      </c>
      <c r="EZ17" s="359">
        <f>EZ18+EZ19</f>
        <v>0</v>
      </c>
      <c r="FA17" s="359">
        <f t="shared" si="54"/>
        <v>0</v>
      </c>
      <c r="FB17" s="359">
        <f t="shared" si="54"/>
        <v>0</v>
      </c>
      <c r="FC17" s="359">
        <f t="shared" si="54"/>
        <v>0</v>
      </c>
      <c r="FD17" s="359">
        <f t="shared" si="54"/>
        <v>10383735661</v>
      </c>
      <c r="FE17" s="359">
        <f t="shared" si="54"/>
        <v>284129840</v>
      </c>
      <c r="FF17" s="359">
        <f t="shared" si="54"/>
        <v>0</v>
      </c>
      <c r="FG17" s="359">
        <f t="shared" si="54"/>
        <v>0</v>
      </c>
      <c r="FH17" s="359">
        <f t="shared" si="54"/>
        <v>0</v>
      </c>
      <c r="FI17" s="359">
        <f t="shared" si="54"/>
        <v>0</v>
      </c>
      <c r="FJ17" s="359">
        <f t="shared" si="54"/>
        <v>0</v>
      </c>
      <c r="FK17" s="359">
        <f t="shared" si="54"/>
        <v>0</v>
      </c>
      <c r="FL17" s="359">
        <f t="shared" si="54"/>
        <v>0</v>
      </c>
      <c r="FM17" s="359">
        <f t="shared" si="54"/>
        <v>0</v>
      </c>
      <c r="FN17" s="359">
        <f t="shared" si="54"/>
        <v>0</v>
      </c>
      <c r="FO17" s="359">
        <f t="shared" si="54"/>
        <v>0</v>
      </c>
      <c r="FP17" s="359">
        <f t="shared" ref="FP17:GP17" si="55">FP18+FP19</f>
        <v>0</v>
      </c>
      <c r="FQ17" s="359">
        <f t="shared" si="55"/>
        <v>0</v>
      </c>
      <c r="FR17" s="359">
        <f t="shared" si="55"/>
        <v>0</v>
      </c>
      <c r="FS17" s="359">
        <f t="shared" si="55"/>
        <v>0</v>
      </c>
      <c r="FT17" s="359">
        <f t="shared" si="55"/>
        <v>0</v>
      </c>
      <c r="FU17" s="359">
        <f t="shared" si="55"/>
        <v>0</v>
      </c>
      <c r="FV17" s="359">
        <f t="shared" si="55"/>
        <v>0</v>
      </c>
      <c r="FW17" s="359">
        <f t="shared" si="55"/>
        <v>0</v>
      </c>
      <c r="FX17" s="359">
        <f t="shared" si="55"/>
        <v>0</v>
      </c>
      <c r="FY17" s="359">
        <f t="shared" si="55"/>
        <v>0</v>
      </c>
      <c r="FZ17" s="359">
        <f t="shared" si="55"/>
        <v>0</v>
      </c>
      <c r="GA17" s="359">
        <f t="shared" si="55"/>
        <v>0</v>
      </c>
      <c r="GB17" s="359">
        <f t="shared" si="55"/>
        <v>0</v>
      </c>
      <c r="GC17" s="359">
        <f t="shared" si="55"/>
        <v>0</v>
      </c>
      <c r="GD17" s="359">
        <f t="shared" si="55"/>
        <v>0</v>
      </c>
      <c r="GE17" s="359">
        <f t="shared" si="55"/>
        <v>0</v>
      </c>
      <c r="GF17" s="359">
        <f t="shared" si="55"/>
        <v>0</v>
      </c>
      <c r="GG17" s="359">
        <f t="shared" si="55"/>
        <v>0</v>
      </c>
      <c r="GH17" s="359">
        <f t="shared" si="55"/>
        <v>0</v>
      </c>
      <c r="GI17" s="359">
        <f t="shared" si="55"/>
        <v>0</v>
      </c>
      <c r="GJ17" s="359">
        <f t="shared" si="55"/>
        <v>0</v>
      </c>
      <c r="GK17" s="359">
        <f t="shared" si="55"/>
        <v>0</v>
      </c>
      <c r="GL17" s="359">
        <f t="shared" si="55"/>
        <v>0</v>
      </c>
      <c r="GM17" s="359">
        <f t="shared" si="55"/>
        <v>0</v>
      </c>
      <c r="GN17" s="359">
        <f t="shared" si="55"/>
        <v>0</v>
      </c>
      <c r="GO17" s="359">
        <f t="shared" si="55"/>
        <v>0</v>
      </c>
      <c r="GP17" s="359">
        <f t="shared" si="55"/>
        <v>0</v>
      </c>
      <c r="GQ17" s="357">
        <f t="shared" si="29"/>
        <v>1</v>
      </c>
      <c r="GR17" s="357"/>
      <c r="GS17" s="358">
        <f t="shared" ref="GS17:GS80" si="56">DD17/J17</f>
        <v>1</v>
      </c>
      <c r="GT17" s="358"/>
      <c r="GU17" s="358"/>
    </row>
    <row r="18" spans="1:203" s="63" customFormat="1" ht="21" hidden="1" customHeight="1">
      <c r="A18" s="354"/>
      <c r="B18" s="355" t="s">
        <v>160</v>
      </c>
      <c r="C18" s="356">
        <f>D18+BN18+CP18</f>
        <v>0</v>
      </c>
      <c r="D18" s="356">
        <f>E18+J18</f>
        <v>0</v>
      </c>
      <c r="E18" s="356">
        <f>SUM(F18:I18)</f>
        <v>0</v>
      </c>
      <c r="F18" s="356"/>
      <c r="G18" s="356"/>
      <c r="H18" s="356"/>
      <c r="I18" s="356"/>
      <c r="J18" s="356">
        <f>SUM(K18:BM18)</f>
        <v>0</v>
      </c>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f>SUM(BO18:BP18)</f>
        <v>0</v>
      </c>
      <c r="BO18" s="356">
        <f>SUM(BQ18:BR18)+BS18+BU18+CD18+CL18</f>
        <v>0</v>
      </c>
      <c r="BP18" s="356">
        <f>BT18+SUM(BV18:CC18)+SUM(CE18:CK18)+SUM(CM18:CO18)</f>
        <v>0</v>
      </c>
      <c r="BQ18" s="356"/>
      <c r="BR18" s="356"/>
      <c r="BS18" s="356"/>
      <c r="BT18" s="356"/>
      <c r="BU18" s="356"/>
      <c r="BV18" s="356"/>
      <c r="BW18" s="356"/>
      <c r="BX18" s="356"/>
      <c r="BY18" s="356"/>
      <c r="BZ18" s="356"/>
      <c r="CA18" s="356"/>
      <c r="CB18" s="356"/>
      <c r="CC18" s="356"/>
      <c r="CD18" s="356"/>
      <c r="CE18" s="356"/>
      <c r="CF18" s="356"/>
      <c r="CG18" s="356"/>
      <c r="CH18" s="356"/>
      <c r="CI18" s="356"/>
      <c r="CJ18" s="356"/>
      <c r="CK18" s="356"/>
      <c r="CL18" s="356"/>
      <c r="CM18" s="356"/>
      <c r="CN18" s="356"/>
      <c r="CO18" s="356"/>
      <c r="CP18" s="356">
        <f>SUM(CQ18:CR18)</f>
        <v>0</v>
      </c>
      <c r="CQ18" s="356">
        <f>SUM(CS18:CS18)</f>
        <v>0</v>
      </c>
      <c r="CR18" s="356">
        <f>SUM(CT18:CU18)</f>
        <v>0</v>
      </c>
      <c r="CS18" s="356"/>
      <c r="CT18" s="356"/>
      <c r="CU18" s="356"/>
      <c r="CV18" s="355" t="s">
        <v>160</v>
      </c>
      <c r="CW18" s="356">
        <f>CX18+FH18+GJ18+GP18</f>
        <v>0</v>
      </c>
      <c r="CX18" s="356">
        <f>CY18+DD18</f>
        <v>0</v>
      </c>
      <c r="CY18" s="356">
        <f>SUM(CZ18:DC18)</f>
        <v>0</v>
      </c>
      <c r="CZ18" s="356"/>
      <c r="DA18" s="356"/>
      <c r="DB18" s="356"/>
      <c r="DC18" s="356"/>
      <c r="DD18" s="356">
        <f>SUM(DE18:FG18)</f>
        <v>0</v>
      </c>
      <c r="DE18" s="356"/>
      <c r="DF18" s="356"/>
      <c r="DG18" s="356"/>
      <c r="DH18" s="356"/>
      <c r="DI18" s="356"/>
      <c r="DJ18" s="356"/>
      <c r="DK18" s="356"/>
      <c r="DL18" s="356"/>
      <c r="DM18" s="356"/>
      <c r="DN18" s="356"/>
      <c r="DO18" s="356"/>
      <c r="DP18" s="356"/>
      <c r="DQ18" s="356"/>
      <c r="DR18" s="356"/>
      <c r="DS18" s="356"/>
      <c r="DT18" s="356"/>
      <c r="DU18" s="356"/>
      <c r="DV18" s="356"/>
      <c r="DW18" s="356"/>
      <c r="DX18" s="356"/>
      <c r="DY18" s="356"/>
      <c r="DZ18" s="356"/>
      <c r="EA18" s="356"/>
      <c r="EB18" s="356"/>
      <c r="EC18" s="356"/>
      <c r="ED18" s="356"/>
      <c r="EE18" s="356"/>
      <c r="EF18" s="356"/>
      <c r="EG18" s="356"/>
      <c r="EH18" s="356"/>
      <c r="EI18" s="356"/>
      <c r="EJ18" s="356"/>
      <c r="EK18" s="356"/>
      <c r="EL18" s="356"/>
      <c r="EM18" s="356"/>
      <c r="EN18" s="356"/>
      <c r="EO18" s="356"/>
      <c r="EP18" s="356"/>
      <c r="EQ18" s="356"/>
      <c r="ER18" s="356"/>
      <c r="ES18" s="356"/>
      <c r="ET18" s="356"/>
      <c r="EU18" s="356"/>
      <c r="EV18" s="356"/>
      <c r="EW18" s="356"/>
      <c r="EX18" s="356"/>
      <c r="EY18" s="356"/>
      <c r="EZ18" s="356"/>
      <c r="FA18" s="356"/>
      <c r="FB18" s="356"/>
      <c r="FC18" s="356"/>
      <c r="FD18" s="356"/>
      <c r="FE18" s="356"/>
      <c r="FF18" s="356"/>
      <c r="FG18" s="356"/>
      <c r="FH18" s="356">
        <f>SUM(FI18:FJ18)</f>
        <v>0</v>
      </c>
      <c r="FI18" s="356">
        <f>SUM(FK18:FL18)+FM18+FO18+FX18+GF18</f>
        <v>0</v>
      </c>
      <c r="FJ18" s="356">
        <f>FN18+SUM(FP18:FW18)+SUM(FY18:GE18)+SUM(GG18:GI18)</f>
        <v>0</v>
      </c>
      <c r="FK18" s="356"/>
      <c r="FL18" s="356"/>
      <c r="FM18" s="356"/>
      <c r="FN18" s="356"/>
      <c r="FO18" s="356"/>
      <c r="FP18" s="356"/>
      <c r="FQ18" s="356"/>
      <c r="FR18" s="356"/>
      <c r="FS18" s="356"/>
      <c r="FT18" s="356"/>
      <c r="FU18" s="356"/>
      <c r="FV18" s="356"/>
      <c r="FW18" s="356"/>
      <c r="FX18" s="356"/>
      <c r="FY18" s="356"/>
      <c r="FZ18" s="356"/>
      <c r="GA18" s="356"/>
      <c r="GB18" s="356"/>
      <c r="GC18" s="356"/>
      <c r="GD18" s="356"/>
      <c r="GE18" s="356"/>
      <c r="GF18" s="356"/>
      <c r="GG18" s="356"/>
      <c r="GH18" s="356"/>
      <c r="GI18" s="356"/>
      <c r="GJ18" s="356">
        <f>SUM(GK18:GL18)</f>
        <v>0</v>
      </c>
      <c r="GK18" s="356">
        <f>SUM(GM18:GM18)</f>
        <v>0</v>
      </c>
      <c r="GL18" s="356">
        <f>SUM(GN18:GO18)</f>
        <v>0</v>
      </c>
      <c r="GM18" s="356"/>
      <c r="GN18" s="356"/>
      <c r="GO18" s="356"/>
      <c r="GP18" s="356"/>
      <c r="GQ18" s="357"/>
      <c r="GR18" s="357"/>
      <c r="GS18" s="358"/>
      <c r="GT18" s="358"/>
      <c r="GU18" s="358"/>
    </row>
    <row r="19" spans="1:203" s="63" customFormat="1" ht="21" hidden="1" customHeight="1">
      <c r="A19" s="354"/>
      <c r="B19" s="355" t="s">
        <v>161</v>
      </c>
      <c r="C19" s="356">
        <f>D19+BN19+CP19</f>
        <v>10704475501</v>
      </c>
      <c r="D19" s="356">
        <f>E19+J19</f>
        <v>10704475501</v>
      </c>
      <c r="E19" s="356">
        <f>SUM(F19:I19)</f>
        <v>0</v>
      </c>
      <c r="F19" s="359"/>
      <c r="G19" s="359"/>
      <c r="H19" s="359"/>
      <c r="I19" s="359"/>
      <c r="J19" s="356">
        <f>SUM(K19:BM19)</f>
        <v>10704475501</v>
      </c>
      <c r="K19" s="359"/>
      <c r="L19" s="359"/>
      <c r="M19" s="359"/>
      <c r="N19" s="359"/>
      <c r="O19" s="359"/>
      <c r="P19" s="359"/>
      <c r="Q19" s="359"/>
      <c r="R19" s="359"/>
      <c r="S19" s="359"/>
      <c r="T19" s="359"/>
      <c r="U19" s="359"/>
      <c r="V19" s="359"/>
      <c r="W19" s="359"/>
      <c r="X19" s="359"/>
      <c r="Y19" s="359"/>
      <c r="Z19" s="359">
        <v>36610000</v>
      </c>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359"/>
      <c r="BD19" s="359"/>
      <c r="BE19" s="359"/>
      <c r="BF19" s="359"/>
      <c r="BG19" s="359"/>
      <c r="BH19" s="359"/>
      <c r="BI19" s="359"/>
      <c r="BJ19" s="359">
        <v>10383735661</v>
      </c>
      <c r="BK19" s="359">
        <v>284129840</v>
      </c>
      <c r="BL19" s="359"/>
      <c r="BM19" s="359"/>
      <c r="BN19" s="356">
        <f>SUM(BO19:BP19)</f>
        <v>0</v>
      </c>
      <c r="BO19" s="356">
        <f>SUM(BQ19:BR19)+BS19+BU19+CD19+CL19</f>
        <v>0</v>
      </c>
      <c r="BP19" s="356">
        <f>BT19+SUM(BV19:CC19)+SUM(CE19:CK19)+SUM(CM19:CO19)</f>
        <v>0</v>
      </c>
      <c r="BQ19" s="359"/>
      <c r="BR19" s="359"/>
      <c r="BS19" s="359"/>
      <c r="BT19" s="359"/>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56">
        <f>SUM(CQ19:CR19)</f>
        <v>0</v>
      </c>
      <c r="CQ19" s="356">
        <f>SUM(CS19:CS19)</f>
        <v>0</v>
      </c>
      <c r="CR19" s="356">
        <f>SUM(CT19:CU19)</f>
        <v>0</v>
      </c>
      <c r="CS19" s="359"/>
      <c r="CT19" s="359"/>
      <c r="CU19" s="359"/>
      <c r="CV19" s="355" t="s">
        <v>161</v>
      </c>
      <c r="CW19" s="356">
        <f>CX19+FH19+GJ19+GP19</f>
        <v>10704475501</v>
      </c>
      <c r="CX19" s="356">
        <f>CY19+DD19</f>
        <v>10704475501</v>
      </c>
      <c r="CY19" s="356">
        <f>SUM(CZ19:DC19)</f>
        <v>0</v>
      </c>
      <c r="CZ19" s="359"/>
      <c r="DA19" s="359"/>
      <c r="DB19" s="359"/>
      <c r="DC19" s="359"/>
      <c r="DD19" s="356">
        <f>SUM(DE19:FG19)</f>
        <v>10704475501</v>
      </c>
      <c r="DE19" s="359"/>
      <c r="DF19" s="359"/>
      <c r="DG19" s="359"/>
      <c r="DH19" s="359"/>
      <c r="DI19" s="359"/>
      <c r="DJ19" s="359"/>
      <c r="DK19" s="359"/>
      <c r="DL19" s="359"/>
      <c r="DM19" s="359"/>
      <c r="DN19" s="359"/>
      <c r="DO19" s="359"/>
      <c r="DP19" s="359"/>
      <c r="DQ19" s="359"/>
      <c r="DR19" s="359"/>
      <c r="DS19" s="359"/>
      <c r="DT19" s="359">
        <v>36610000</v>
      </c>
      <c r="DU19" s="359"/>
      <c r="DV19" s="359"/>
      <c r="DW19" s="359"/>
      <c r="DX19" s="359"/>
      <c r="DY19" s="359"/>
      <c r="DZ19" s="359"/>
      <c r="EA19" s="359"/>
      <c r="EB19" s="359"/>
      <c r="EC19" s="359"/>
      <c r="ED19" s="359"/>
      <c r="EE19" s="359"/>
      <c r="EF19" s="359"/>
      <c r="EG19" s="359"/>
      <c r="EH19" s="359"/>
      <c r="EI19" s="359"/>
      <c r="EJ19" s="359"/>
      <c r="EK19" s="359"/>
      <c r="EL19" s="359"/>
      <c r="EM19" s="359"/>
      <c r="EN19" s="359"/>
      <c r="EO19" s="359"/>
      <c r="EP19" s="359"/>
      <c r="EQ19" s="359"/>
      <c r="ER19" s="359"/>
      <c r="ES19" s="359"/>
      <c r="ET19" s="359"/>
      <c r="EU19" s="359"/>
      <c r="EV19" s="359"/>
      <c r="EW19" s="359"/>
      <c r="EX19" s="359"/>
      <c r="EY19" s="359"/>
      <c r="EZ19" s="359"/>
      <c r="FA19" s="359"/>
      <c r="FB19" s="359"/>
      <c r="FC19" s="359"/>
      <c r="FD19" s="359">
        <v>10383735661</v>
      </c>
      <c r="FE19" s="359">
        <v>284129840</v>
      </c>
      <c r="FF19" s="359"/>
      <c r="FG19" s="359"/>
      <c r="FH19" s="356">
        <f>SUM(FI19:FJ19)</f>
        <v>0</v>
      </c>
      <c r="FI19" s="356">
        <f>SUM(FK19:FL19)+FM19+FO19+FX19+GF19</f>
        <v>0</v>
      </c>
      <c r="FJ19" s="356">
        <f>FN19+SUM(FP19:FW19)+SUM(FY19:GE19)+SUM(GG19:GI19)</f>
        <v>0</v>
      </c>
      <c r="FK19" s="359"/>
      <c r="FL19" s="359"/>
      <c r="FM19" s="359"/>
      <c r="FN19" s="359"/>
      <c r="FO19" s="359"/>
      <c r="FP19" s="359"/>
      <c r="FQ19" s="359"/>
      <c r="FR19" s="359"/>
      <c r="FS19" s="359"/>
      <c r="FT19" s="359"/>
      <c r="FU19" s="359"/>
      <c r="FV19" s="359"/>
      <c r="FW19" s="359"/>
      <c r="FX19" s="359"/>
      <c r="FY19" s="359"/>
      <c r="FZ19" s="359"/>
      <c r="GA19" s="359"/>
      <c r="GB19" s="359"/>
      <c r="GC19" s="359"/>
      <c r="GD19" s="359"/>
      <c r="GE19" s="359"/>
      <c r="GF19" s="359"/>
      <c r="GG19" s="359"/>
      <c r="GH19" s="359"/>
      <c r="GI19" s="359"/>
      <c r="GJ19" s="356">
        <f>SUM(GK19:GL19)</f>
        <v>0</v>
      </c>
      <c r="GK19" s="356">
        <f>SUM(GM19:GM19)</f>
        <v>0</v>
      </c>
      <c r="GL19" s="356">
        <f>SUM(GN19:GO19)</f>
        <v>0</v>
      </c>
      <c r="GM19" s="359"/>
      <c r="GN19" s="359"/>
      <c r="GO19" s="359"/>
      <c r="GP19" s="359"/>
      <c r="GQ19" s="357">
        <f t="shared" si="29"/>
        <v>1</v>
      </c>
      <c r="GR19" s="357"/>
      <c r="GS19" s="358">
        <f t="shared" si="56"/>
        <v>1</v>
      </c>
      <c r="GT19" s="358"/>
      <c r="GU19" s="358"/>
    </row>
    <row r="20" spans="1:203" s="63" customFormat="1" ht="21" customHeight="1">
      <c r="A20" s="354">
        <v>3</v>
      </c>
      <c r="B20" s="355" t="s">
        <v>172</v>
      </c>
      <c r="C20" s="356">
        <f t="shared" ref="C20:Y20" si="57">C21+C22</f>
        <v>135840000</v>
      </c>
      <c r="D20" s="356">
        <f t="shared" si="57"/>
        <v>135840000</v>
      </c>
      <c r="E20" s="356">
        <f t="shared" si="57"/>
        <v>0</v>
      </c>
      <c r="F20" s="356">
        <f t="shared" si="57"/>
        <v>0</v>
      </c>
      <c r="G20" s="356">
        <f t="shared" si="57"/>
        <v>0</v>
      </c>
      <c r="H20" s="356">
        <f t="shared" si="57"/>
        <v>0</v>
      </c>
      <c r="I20" s="356">
        <f t="shared" si="57"/>
        <v>0</v>
      </c>
      <c r="J20" s="356">
        <f t="shared" si="57"/>
        <v>135840000</v>
      </c>
      <c r="K20" s="356">
        <f t="shared" si="57"/>
        <v>0</v>
      </c>
      <c r="L20" s="356">
        <f t="shared" si="57"/>
        <v>0</v>
      </c>
      <c r="M20" s="356">
        <f t="shared" si="57"/>
        <v>0</v>
      </c>
      <c r="N20" s="356">
        <f t="shared" si="57"/>
        <v>0</v>
      </c>
      <c r="O20" s="356">
        <f t="shared" si="57"/>
        <v>0</v>
      </c>
      <c r="P20" s="356">
        <f t="shared" si="57"/>
        <v>0</v>
      </c>
      <c r="Q20" s="356">
        <f t="shared" si="57"/>
        <v>0</v>
      </c>
      <c r="R20" s="356">
        <f t="shared" si="57"/>
        <v>0</v>
      </c>
      <c r="S20" s="356">
        <f t="shared" si="57"/>
        <v>0</v>
      </c>
      <c r="T20" s="356">
        <f t="shared" si="57"/>
        <v>0</v>
      </c>
      <c r="U20" s="356">
        <f t="shared" si="57"/>
        <v>0</v>
      </c>
      <c r="V20" s="356">
        <f t="shared" si="57"/>
        <v>0</v>
      </c>
      <c r="W20" s="356">
        <f t="shared" si="57"/>
        <v>0</v>
      </c>
      <c r="X20" s="356">
        <f t="shared" si="57"/>
        <v>0</v>
      </c>
      <c r="Y20" s="356">
        <f t="shared" si="57"/>
        <v>0</v>
      </c>
      <c r="Z20" s="356">
        <f t="shared" ref="Z20:AI20" si="58">Z21+Z22</f>
        <v>0</v>
      </c>
      <c r="AA20" s="356">
        <f t="shared" si="58"/>
        <v>0</v>
      </c>
      <c r="AB20" s="356">
        <f t="shared" si="58"/>
        <v>0</v>
      </c>
      <c r="AC20" s="356">
        <f t="shared" si="58"/>
        <v>0</v>
      </c>
      <c r="AD20" s="356">
        <f t="shared" si="58"/>
        <v>0</v>
      </c>
      <c r="AE20" s="356">
        <f t="shared" si="58"/>
        <v>0</v>
      </c>
      <c r="AF20" s="356">
        <f t="shared" si="58"/>
        <v>0</v>
      </c>
      <c r="AG20" s="356">
        <f t="shared" si="58"/>
        <v>0</v>
      </c>
      <c r="AH20" s="356">
        <f t="shared" si="58"/>
        <v>0</v>
      </c>
      <c r="AI20" s="356">
        <f t="shared" si="58"/>
        <v>0</v>
      </c>
      <c r="AJ20" s="356">
        <f t="shared" ref="AJ20:AO20" si="59">AJ21+AJ22</f>
        <v>0</v>
      </c>
      <c r="AK20" s="356">
        <f t="shared" si="59"/>
        <v>0</v>
      </c>
      <c r="AL20" s="356">
        <f t="shared" si="59"/>
        <v>0</v>
      </c>
      <c r="AM20" s="356">
        <f t="shared" si="59"/>
        <v>0</v>
      </c>
      <c r="AN20" s="356">
        <f t="shared" si="59"/>
        <v>0</v>
      </c>
      <c r="AO20" s="356">
        <f t="shared" si="59"/>
        <v>0</v>
      </c>
      <c r="AP20" s="356">
        <f>AP21+AP22</f>
        <v>0</v>
      </c>
      <c r="AQ20" s="356">
        <f t="shared" ref="AQ20:AW20" si="60">AQ21+AQ22</f>
        <v>0</v>
      </c>
      <c r="AR20" s="356">
        <f t="shared" si="60"/>
        <v>0</v>
      </c>
      <c r="AS20" s="356">
        <f t="shared" si="60"/>
        <v>0</v>
      </c>
      <c r="AT20" s="356">
        <f t="shared" si="60"/>
        <v>0</v>
      </c>
      <c r="AU20" s="356">
        <f t="shared" si="60"/>
        <v>0</v>
      </c>
      <c r="AV20" s="356">
        <f t="shared" si="60"/>
        <v>0</v>
      </c>
      <c r="AW20" s="356">
        <f t="shared" si="60"/>
        <v>0</v>
      </c>
      <c r="AX20" s="356">
        <f>AX21+AX22</f>
        <v>0</v>
      </c>
      <c r="AY20" s="356">
        <f t="shared" ref="AY20:BD20" si="61">AY21+AY22</f>
        <v>0</v>
      </c>
      <c r="AZ20" s="356">
        <f t="shared" si="61"/>
        <v>0</v>
      </c>
      <c r="BA20" s="356">
        <f t="shared" si="61"/>
        <v>0</v>
      </c>
      <c r="BB20" s="356">
        <f t="shared" si="61"/>
        <v>0</v>
      </c>
      <c r="BC20" s="356">
        <f t="shared" si="61"/>
        <v>135840000</v>
      </c>
      <c r="BD20" s="356">
        <f t="shared" si="61"/>
        <v>0</v>
      </c>
      <c r="BE20" s="356">
        <f>BE21+BE22</f>
        <v>0</v>
      </c>
      <c r="BF20" s="356">
        <f>BF21+BF22</f>
        <v>0</v>
      </c>
      <c r="BG20" s="356">
        <f t="shared" ref="BG20:CU20" si="62">BG21+BG22</f>
        <v>0</v>
      </c>
      <c r="BH20" s="356">
        <f t="shared" si="62"/>
        <v>0</v>
      </c>
      <c r="BI20" s="356">
        <f t="shared" si="62"/>
        <v>0</v>
      </c>
      <c r="BJ20" s="356">
        <f t="shared" si="62"/>
        <v>0</v>
      </c>
      <c r="BK20" s="356">
        <f t="shared" si="62"/>
        <v>0</v>
      </c>
      <c r="BL20" s="356">
        <f t="shared" si="62"/>
        <v>0</v>
      </c>
      <c r="BM20" s="356">
        <f t="shared" si="62"/>
        <v>0</v>
      </c>
      <c r="BN20" s="356">
        <f t="shared" si="62"/>
        <v>0</v>
      </c>
      <c r="BO20" s="356">
        <f t="shared" si="62"/>
        <v>0</v>
      </c>
      <c r="BP20" s="356">
        <f t="shared" si="62"/>
        <v>0</v>
      </c>
      <c r="BQ20" s="356">
        <f t="shared" si="62"/>
        <v>0</v>
      </c>
      <c r="BR20" s="356">
        <f t="shared" si="62"/>
        <v>0</v>
      </c>
      <c r="BS20" s="356">
        <f t="shared" si="62"/>
        <v>0</v>
      </c>
      <c r="BT20" s="356">
        <f t="shared" si="62"/>
        <v>0</v>
      </c>
      <c r="BU20" s="356">
        <f t="shared" si="62"/>
        <v>0</v>
      </c>
      <c r="BV20" s="356">
        <f t="shared" si="62"/>
        <v>0</v>
      </c>
      <c r="BW20" s="356">
        <f t="shared" si="62"/>
        <v>0</v>
      </c>
      <c r="BX20" s="356">
        <f t="shared" si="62"/>
        <v>0</v>
      </c>
      <c r="BY20" s="356">
        <f t="shared" si="62"/>
        <v>0</v>
      </c>
      <c r="BZ20" s="356">
        <f t="shared" si="62"/>
        <v>0</v>
      </c>
      <c r="CA20" s="356">
        <f t="shared" si="62"/>
        <v>0</v>
      </c>
      <c r="CB20" s="356">
        <f t="shared" si="62"/>
        <v>0</v>
      </c>
      <c r="CC20" s="356">
        <f t="shared" si="62"/>
        <v>0</v>
      </c>
      <c r="CD20" s="356">
        <f t="shared" si="62"/>
        <v>0</v>
      </c>
      <c r="CE20" s="356">
        <f t="shared" si="62"/>
        <v>0</v>
      </c>
      <c r="CF20" s="356">
        <f t="shared" si="62"/>
        <v>0</v>
      </c>
      <c r="CG20" s="356">
        <f t="shared" si="62"/>
        <v>0</v>
      </c>
      <c r="CH20" s="356">
        <f t="shared" si="62"/>
        <v>0</v>
      </c>
      <c r="CI20" s="356">
        <f t="shared" si="62"/>
        <v>0</v>
      </c>
      <c r="CJ20" s="356">
        <f t="shared" si="62"/>
        <v>0</v>
      </c>
      <c r="CK20" s="356">
        <f t="shared" si="62"/>
        <v>0</v>
      </c>
      <c r="CL20" s="356">
        <f t="shared" si="62"/>
        <v>0</v>
      </c>
      <c r="CM20" s="356">
        <f t="shared" si="62"/>
        <v>0</v>
      </c>
      <c r="CN20" s="356">
        <f t="shared" si="62"/>
        <v>0</v>
      </c>
      <c r="CO20" s="356">
        <f t="shared" si="62"/>
        <v>0</v>
      </c>
      <c r="CP20" s="356">
        <f t="shared" si="62"/>
        <v>0</v>
      </c>
      <c r="CQ20" s="356">
        <f t="shared" si="62"/>
        <v>0</v>
      </c>
      <c r="CR20" s="356">
        <f t="shared" si="62"/>
        <v>0</v>
      </c>
      <c r="CS20" s="356">
        <f t="shared" si="62"/>
        <v>0</v>
      </c>
      <c r="CT20" s="356">
        <f t="shared" si="62"/>
        <v>0</v>
      </c>
      <c r="CU20" s="356">
        <f t="shared" si="62"/>
        <v>0</v>
      </c>
      <c r="CV20" s="355" t="s">
        <v>172</v>
      </c>
      <c r="CW20" s="356">
        <f>CW21+CW22</f>
        <v>135840000</v>
      </c>
      <c r="CX20" s="356">
        <f t="shared" ref="CX20:DM20" si="63">CX21+CX22</f>
        <v>135840000</v>
      </c>
      <c r="CY20" s="356">
        <f t="shared" si="63"/>
        <v>0</v>
      </c>
      <c r="CZ20" s="356">
        <f t="shared" si="63"/>
        <v>0</v>
      </c>
      <c r="DA20" s="356">
        <f t="shared" si="63"/>
        <v>0</v>
      </c>
      <c r="DB20" s="356">
        <f t="shared" si="63"/>
        <v>0</v>
      </c>
      <c r="DC20" s="356">
        <f t="shared" si="63"/>
        <v>0</v>
      </c>
      <c r="DD20" s="356">
        <f t="shared" si="63"/>
        <v>135840000</v>
      </c>
      <c r="DE20" s="356">
        <f t="shared" si="63"/>
        <v>0</v>
      </c>
      <c r="DF20" s="356">
        <f t="shared" si="63"/>
        <v>0</v>
      </c>
      <c r="DG20" s="356">
        <f t="shared" si="63"/>
        <v>0</v>
      </c>
      <c r="DH20" s="356">
        <f t="shared" si="63"/>
        <v>0</v>
      </c>
      <c r="DI20" s="356">
        <f t="shared" si="63"/>
        <v>0</v>
      </c>
      <c r="DJ20" s="356">
        <f t="shared" si="63"/>
        <v>0</v>
      </c>
      <c r="DK20" s="356">
        <f t="shared" si="63"/>
        <v>0</v>
      </c>
      <c r="DL20" s="356">
        <f t="shared" si="63"/>
        <v>0</v>
      </c>
      <c r="DM20" s="356">
        <f t="shared" si="63"/>
        <v>0</v>
      </c>
      <c r="DN20" s="356">
        <f t="shared" ref="DN20:GF20" si="64">DN21+DN22</f>
        <v>0</v>
      </c>
      <c r="DO20" s="356">
        <f t="shared" si="64"/>
        <v>0</v>
      </c>
      <c r="DP20" s="356">
        <f t="shared" si="64"/>
        <v>0</v>
      </c>
      <c r="DQ20" s="356">
        <f t="shared" si="64"/>
        <v>0</v>
      </c>
      <c r="DR20" s="356">
        <f t="shared" si="64"/>
        <v>0</v>
      </c>
      <c r="DS20" s="356">
        <f t="shared" si="64"/>
        <v>0</v>
      </c>
      <c r="DT20" s="356">
        <f>DT21+DT22</f>
        <v>0</v>
      </c>
      <c r="DU20" s="356">
        <f t="shared" si="64"/>
        <v>0</v>
      </c>
      <c r="DV20" s="356">
        <f t="shared" si="64"/>
        <v>0</v>
      </c>
      <c r="DW20" s="356">
        <f>DW21+DW22</f>
        <v>0</v>
      </c>
      <c r="DX20" s="356">
        <f>DX21+DX22</f>
        <v>0</v>
      </c>
      <c r="DY20" s="356">
        <f t="shared" si="64"/>
        <v>0</v>
      </c>
      <c r="DZ20" s="356">
        <f t="shared" si="64"/>
        <v>0</v>
      </c>
      <c r="EA20" s="356">
        <f t="shared" si="64"/>
        <v>0</v>
      </c>
      <c r="EB20" s="356">
        <f t="shared" si="64"/>
        <v>0</v>
      </c>
      <c r="EC20" s="356">
        <f>EC21+EC22</f>
        <v>0</v>
      </c>
      <c r="ED20" s="356">
        <f t="shared" si="64"/>
        <v>0</v>
      </c>
      <c r="EE20" s="356">
        <f t="shared" si="64"/>
        <v>0</v>
      </c>
      <c r="EF20" s="356">
        <f t="shared" si="64"/>
        <v>0</v>
      </c>
      <c r="EG20" s="356">
        <f t="shared" si="64"/>
        <v>0</v>
      </c>
      <c r="EH20" s="356">
        <f t="shared" si="64"/>
        <v>0</v>
      </c>
      <c r="EI20" s="356">
        <f t="shared" si="64"/>
        <v>0</v>
      </c>
      <c r="EJ20" s="356">
        <f>EJ21+EJ22</f>
        <v>0</v>
      </c>
      <c r="EK20" s="356">
        <f t="shared" si="64"/>
        <v>0</v>
      </c>
      <c r="EL20" s="356">
        <f t="shared" si="64"/>
        <v>0</v>
      </c>
      <c r="EM20" s="356">
        <f t="shared" si="64"/>
        <v>0</v>
      </c>
      <c r="EN20" s="356">
        <f t="shared" si="64"/>
        <v>0</v>
      </c>
      <c r="EO20" s="356">
        <f t="shared" si="64"/>
        <v>0</v>
      </c>
      <c r="EP20" s="356">
        <f t="shared" si="64"/>
        <v>0</v>
      </c>
      <c r="EQ20" s="356">
        <f t="shared" si="64"/>
        <v>0</v>
      </c>
      <c r="ER20" s="356">
        <f>ER21+ER22</f>
        <v>0</v>
      </c>
      <c r="ES20" s="356">
        <f t="shared" si="64"/>
        <v>0</v>
      </c>
      <c r="ET20" s="356">
        <f t="shared" si="64"/>
        <v>0</v>
      </c>
      <c r="EU20" s="356">
        <f t="shared" si="64"/>
        <v>0</v>
      </c>
      <c r="EV20" s="356">
        <f t="shared" si="64"/>
        <v>0</v>
      </c>
      <c r="EW20" s="356">
        <f t="shared" si="64"/>
        <v>135840000</v>
      </c>
      <c r="EX20" s="356">
        <f t="shared" si="64"/>
        <v>0</v>
      </c>
      <c r="EY20" s="356">
        <f>EY21+EY22</f>
        <v>0</v>
      </c>
      <c r="EZ20" s="356">
        <f>EZ21+EZ22</f>
        <v>0</v>
      </c>
      <c r="FA20" s="356">
        <f t="shared" si="64"/>
        <v>0</v>
      </c>
      <c r="FB20" s="356">
        <f t="shared" si="64"/>
        <v>0</v>
      </c>
      <c r="FC20" s="356">
        <f t="shared" si="64"/>
        <v>0</v>
      </c>
      <c r="FD20" s="356">
        <f t="shared" si="64"/>
        <v>0</v>
      </c>
      <c r="FE20" s="356">
        <f t="shared" si="64"/>
        <v>0</v>
      </c>
      <c r="FF20" s="356">
        <f t="shared" si="64"/>
        <v>0</v>
      </c>
      <c r="FG20" s="356">
        <f t="shared" si="64"/>
        <v>0</v>
      </c>
      <c r="FH20" s="356">
        <f t="shared" si="64"/>
        <v>0</v>
      </c>
      <c r="FI20" s="356">
        <f t="shared" si="64"/>
        <v>0</v>
      </c>
      <c r="FJ20" s="356">
        <f t="shared" si="64"/>
        <v>0</v>
      </c>
      <c r="FK20" s="356">
        <f t="shared" si="64"/>
        <v>0</v>
      </c>
      <c r="FL20" s="356">
        <f t="shared" si="64"/>
        <v>0</v>
      </c>
      <c r="FM20" s="356">
        <f t="shared" si="64"/>
        <v>0</v>
      </c>
      <c r="FN20" s="356">
        <f t="shared" si="64"/>
        <v>0</v>
      </c>
      <c r="FO20" s="356">
        <f t="shared" si="64"/>
        <v>0</v>
      </c>
      <c r="FP20" s="356">
        <f t="shared" si="64"/>
        <v>0</v>
      </c>
      <c r="FQ20" s="356">
        <f t="shared" si="64"/>
        <v>0</v>
      </c>
      <c r="FR20" s="356">
        <f t="shared" si="64"/>
        <v>0</v>
      </c>
      <c r="FS20" s="356">
        <f t="shared" si="64"/>
        <v>0</v>
      </c>
      <c r="FT20" s="356">
        <f t="shared" si="64"/>
        <v>0</v>
      </c>
      <c r="FU20" s="356">
        <f t="shared" si="64"/>
        <v>0</v>
      </c>
      <c r="FV20" s="356">
        <f t="shared" si="64"/>
        <v>0</v>
      </c>
      <c r="FW20" s="356">
        <f t="shared" si="64"/>
        <v>0</v>
      </c>
      <c r="FX20" s="356">
        <f t="shared" si="64"/>
        <v>0</v>
      </c>
      <c r="FY20" s="356">
        <f t="shared" si="64"/>
        <v>0</v>
      </c>
      <c r="FZ20" s="356">
        <f t="shared" si="64"/>
        <v>0</v>
      </c>
      <c r="GA20" s="356">
        <f t="shared" si="64"/>
        <v>0</v>
      </c>
      <c r="GB20" s="356">
        <f t="shared" si="64"/>
        <v>0</v>
      </c>
      <c r="GC20" s="356">
        <f t="shared" si="64"/>
        <v>0</v>
      </c>
      <c r="GD20" s="356">
        <f t="shared" si="64"/>
        <v>0</v>
      </c>
      <c r="GE20" s="356">
        <f t="shared" si="64"/>
        <v>0</v>
      </c>
      <c r="GF20" s="356">
        <f t="shared" si="64"/>
        <v>0</v>
      </c>
      <c r="GG20" s="356">
        <f t="shared" ref="GG20:GO20" si="65">GG21+GG22</f>
        <v>0</v>
      </c>
      <c r="GH20" s="356">
        <f t="shared" si="65"/>
        <v>0</v>
      </c>
      <c r="GI20" s="356">
        <f t="shared" si="65"/>
        <v>0</v>
      </c>
      <c r="GJ20" s="356">
        <f t="shared" si="65"/>
        <v>0</v>
      </c>
      <c r="GK20" s="356">
        <f t="shared" si="65"/>
        <v>0</v>
      </c>
      <c r="GL20" s="356">
        <f t="shared" si="65"/>
        <v>0</v>
      </c>
      <c r="GM20" s="356">
        <f t="shared" si="65"/>
        <v>0</v>
      </c>
      <c r="GN20" s="356">
        <f t="shared" si="65"/>
        <v>0</v>
      </c>
      <c r="GO20" s="356">
        <f t="shared" si="65"/>
        <v>0</v>
      </c>
      <c r="GP20" s="356">
        <f>GP21+GP22</f>
        <v>0</v>
      </c>
      <c r="GQ20" s="357">
        <f t="shared" si="29"/>
        <v>1</v>
      </c>
      <c r="GR20" s="357"/>
      <c r="GS20" s="358">
        <f t="shared" si="56"/>
        <v>1</v>
      </c>
      <c r="GT20" s="358"/>
      <c r="GU20" s="358"/>
    </row>
    <row r="21" spans="1:203" s="63" customFormat="1" ht="21" hidden="1" customHeight="1">
      <c r="A21" s="354"/>
      <c r="B21" s="355" t="s">
        <v>160</v>
      </c>
      <c r="C21" s="356">
        <f>D21+BN21+CP21</f>
        <v>0</v>
      </c>
      <c r="D21" s="356">
        <f>E21+J21</f>
        <v>0</v>
      </c>
      <c r="E21" s="356">
        <f>SUM(F21:I21)</f>
        <v>0</v>
      </c>
      <c r="F21" s="356"/>
      <c r="G21" s="356"/>
      <c r="H21" s="356"/>
      <c r="I21" s="356"/>
      <c r="J21" s="356">
        <f>SUM(K21:BM21)</f>
        <v>0</v>
      </c>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f>SUM(BO21:BP21)</f>
        <v>0</v>
      </c>
      <c r="BO21" s="356">
        <f>SUM(BQ21:BR21)+BS21+BU21+CD21+CL21</f>
        <v>0</v>
      </c>
      <c r="BP21" s="356">
        <f>BT21+SUM(BV21:CC21)+SUM(CE21:CK21)+SUM(CM21:CO21)</f>
        <v>0</v>
      </c>
      <c r="BQ21" s="356"/>
      <c r="BR21" s="356"/>
      <c r="BS21" s="356"/>
      <c r="BT21" s="356"/>
      <c r="BU21" s="356"/>
      <c r="BV21" s="356"/>
      <c r="BW21" s="356"/>
      <c r="BX21" s="356"/>
      <c r="BY21" s="356"/>
      <c r="BZ21" s="356"/>
      <c r="CA21" s="356"/>
      <c r="CB21" s="356"/>
      <c r="CC21" s="356"/>
      <c r="CD21" s="356"/>
      <c r="CE21" s="356"/>
      <c r="CF21" s="356"/>
      <c r="CG21" s="356"/>
      <c r="CH21" s="356"/>
      <c r="CI21" s="356"/>
      <c r="CJ21" s="356"/>
      <c r="CK21" s="356"/>
      <c r="CL21" s="356"/>
      <c r="CM21" s="356"/>
      <c r="CN21" s="356"/>
      <c r="CO21" s="356"/>
      <c r="CP21" s="356">
        <f>SUM(CQ21:CR21)</f>
        <v>0</v>
      </c>
      <c r="CQ21" s="356">
        <f>SUM(CS21:CS21)</f>
        <v>0</v>
      </c>
      <c r="CR21" s="356">
        <f>SUM(CT21:CU21)</f>
        <v>0</v>
      </c>
      <c r="CS21" s="356"/>
      <c r="CT21" s="356"/>
      <c r="CU21" s="356"/>
      <c r="CV21" s="355" t="s">
        <v>160</v>
      </c>
      <c r="CW21" s="356">
        <f>CX21+FH21+GJ21+GP21</f>
        <v>0</v>
      </c>
      <c r="CX21" s="356">
        <f>CY21+DD21</f>
        <v>0</v>
      </c>
      <c r="CY21" s="356">
        <f>SUM(CZ21:DC21)</f>
        <v>0</v>
      </c>
      <c r="CZ21" s="356"/>
      <c r="DA21" s="356"/>
      <c r="DB21" s="356"/>
      <c r="DC21" s="356"/>
      <c r="DD21" s="356">
        <f>SUM(DE21:FG21)</f>
        <v>0</v>
      </c>
      <c r="DE21" s="356"/>
      <c r="DF21" s="356"/>
      <c r="DG21" s="356"/>
      <c r="DH21" s="356"/>
      <c r="DI21" s="356"/>
      <c r="DJ21" s="356"/>
      <c r="DK21" s="356"/>
      <c r="DL21" s="356"/>
      <c r="DM21" s="356"/>
      <c r="DN21" s="356"/>
      <c r="DO21" s="356"/>
      <c r="DP21" s="356"/>
      <c r="DQ21" s="356"/>
      <c r="DR21" s="356"/>
      <c r="DS21" s="356"/>
      <c r="DT21" s="356"/>
      <c r="DU21" s="356"/>
      <c r="DV21" s="356"/>
      <c r="DW21" s="356"/>
      <c r="DX21" s="356"/>
      <c r="DY21" s="356"/>
      <c r="DZ21" s="356"/>
      <c r="EA21" s="356"/>
      <c r="EB21" s="356"/>
      <c r="EC21" s="356"/>
      <c r="ED21" s="356"/>
      <c r="EE21" s="356"/>
      <c r="EF21" s="356"/>
      <c r="EG21" s="356"/>
      <c r="EH21" s="356"/>
      <c r="EI21" s="356"/>
      <c r="EJ21" s="356"/>
      <c r="EK21" s="356"/>
      <c r="EL21" s="356"/>
      <c r="EM21" s="356"/>
      <c r="EN21" s="356"/>
      <c r="EO21" s="356"/>
      <c r="EP21" s="356"/>
      <c r="EQ21" s="356"/>
      <c r="ER21" s="356"/>
      <c r="ES21" s="356"/>
      <c r="ET21" s="356"/>
      <c r="EU21" s="356"/>
      <c r="EV21" s="356"/>
      <c r="EW21" s="356"/>
      <c r="EX21" s="356"/>
      <c r="EY21" s="356"/>
      <c r="EZ21" s="356"/>
      <c r="FA21" s="356"/>
      <c r="FB21" s="356"/>
      <c r="FC21" s="356"/>
      <c r="FD21" s="356"/>
      <c r="FE21" s="356"/>
      <c r="FF21" s="356"/>
      <c r="FG21" s="356"/>
      <c r="FH21" s="356">
        <f>SUM(FI21:FJ21)</f>
        <v>0</v>
      </c>
      <c r="FI21" s="356">
        <f>SUM(FK21:FL21)+FM21+FO21+FX21+GF21</f>
        <v>0</v>
      </c>
      <c r="FJ21" s="356">
        <f>FN21+SUM(FP21:FW21)+SUM(FY21:GE21)+SUM(GG21:GI21)</f>
        <v>0</v>
      </c>
      <c r="FK21" s="356"/>
      <c r="FL21" s="356"/>
      <c r="FM21" s="356"/>
      <c r="FN21" s="356"/>
      <c r="FO21" s="356"/>
      <c r="FP21" s="356"/>
      <c r="FQ21" s="356"/>
      <c r="FR21" s="356"/>
      <c r="FS21" s="356"/>
      <c r="FT21" s="356"/>
      <c r="FU21" s="356"/>
      <c r="FV21" s="356"/>
      <c r="FW21" s="356"/>
      <c r="FX21" s="356"/>
      <c r="FY21" s="356"/>
      <c r="FZ21" s="356"/>
      <c r="GA21" s="356"/>
      <c r="GB21" s="356"/>
      <c r="GC21" s="356"/>
      <c r="GD21" s="356"/>
      <c r="GE21" s="356"/>
      <c r="GF21" s="356"/>
      <c r="GG21" s="356"/>
      <c r="GH21" s="356"/>
      <c r="GI21" s="356"/>
      <c r="GJ21" s="356">
        <f>SUM(GK21:GL21)</f>
        <v>0</v>
      </c>
      <c r="GK21" s="356">
        <f>SUM(GM21:GM21)</f>
        <v>0</v>
      </c>
      <c r="GL21" s="356">
        <f>SUM(GN21:GO21)</f>
        <v>0</v>
      </c>
      <c r="GM21" s="356"/>
      <c r="GN21" s="356"/>
      <c r="GO21" s="356"/>
      <c r="GP21" s="356"/>
      <c r="GQ21" s="357"/>
      <c r="GR21" s="357"/>
      <c r="GS21" s="358"/>
      <c r="GT21" s="358"/>
      <c r="GU21" s="358"/>
    </row>
    <row r="22" spans="1:203" s="63" customFormat="1" ht="21" hidden="1" customHeight="1">
      <c r="A22" s="354"/>
      <c r="B22" s="355" t="s">
        <v>161</v>
      </c>
      <c r="C22" s="356">
        <f>D22+BN22+CP22</f>
        <v>135840000</v>
      </c>
      <c r="D22" s="356">
        <f>E22+J22</f>
        <v>135840000</v>
      </c>
      <c r="E22" s="356">
        <f>SUM(F22:I22)</f>
        <v>0</v>
      </c>
      <c r="F22" s="356"/>
      <c r="G22" s="356"/>
      <c r="H22" s="356"/>
      <c r="I22" s="356"/>
      <c r="J22" s="356">
        <f>SUM(K22:BM22)</f>
        <v>135840000</v>
      </c>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356"/>
      <c r="AW22" s="356"/>
      <c r="AX22" s="356"/>
      <c r="AY22" s="356"/>
      <c r="AZ22" s="356"/>
      <c r="BA22" s="356"/>
      <c r="BB22" s="356"/>
      <c r="BC22" s="356">
        <v>135840000</v>
      </c>
      <c r="BD22" s="356"/>
      <c r="BE22" s="356"/>
      <c r="BF22" s="356"/>
      <c r="BG22" s="356"/>
      <c r="BH22" s="356"/>
      <c r="BI22" s="356"/>
      <c r="BJ22" s="356"/>
      <c r="BK22" s="356"/>
      <c r="BL22" s="356"/>
      <c r="BM22" s="356"/>
      <c r="BN22" s="356">
        <f>SUM(BO22:BP22)</f>
        <v>0</v>
      </c>
      <c r="BO22" s="356">
        <f>SUM(BQ22:BR22)+BS22+BU22+CD22+CL22</f>
        <v>0</v>
      </c>
      <c r="BP22" s="356">
        <f>BT22+SUM(BV22:CC22)+SUM(CE22:CK22)+SUM(CM22:CO22)</f>
        <v>0</v>
      </c>
      <c r="BQ22" s="356"/>
      <c r="BR22" s="356"/>
      <c r="BS22" s="356"/>
      <c r="BT22" s="356"/>
      <c r="BU22" s="356"/>
      <c r="BV22" s="356"/>
      <c r="BW22" s="356"/>
      <c r="BX22" s="356"/>
      <c r="BY22" s="356"/>
      <c r="BZ22" s="356"/>
      <c r="CA22" s="356"/>
      <c r="CB22" s="356"/>
      <c r="CC22" s="356"/>
      <c r="CD22" s="356"/>
      <c r="CE22" s="356"/>
      <c r="CF22" s="356"/>
      <c r="CG22" s="356"/>
      <c r="CH22" s="356"/>
      <c r="CI22" s="356"/>
      <c r="CJ22" s="356"/>
      <c r="CK22" s="356"/>
      <c r="CL22" s="356"/>
      <c r="CM22" s="356"/>
      <c r="CN22" s="356"/>
      <c r="CO22" s="356"/>
      <c r="CP22" s="356">
        <f>SUM(CQ22:CR22)</f>
        <v>0</v>
      </c>
      <c r="CQ22" s="356">
        <f>SUM(CS22:CS22)</f>
        <v>0</v>
      </c>
      <c r="CR22" s="356">
        <f>SUM(CT22:CU22)</f>
        <v>0</v>
      </c>
      <c r="CS22" s="356"/>
      <c r="CT22" s="356"/>
      <c r="CU22" s="356"/>
      <c r="CV22" s="355" t="s">
        <v>161</v>
      </c>
      <c r="CW22" s="356">
        <f>CX22+FH22+GJ22+GP22</f>
        <v>135840000</v>
      </c>
      <c r="CX22" s="356">
        <f>CY22+DD22</f>
        <v>135840000</v>
      </c>
      <c r="CY22" s="356">
        <f>SUM(CZ22:DC22)</f>
        <v>0</v>
      </c>
      <c r="CZ22" s="356"/>
      <c r="DA22" s="356"/>
      <c r="DB22" s="356"/>
      <c r="DC22" s="356"/>
      <c r="DD22" s="356">
        <f>SUM(DE22:FG22)</f>
        <v>135840000</v>
      </c>
      <c r="DE22" s="356"/>
      <c r="DF22" s="356"/>
      <c r="DG22" s="356"/>
      <c r="DH22" s="356"/>
      <c r="DI22" s="356"/>
      <c r="DJ22" s="356"/>
      <c r="DK22" s="356"/>
      <c r="DL22" s="356"/>
      <c r="DM22" s="356"/>
      <c r="DN22" s="356"/>
      <c r="DO22" s="356"/>
      <c r="DP22" s="356"/>
      <c r="DQ22" s="356"/>
      <c r="DR22" s="356"/>
      <c r="DS22" s="356"/>
      <c r="DT22" s="356"/>
      <c r="DU22" s="356"/>
      <c r="DV22" s="356"/>
      <c r="DW22" s="356"/>
      <c r="DX22" s="356"/>
      <c r="DY22" s="356"/>
      <c r="DZ22" s="356"/>
      <c r="EA22" s="356"/>
      <c r="EB22" s="356"/>
      <c r="EC22" s="356"/>
      <c r="ED22" s="356"/>
      <c r="EE22" s="356"/>
      <c r="EF22" s="356"/>
      <c r="EG22" s="356"/>
      <c r="EH22" s="356"/>
      <c r="EI22" s="356"/>
      <c r="EJ22" s="356"/>
      <c r="EK22" s="356"/>
      <c r="EL22" s="356"/>
      <c r="EM22" s="356"/>
      <c r="EN22" s="356"/>
      <c r="EO22" s="356"/>
      <c r="EP22" s="356"/>
      <c r="EQ22" s="356"/>
      <c r="ER22" s="356"/>
      <c r="ES22" s="356"/>
      <c r="ET22" s="356"/>
      <c r="EU22" s="356"/>
      <c r="EV22" s="356"/>
      <c r="EW22" s="356">
        <v>135840000</v>
      </c>
      <c r="EX22" s="356"/>
      <c r="EY22" s="356"/>
      <c r="EZ22" s="356"/>
      <c r="FA22" s="356"/>
      <c r="FB22" s="356"/>
      <c r="FC22" s="356"/>
      <c r="FD22" s="356"/>
      <c r="FE22" s="356"/>
      <c r="FF22" s="356"/>
      <c r="FG22" s="356"/>
      <c r="FH22" s="356">
        <f>SUM(FI22:FJ22)</f>
        <v>0</v>
      </c>
      <c r="FI22" s="356">
        <f>SUM(FK22:FL22)+FM22+FO22+FX22+GF22</f>
        <v>0</v>
      </c>
      <c r="FJ22" s="356">
        <f>FN22+SUM(FP22:FW22)+SUM(FY22:GE22)+SUM(GG22:GI22)</f>
        <v>0</v>
      </c>
      <c r="FK22" s="356"/>
      <c r="FL22" s="356"/>
      <c r="FM22" s="356"/>
      <c r="FN22" s="356"/>
      <c r="FO22" s="356"/>
      <c r="FP22" s="356"/>
      <c r="FQ22" s="356"/>
      <c r="FR22" s="356"/>
      <c r="FS22" s="356"/>
      <c r="FT22" s="356"/>
      <c r="FU22" s="356"/>
      <c r="FV22" s="356"/>
      <c r="FW22" s="356"/>
      <c r="FX22" s="356"/>
      <c r="FY22" s="356"/>
      <c r="FZ22" s="356"/>
      <c r="GA22" s="356"/>
      <c r="GB22" s="356"/>
      <c r="GC22" s="356"/>
      <c r="GD22" s="356"/>
      <c r="GE22" s="356"/>
      <c r="GF22" s="356"/>
      <c r="GG22" s="356"/>
      <c r="GH22" s="356"/>
      <c r="GI22" s="356"/>
      <c r="GJ22" s="356">
        <f>SUM(GK22:GL22)</f>
        <v>0</v>
      </c>
      <c r="GK22" s="356">
        <f>SUM(GM22:GM22)</f>
        <v>0</v>
      </c>
      <c r="GL22" s="356">
        <f>SUM(GN22:GO22)</f>
        <v>0</v>
      </c>
      <c r="GM22" s="356"/>
      <c r="GN22" s="356"/>
      <c r="GO22" s="356"/>
      <c r="GP22" s="356"/>
      <c r="GQ22" s="357">
        <f t="shared" si="29"/>
        <v>1</v>
      </c>
      <c r="GR22" s="357"/>
      <c r="GS22" s="358">
        <f t="shared" si="56"/>
        <v>1</v>
      </c>
      <c r="GT22" s="358"/>
      <c r="GU22" s="358"/>
    </row>
    <row r="23" spans="1:203" s="63" customFormat="1" ht="21" customHeight="1">
      <c r="A23" s="354">
        <v>4</v>
      </c>
      <c r="B23" s="355" t="s">
        <v>319</v>
      </c>
      <c r="C23" s="356">
        <f t="shared" ref="C23:AB23" si="66">C24+C25</f>
        <v>8822474198</v>
      </c>
      <c r="D23" s="356">
        <f t="shared" si="66"/>
        <v>5787474198</v>
      </c>
      <c r="E23" s="356">
        <f t="shared" si="66"/>
        <v>0</v>
      </c>
      <c r="F23" s="356">
        <f t="shared" si="66"/>
        <v>0</v>
      </c>
      <c r="G23" s="356">
        <f t="shared" si="66"/>
        <v>0</v>
      </c>
      <c r="H23" s="356">
        <f t="shared" si="66"/>
        <v>0</v>
      </c>
      <c r="I23" s="356">
        <f t="shared" si="66"/>
        <v>0</v>
      </c>
      <c r="J23" s="356">
        <f t="shared" si="66"/>
        <v>5787474198</v>
      </c>
      <c r="K23" s="356">
        <f t="shared" si="66"/>
        <v>0</v>
      </c>
      <c r="L23" s="356">
        <f t="shared" si="66"/>
        <v>0</v>
      </c>
      <c r="M23" s="356">
        <f t="shared" si="66"/>
        <v>0</v>
      </c>
      <c r="N23" s="356">
        <f t="shared" si="66"/>
        <v>0</v>
      </c>
      <c r="O23" s="356">
        <f t="shared" si="66"/>
        <v>0</v>
      </c>
      <c r="P23" s="356">
        <f t="shared" si="66"/>
        <v>0</v>
      </c>
      <c r="Q23" s="356">
        <f t="shared" si="66"/>
        <v>0</v>
      </c>
      <c r="R23" s="356">
        <f t="shared" si="66"/>
        <v>0</v>
      </c>
      <c r="S23" s="356">
        <f t="shared" si="66"/>
        <v>0</v>
      </c>
      <c r="T23" s="356">
        <f t="shared" si="66"/>
        <v>0</v>
      </c>
      <c r="U23" s="356">
        <f t="shared" si="66"/>
        <v>0</v>
      </c>
      <c r="V23" s="356">
        <f t="shared" si="66"/>
        <v>0</v>
      </c>
      <c r="W23" s="356">
        <f t="shared" si="66"/>
        <v>0</v>
      </c>
      <c r="X23" s="356">
        <f t="shared" si="66"/>
        <v>0</v>
      </c>
      <c r="Y23" s="356">
        <f t="shared" si="66"/>
        <v>0</v>
      </c>
      <c r="Z23" s="356">
        <f t="shared" si="66"/>
        <v>0</v>
      </c>
      <c r="AA23" s="356">
        <f t="shared" si="66"/>
        <v>0</v>
      </c>
      <c r="AB23" s="356">
        <f t="shared" si="66"/>
        <v>0</v>
      </c>
      <c r="AC23" s="356">
        <f t="shared" ref="AC23:AI23" si="67">AC24+AC25</f>
        <v>0</v>
      </c>
      <c r="AD23" s="356">
        <f t="shared" si="67"/>
        <v>0</v>
      </c>
      <c r="AE23" s="356">
        <f t="shared" si="67"/>
        <v>0</v>
      </c>
      <c r="AF23" s="356">
        <f t="shared" si="67"/>
        <v>0</v>
      </c>
      <c r="AG23" s="356">
        <f t="shared" si="67"/>
        <v>0</v>
      </c>
      <c r="AH23" s="356">
        <f t="shared" si="67"/>
        <v>0</v>
      </c>
      <c r="AI23" s="356">
        <f t="shared" si="67"/>
        <v>0</v>
      </c>
      <c r="AJ23" s="356">
        <f t="shared" ref="AJ23:AO23" si="68">AJ24+AJ25</f>
        <v>0</v>
      </c>
      <c r="AK23" s="356">
        <f t="shared" si="68"/>
        <v>0</v>
      </c>
      <c r="AL23" s="356">
        <f t="shared" si="68"/>
        <v>0</v>
      </c>
      <c r="AM23" s="356">
        <f t="shared" si="68"/>
        <v>0</v>
      </c>
      <c r="AN23" s="356">
        <f t="shared" si="68"/>
        <v>0</v>
      </c>
      <c r="AO23" s="356">
        <f t="shared" si="68"/>
        <v>0</v>
      </c>
      <c r="AP23" s="356">
        <f>AP24+AP25</f>
        <v>0</v>
      </c>
      <c r="AQ23" s="356">
        <f t="shared" ref="AQ23:CU23" si="69">AQ24+AQ25</f>
        <v>0</v>
      </c>
      <c r="AR23" s="356">
        <f t="shared" si="69"/>
        <v>0</v>
      </c>
      <c r="AS23" s="356">
        <f t="shared" si="69"/>
        <v>2508068706</v>
      </c>
      <c r="AT23" s="356">
        <f t="shared" si="69"/>
        <v>0</v>
      </c>
      <c r="AU23" s="356">
        <f t="shared" si="69"/>
        <v>0</v>
      </c>
      <c r="AV23" s="356">
        <f t="shared" si="69"/>
        <v>0</v>
      </c>
      <c r="AW23" s="356">
        <f t="shared" si="69"/>
        <v>0</v>
      </c>
      <c r="AX23" s="356">
        <f t="shared" si="69"/>
        <v>0</v>
      </c>
      <c r="AY23" s="356">
        <f t="shared" si="69"/>
        <v>0</v>
      </c>
      <c r="AZ23" s="356">
        <f t="shared" si="69"/>
        <v>0</v>
      </c>
      <c r="BA23" s="356">
        <f t="shared" si="69"/>
        <v>0</v>
      </c>
      <c r="BB23" s="356">
        <f t="shared" si="69"/>
        <v>0</v>
      </c>
      <c r="BC23" s="356">
        <f t="shared" si="69"/>
        <v>0</v>
      </c>
      <c r="BD23" s="356">
        <f t="shared" si="69"/>
        <v>0</v>
      </c>
      <c r="BE23" s="356">
        <f t="shared" si="69"/>
        <v>10000000</v>
      </c>
      <c r="BF23" s="356">
        <f>BF24+BF25</f>
        <v>0</v>
      </c>
      <c r="BG23" s="356">
        <f t="shared" si="69"/>
        <v>0</v>
      </c>
      <c r="BH23" s="356">
        <f t="shared" si="69"/>
        <v>2150000000</v>
      </c>
      <c r="BI23" s="356">
        <f t="shared" si="69"/>
        <v>0</v>
      </c>
      <c r="BJ23" s="356">
        <f t="shared" si="69"/>
        <v>1119405492</v>
      </c>
      <c r="BK23" s="356">
        <f t="shared" si="69"/>
        <v>0</v>
      </c>
      <c r="BL23" s="356">
        <f t="shared" si="69"/>
        <v>0</v>
      </c>
      <c r="BM23" s="356">
        <f t="shared" si="69"/>
        <v>0</v>
      </c>
      <c r="BN23" s="356">
        <f t="shared" si="69"/>
        <v>3035000000</v>
      </c>
      <c r="BO23" s="356">
        <f t="shared" si="69"/>
        <v>0</v>
      </c>
      <c r="BP23" s="356">
        <f t="shared" si="69"/>
        <v>3035000000</v>
      </c>
      <c r="BQ23" s="356">
        <f t="shared" si="69"/>
        <v>0</v>
      </c>
      <c r="BR23" s="356">
        <f t="shared" si="69"/>
        <v>0</v>
      </c>
      <c r="BS23" s="356">
        <f t="shared" si="69"/>
        <v>0</v>
      </c>
      <c r="BT23" s="356">
        <f t="shared" si="69"/>
        <v>0</v>
      </c>
      <c r="BU23" s="356">
        <f t="shared" si="69"/>
        <v>0</v>
      </c>
      <c r="BV23" s="356">
        <f t="shared" si="69"/>
        <v>0</v>
      </c>
      <c r="BW23" s="356">
        <f t="shared" si="69"/>
        <v>2805000000</v>
      </c>
      <c r="BX23" s="356">
        <f t="shared" si="69"/>
        <v>0</v>
      </c>
      <c r="BY23" s="356">
        <f t="shared" si="69"/>
        <v>0</v>
      </c>
      <c r="BZ23" s="356">
        <f t="shared" si="69"/>
        <v>0</v>
      </c>
      <c r="CA23" s="356">
        <f t="shared" si="69"/>
        <v>0</v>
      </c>
      <c r="CB23" s="356">
        <f t="shared" si="69"/>
        <v>0</v>
      </c>
      <c r="CC23" s="356">
        <f t="shared" si="69"/>
        <v>0</v>
      </c>
      <c r="CD23" s="356">
        <f t="shared" si="69"/>
        <v>0</v>
      </c>
      <c r="CE23" s="356">
        <f t="shared" si="69"/>
        <v>0</v>
      </c>
      <c r="CF23" s="356">
        <f t="shared" si="69"/>
        <v>0</v>
      </c>
      <c r="CG23" s="356">
        <f t="shared" si="69"/>
        <v>0</v>
      </c>
      <c r="CH23" s="356">
        <f t="shared" si="69"/>
        <v>0</v>
      </c>
      <c r="CI23" s="356">
        <f t="shared" si="69"/>
        <v>0</v>
      </c>
      <c r="CJ23" s="356">
        <f t="shared" si="69"/>
        <v>0</v>
      </c>
      <c r="CK23" s="356">
        <f t="shared" si="69"/>
        <v>0</v>
      </c>
      <c r="CL23" s="356">
        <f t="shared" si="69"/>
        <v>0</v>
      </c>
      <c r="CM23" s="356">
        <f t="shared" si="69"/>
        <v>0</v>
      </c>
      <c r="CN23" s="356">
        <f t="shared" si="69"/>
        <v>200000000</v>
      </c>
      <c r="CO23" s="356">
        <f t="shared" si="69"/>
        <v>30000000</v>
      </c>
      <c r="CP23" s="356">
        <f t="shared" si="69"/>
        <v>0</v>
      </c>
      <c r="CQ23" s="356">
        <f t="shared" si="69"/>
        <v>0</v>
      </c>
      <c r="CR23" s="356">
        <f t="shared" si="69"/>
        <v>0</v>
      </c>
      <c r="CS23" s="356">
        <f t="shared" si="69"/>
        <v>0</v>
      </c>
      <c r="CT23" s="356">
        <f t="shared" si="69"/>
        <v>0</v>
      </c>
      <c r="CU23" s="356">
        <f t="shared" si="69"/>
        <v>0</v>
      </c>
      <c r="CV23" s="355" t="s">
        <v>319</v>
      </c>
      <c r="CW23" s="356">
        <f t="shared" ref="CW23:EF23" si="70">CW24+CW25</f>
        <v>8822474198</v>
      </c>
      <c r="CX23" s="356">
        <f t="shared" si="70"/>
        <v>3637474198</v>
      </c>
      <c r="CY23" s="356">
        <f t="shared" si="70"/>
        <v>0</v>
      </c>
      <c r="CZ23" s="356">
        <f t="shared" si="70"/>
        <v>0</v>
      </c>
      <c r="DA23" s="356">
        <f t="shared" si="70"/>
        <v>0</v>
      </c>
      <c r="DB23" s="356">
        <f t="shared" si="70"/>
        <v>0</v>
      </c>
      <c r="DC23" s="356">
        <f t="shared" si="70"/>
        <v>0</v>
      </c>
      <c r="DD23" s="356">
        <f t="shared" si="70"/>
        <v>3637474198</v>
      </c>
      <c r="DE23" s="356">
        <f t="shared" si="70"/>
        <v>0</v>
      </c>
      <c r="DF23" s="356">
        <f t="shared" si="70"/>
        <v>0</v>
      </c>
      <c r="DG23" s="356">
        <f t="shared" si="70"/>
        <v>0</v>
      </c>
      <c r="DH23" s="356">
        <f t="shared" si="70"/>
        <v>0</v>
      </c>
      <c r="DI23" s="356">
        <f t="shared" si="70"/>
        <v>0</v>
      </c>
      <c r="DJ23" s="356">
        <f t="shared" si="70"/>
        <v>0</v>
      </c>
      <c r="DK23" s="356">
        <f t="shared" si="70"/>
        <v>0</v>
      </c>
      <c r="DL23" s="356">
        <f t="shared" si="70"/>
        <v>0</v>
      </c>
      <c r="DM23" s="356">
        <f t="shared" si="70"/>
        <v>0</v>
      </c>
      <c r="DN23" s="356">
        <f t="shared" si="70"/>
        <v>0</v>
      </c>
      <c r="DO23" s="356">
        <f t="shared" si="70"/>
        <v>0</v>
      </c>
      <c r="DP23" s="356">
        <f t="shared" si="70"/>
        <v>0</v>
      </c>
      <c r="DQ23" s="356">
        <f t="shared" si="70"/>
        <v>0</v>
      </c>
      <c r="DR23" s="356">
        <f t="shared" si="70"/>
        <v>0</v>
      </c>
      <c r="DS23" s="356">
        <f t="shared" si="70"/>
        <v>0</v>
      </c>
      <c r="DT23" s="356">
        <f t="shared" si="70"/>
        <v>0</v>
      </c>
      <c r="DU23" s="356">
        <f t="shared" si="70"/>
        <v>0</v>
      </c>
      <c r="DV23" s="356">
        <f t="shared" si="70"/>
        <v>0</v>
      </c>
      <c r="DW23" s="356">
        <f>DW24+DW25</f>
        <v>0</v>
      </c>
      <c r="DX23" s="356">
        <f>DX24+DX25</f>
        <v>0</v>
      </c>
      <c r="DY23" s="356">
        <f t="shared" si="70"/>
        <v>0</v>
      </c>
      <c r="DZ23" s="356">
        <f t="shared" si="70"/>
        <v>0</v>
      </c>
      <c r="EA23" s="356">
        <f t="shared" si="70"/>
        <v>0</v>
      </c>
      <c r="EB23" s="356">
        <f t="shared" si="70"/>
        <v>0</v>
      </c>
      <c r="EC23" s="356">
        <f>EC24+EC25</f>
        <v>0</v>
      </c>
      <c r="ED23" s="356">
        <f t="shared" si="70"/>
        <v>0</v>
      </c>
      <c r="EE23" s="356">
        <f t="shared" si="70"/>
        <v>0</v>
      </c>
      <c r="EF23" s="356">
        <f t="shared" si="70"/>
        <v>0</v>
      </c>
      <c r="EG23" s="356">
        <f t="shared" ref="EG23:FO23" si="71">EG24+EG25</f>
        <v>0</v>
      </c>
      <c r="EH23" s="356">
        <f t="shared" si="71"/>
        <v>0</v>
      </c>
      <c r="EI23" s="356">
        <f t="shared" si="71"/>
        <v>0</v>
      </c>
      <c r="EJ23" s="356">
        <f>EJ24+EJ25</f>
        <v>0</v>
      </c>
      <c r="EK23" s="356">
        <f t="shared" si="71"/>
        <v>0</v>
      </c>
      <c r="EL23" s="356">
        <f t="shared" si="71"/>
        <v>0</v>
      </c>
      <c r="EM23" s="356">
        <f t="shared" si="71"/>
        <v>2508068706</v>
      </c>
      <c r="EN23" s="356">
        <f t="shared" si="71"/>
        <v>0</v>
      </c>
      <c r="EO23" s="356">
        <f t="shared" si="71"/>
        <v>0</v>
      </c>
      <c r="EP23" s="356">
        <f t="shared" si="71"/>
        <v>0</v>
      </c>
      <c r="EQ23" s="356">
        <f t="shared" si="71"/>
        <v>0</v>
      </c>
      <c r="ER23" s="356">
        <f t="shared" si="71"/>
        <v>0</v>
      </c>
      <c r="ES23" s="356">
        <f t="shared" si="71"/>
        <v>0</v>
      </c>
      <c r="ET23" s="356">
        <f t="shared" si="71"/>
        <v>0</v>
      </c>
      <c r="EU23" s="356">
        <f t="shared" si="71"/>
        <v>0</v>
      </c>
      <c r="EV23" s="356">
        <f t="shared" si="71"/>
        <v>0</v>
      </c>
      <c r="EW23" s="356">
        <f t="shared" si="71"/>
        <v>0</v>
      </c>
      <c r="EX23" s="356">
        <f t="shared" si="71"/>
        <v>0</v>
      </c>
      <c r="EY23" s="356">
        <f t="shared" si="71"/>
        <v>10000000</v>
      </c>
      <c r="EZ23" s="356">
        <f>EZ24+EZ25</f>
        <v>0</v>
      </c>
      <c r="FA23" s="356">
        <f t="shared" si="71"/>
        <v>0</v>
      </c>
      <c r="FB23" s="356">
        <f t="shared" si="71"/>
        <v>0</v>
      </c>
      <c r="FC23" s="356">
        <f t="shared" si="71"/>
        <v>0</v>
      </c>
      <c r="FD23" s="356">
        <f t="shared" si="71"/>
        <v>1119405492</v>
      </c>
      <c r="FE23" s="356">
        <f t="shared" si="71"/>
        <v>0</v>
      </c>
      <c r="FF23" s="356">
        <f t="shared" si="71"/>
        <v>0</v>
      </c>
      <c r="FG23" s="356">
        <f t="shared" si="71"/>
        <v>0</v>
      </c>
      <c r="FH23" s="356">
        <f t="shared" si="71"/>
        <v>222989624</v>
      </c>
      <c r="FI23" s="356">
        <f t="shared" si="71"/>
        <v>0</v>
      </c>
      <c r="FJ23" s="356">
        <f t="shared" si="71"/>
        <v>222989624</v>
      </c>
      <c r="FK23" s="356">
        <f t="shared" si="71"/>
        <v>0</v>
      </c>
      <c r="FL23" s="356">
        <f t="shared" si="71"/>
        <v>0</v>
      </c>
      <c r="FM23" s="356">
        <f t="shared" si="71"/>
        <v>0</v>
      </c>
      <c r="FN23" s="356">
        <f t="shared" si="71"/>
        <v>0</v>
      </c>
      <c r="FO23" s="356">
        <f t="shared" si="71"/>
        <v>0</v>
      </c>
      <c r="FP23" s="356">
        <f t="shared" ref="FP23:GP23" si="72">FP24+FP25</f>
        <v>0</v>
      </c>
      <c r="FQ23" s="356">
        <f t="shared" si="72"/>
        <v>0</v>
      </c>
      <c r="FR23" s="356">
        <f t="shared" si="72"/>
        <v>0</v>
      </c>
      <c r="FS23" s="356">
        <f t="shared" si="72"/>
        <v>0</v>
      </c>
      <c r="FT23" s="356">
        <f t="shared" si="72"/>
        <v>0</v>
      </c>
      <c r="FU23" s="356">
        <f t="shared" si="72"/>
        <v>0</v>
      </c>
      <c r="FV23" s="356">
        <f t="shared" si="72"/>
        <v>0</v>
      </c>
      <c r="FW23" s="356">
        <f t="shared" si="72"/>
        <v>0</v>
      </c>
      <c r="FX23" s="356">
        <f t="shared" si="72"/>
        <v>0</v>
      </c>
      <c r="FY23" s="356">
        <f t="shared" si="72"/>
        <v>0</v>
      </c>
      <c r="FZ23" s="356">
        <f t="shared" si="72"/>
        <v>0</v>
      </c>
      <c r="GA23" s="356">
        <f t="shared" si="72"/>
        <v>0</v>
      </c>
      <c r="GB23" s="356">
        <f t="shared" si="72"/>
        <v>0</v>
      </c>
      <c r="GC23" s="356">
        <f t="shared" si="72"/>
        <v>0</v>
      </c>
      <c r="GD23" s="356">
        <f t="shared" si="72"/>
        <v>0</v>
      </c>
      <c r="GE23" s="356">
        <f t="shared" si="72"/>
        <v>0</v>
      </c>
      <c r="GF23" s="356">
        <f t="shared" si="72"/>
        <v>0</v>
      </c>
      <c r="GG23" s="356">
        <f t="shared" si="72"/>
        <v>0</v>
      </c>
      <c r="GH23" s="356">
        <f t="shared" si="72"/>
        <v>200000000</v>
      </c>
      <c r="GI23" s="356">
        <f t="shared" si="72"/>
        <v>22989624</v>
      </c>
      <c r="GJ23" s="356">
        <f t="shared" si="72"/>
        <v>0</v>
      </c>
      <c r="GK23" s="356">
        <f t="shared" si="72"/>
        <v>0</v>
      </c>
      <c r="GL23" s="356">
        <f t="shared" si="72"/>
        <v>0</v>
      </c>
      <c r="GM23" s="356">
        <f t="shared" si="72"/>
        <v>0</v>
      </c>
      <c r="GN23" s="356">
        <f t="shared" si="72"/>
        <v>0</v>
      </c>
      <c r="GO23" s="356">
        <f t="shared" si="72"/>
        <v>0</v>
      </c>
      <c r="GP23" s="356">
        <f t="shared" si="72"/>
        <v>4962010376</v>
      </c>
      <c r="GQ23" s="357">
        <f t="shared" si="29"/>
        <v>1</v>
      </c>
      <c r="GR23" s="357"/>
      <c r="GS23" s="358">
        <f t="shared" si="56"/>
        <v>0.6285080630263572</v>
      </c>
      <c r="GT23" s="358">
        <f>FH23/BN23</f>
        <v>7.3472693245469525E-2</v>
      </c>
      <c r="GU23" s="358"/>
    </row>
    <row r="24" spans="1:203" s="63" customFormat="1" ht="21" hidden="1" customHeight="1">
      <c r="A24" s="354"/>
      <c r="B24" s="355" t="s">
        <v>160</v>
      </c>
      <c r="C24" s="356">
        <f>D24+BN24+CP24</f>
        <v>0</v>
      </c>
      <c r="D24" s="356">
        <f>E24+J24</f>
        <v>0</v>
      </c>
      <c r="E24" s="356">
        <f>SUM(F24:I24)</f>
        <v>0</v>
      </c>
      <c r="F24" s="356"/>
      <c r="G24" s="356"/>
      <c r="H24" s="356"/>
      <c r="I24" s="356"/>
      <c r="J24" s="356">
        <f>SUM(K24:BM24)</f>
        <v>0</v>
      </c>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f>SUM(BO24:BP24)</f>
        <v>0</v>
      </c>
      <c r="BO24" s="356">
        <f>SUM(BQ24:BR24)+BS24+BU24+CD24+CL24</f>
        <v>0</v>
      </c>
      <c r="BP24" s="356">
        <f>BT24+SUM(BV24:CC24)+SUM(CE24:CK24)+SUM(CM24:CO24)</f>
        <v>0</v>
      </c>
      <c r="BQ24" s="356"/>
      <c r="BR24" s="356"/>
      <c r="BS24" s="356"/>
      <c r="BT24" s="356"/>
      <c r="BU24" s="356"/>
      <c r="BV24" s="356"/>
      <c r="BW24" s="356"/>
      <c r="BX24" s="356"/>
      <c r="BY24" s="356"/>
      <c r="BZ24" s="356"/>
      <c r="CA24" s="356"/>
      <c r="CB24" s="356"/>
      <c r="CC24" s="356"/>
      <c r="CD24" s="356"/>
      <c r="CE24" s="356"/>
      <c r="CF24" s="356"/>
      <c r="CG24" s="356"/>
      <c r="CH24" s="356"/>
      <c r="CI24" s="356"/>
      <c r="CJ24" s="356"/>
      <c r="CK24" s="356"/>
      <c r="CL24" s="356"/>
      <c r="CM24" s="356"/>
      <c r="CN24" s="356"/>
      <c r="CO24" s="356"/>
      <c r="CP24" s="356">
        <f>SUM(CQ24:CR24)</f>
        <v>0</v>
      </c>
      <c r="CQ24" s="356">
        <f>SUM(CS24:CS24)</f>
        <v>0</v>
      </c>
      <c r="CR24" s="356">
        <f>SUM(CT24:CU24)</f>
        <v>0</v>
      </c>
      <c r="CS24" s="356"/>
      <c r="CT24" s="356"/>
      <c r="CU24" s="356"/>
      <c r="CV24" s="355" t="s">
        <v>160</v>
      </c>
      <c r="CW24" s="356">
        <f>CX24+FH24+GJ24+GP24</f>
        <v>0</v>
      </c>
      <c r="CX24" s="356">
        <f>CY24+DD24</f>
        <v>0</v>
      </c>
      <c r="CY24" s="356">
        <f>SUM(CZ24:DC24)</f>
        <v>0</v>
      </c>
      <c r="CZ24" s="356"/>
      <c r="DA24" s="356"/>
      <c r="DB24" s="356"/>
      <c r="DC24" s="356"/>
      <c r="DD24" s="356">
        <f>SUM(DE24:FG24)</f>
        <v>0</v>
      </c>
      <c r="DE24" s="356"/>
      <c r="DF24" s="356"/>
      <c r="DG24" s="356"/>
      <c r="DH24" s="356"/>
      <c r="DI24" s="356"/>
      <c r="DJ24" s="356"/>
      <c r="DK24" s="356"/>
      <c r="DL24" s="356"/>
      <c r="DM24" s="356"/>
      <c r="DN24" s="356"/>
      <c r="DO24" s="356"/>
      <c r="DP24" s="356"/>
      <c r="DQ24" s="356"/>
      <c r="DR24" s="356"/>
      <c r="DS24" s="356"/>
      <c r="DT24" s="356"/>
      <c r="DU24" s="356"/>
      <c r="DV24" s="356"/>
      <c r="DW24" s="356"/>
      <c r="DX24" s="356"/>
      <c r="DY24" s="356"/>
      <c r="DZ24" s="356"/>
      <c r="EA24" s="356"/>
      <c r="EB24" s="356"/>
      <c r="EC24" s="356"/>
      <c r="ED24" s="356"/>
      <c r="EE24" s="356"/>
      <c r="EF24" s="356"/>
      <c r="EG24" s="356"/>
      <c r="EH24" s="356"/>
      <c r="EI24" s="356"/>
      <c r="EJ24" s="356"/>
      <c r="EK24" s="356"/>
      <c r="EL24" s="356"/>
      <c r="EM24" s="356"/>
      <c r="EN24" s="356"/>
      <c r="EO24" s="356"/>
      <c r="EP24" s="356"/>
      <c r="EQ24" s="356"/>
      <c r="ER24" s="356"/>
      <c r="ES24" s="356"/>
      <c r="ET24" s="356"/>
      <c r="EU24" s="356"/>
      <c r="EV24" s="356"/>
      <c r="EW24" s="356"/>
      <c r="EX24" s="356"/>
      <c r="EY24" s="356"/>
      <c r="EZ24" s="356"/>
      <c r="FA24" s="356"/>
      <c r="FB24" s="356"/>
      <c r="FC24" s="356"/>
      <c r="FD24" s="356"/>
      <c r="FE24" s="356"/>
      <c r="FF24" s="356"/>
      <c r="FG24" s="356"/>
      <c r="FH24" s="356">
        <f>SUM(FI24:FJ24)</f>
        <v>0</v>
      </c>
      <c r="FI24" s="356">
        <f>SUM(FK24:FL24)+FM24+FO24+FX24+GF24</f>
        <v>0</v>
      </c>
      <c r="FJ24" s="356">
        <f>FN24+SUM(FP24:FW24)+SUM(FY24:GE24)+SUM(GG24:GI24)</f>
        <v>0</v>
      </c>
      <c r="FK24" s="356"/>
      <c r="FL24" s="356"/>
      <c r="FM24" s="356"/>
      <c r="FN24" s="356"/>
      <c r="FO24" s="356"/>
      <c r="FP24" s="356"/>
      <c r="FQ24" s="356"/>
      <c r="FR24" s="356"/>
      <c r="FS24" s="356"/>
      <c r="FT24" s="356"/>
      <c r="FU24" s="356"/>
      <c r="FV24" s="356"/>
      <c r="FW24" s="356"/>
      <c r="FX24" s="356"/>
      <c r="FY24" s="356"/>
      <c r="FZ24" s="356"/>
      <c r="GA24" s="356"/>
      <c r="GB24" s="356"/>
      <c r="GC24" s="356"/>
      <c r="GD24" s="356"/>
      <c r="GE24" s="356"/>
      <c r="GF24" s="356"/>
      <c r="GG24" s="356"/>
      <c r="GH24" s="356"/>
      <c r="GI24" s="356"/>
      <c r="GJ24" s="356">
        <f>SUM(GK24:GL24)</f>
        <v>0</v>
      </c>
      <c r="GK24" s="356">
        <f>SUM(GM24:GM24)</f>
        <v>0</v>
      </c>
      <c r="GL24" s="356">
        <f>SUM(GN24:GO24)</f>
        <v>0</v>
      </c>
      <c r="GM24" s="356"/>
      <c r="GN24" s="356"/>
      <c r="GO24" s="356"/>
      <c r="GP24" s="356"/>
      <c r="GQ24" s="357"/>
      <c r="GR24" s="357"/>
      <c r="GS24" s="358"/>
      <c r="GT24" s="358"/>
      <c r="GU24" s="358"/>
    </row>
    <row r="25" spans="1:203" s="63" customFormat="1" ht="21" hidden="1" customHeight="1">
      <c r="A25" s="354"/>
      <c r="B25" s="355" t="s">
        <v>161</v>
      </c>
      <c r="C25" s="356">
        <f>D25+BN25+CP25</f>
        <v>8822474198</v>
      </c>
      <c r="D25" s="356">
        <f>E25+J25</f>
        <v>5787474198</v>
      </c>
      <c r="E25" s="356">
        <f>SUM(F25:I25)</f>
        <v>0</v>
      </c>
      <c r="F25" s="356"/>
      <c r="G25" s="356"/>
      <c r="H25" s="356"/>
      <c r="I25" s="356"/>
      <c r="J25" s="356">
        <f>SUM(K25:BM25)</f>
        <v>5787474198</v>
      </c>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v>2508068706</v>
      </c>
      <c r="AT25" s="356"/>
      <c r="AU25" s="356"/>
      <c r="AV25" s="356"/>
      <c r="AW25" s="356"/>
      <c r="AX25" s="356"/>
      <c r="AY25" s="356"/>
      <c r="AZ25" s="356"/>
      <c r="BA25" s="356"/>
      <c r="BB25" s="356"/>
      <c r="BC25" s="356"/>
      <c r="BD25" s="356"/>
      <c r="BE25" s="356">
        <v>10000000</v>
      </c>
      <c r="BF25" s="356"/>
      <c r="BG25" s="356"/>
      <c r="BH25" s="356">
        <v>2150000000</v>
      </c>
      <c r="BI25" s="356"/>
      <c r="BJ25" s="356">
        <v>1119405492</v>
      </c>
      <c r="BK25" s="356"/>
      <c r="BL25" s="356"/>
      <c r="BM25" s="356"/>
      <c r="BN25" s="356">
        <f>SUM(BO25:BP25)</f>
        <v>3035000000</v>
      </c>
      <c r="BO25" s="356">
        <f>SUM(BQ25:BR25)+BS25+BU25+CD25+CL25</f>
        <v>0</v>
      </c>
      <c r="BP25" s="356">
        <f>BT25+SUM(BV25:CC25)+SUM(CE25:CK25)+SUM(CM25:CO25)</f>
        <v>3035000000</v>
      </c>
      <c r="BQ25" s="356"/>
      <c r="BR25" s="356"/>
      <c r="BS25" s="356"/>
      <c r="BT25" s="356"/>
      <c r="BU25" s="356"/>
      <c r="BV25" s="356"/>
      <c r="BW25" s="356">
        <v>2805000000</v>
      </c>
      <c r="BX25" s="356"/>
      <c r="BY25" s="356"/>
      <c r="BZ25" s="356"/>
      <c r="CA25" s="356"/>
      <c r="CB25" s="356"/>
      <c r="CC25" s="356"/>
      <c r="CD25" s="356"/>
      <c r="CE25" s="356"/>
      <c r="CF25" s="356"/>
      <c r="CG25" s="356"/>
      <c r="CH25" s="356"/>
      <c r="CI25" s="356"/>
      <c r="CJ25" s="356"/>
      <c r="CK25" s="356"/>
      <c r="CL25" s="356"/>
      <c r="CM25" s="356"/>
      <c r="CN25" s="356">
        <v>200000000</v>
      </c>
      <c r="CO25" s="356">
        <f>22989624+7010376</f>
        <v>30000000</v>
      </c>
      <c r="CP25" s="356">
        <f>SUM(CQ25:CR25)</f>
        <v>0</v>
      </c>
      <c r="CQ25" s="356">
        <f>SUM(CS25:CS25)</f>
        <v>0</v>
      </c>
      <c r="CR25" s="356">
        <f>SUM(CT25:CU25)</f>
        <v>0</v>
      </c>
      <c r="CS25" s="356"/>
      <c r="CT25" s="356"/>
      <c r="CU25" s="356"/>
      <c r="CV25" s="355" t="s">
        <v>161</v>
      </c>
      <c r="CW25" s="356">
        <f>CX25+FH25+GJ25+GP25</f>
        <v>8822474198</v>
      </c>
      <c r="CX25" s="356">
        <f>CY25+DD25</f>
        <v>3637474198</v>
      </c>
      <c r="CY25" s="356">
        <f>SUM(CZ25:DC25)</f>
        <v>0</v>
      </c>
      <c r="CZ25" s="356"/>
      <c r="DA25" s="356"/>
      <c r="DB25" s="356"/>
      <c r="DC25" s="356"/>
      <c r="DD25" s="356">
        <f>SUM(DE25:FG25)</f>
        <v>3637474198</v>
      </c>
      <c r="DE25" s="356"/>
      <c r="DF25" s="356"/>
      <c r="DG25" s="356"/>
      <c r="DH25" s="356"/>
      <c r="DI25" s="356"/>
      <c r="DJ25" s="356"/>
      <c r="DK25" s="356"/>
      <c r="DL25" s="356"/>
      <c r="DM25" s="356"/>
      <c r="DN25" s="356"/>
      <c r="DO25" s="356"/>
      <c r="DP25" s="356"/>
      <c r="DQ25" s="356"/>
      <c r="DR25" s="356"/>
      <c r="DS25" s="356"/>
      <c r="DT25" s="356"/>
      <c r="DU25" s="356"/>
      <c r="DV25" s="356"/>
      <c r="DW25" s="356"/>
      <c r="DX25" s="356"/>
      <c r="DY25" s="356"/>
      <c r="DZ25" s="356"/>
      <c r="EA25" s="356"/>
      <c r="EB25" s="356"/>
      <c r="EC25" s="356"/>
      <c r="ED25" s="356"/>
      <c r="EE25" s="356"/>
      <c r="EF25" s="356"/>
      <c r="EG25" s="356"/>
      <c r="EH25" s="356"/>
      <c r="EI25" s="356"/>
      <c r="EJ25" s="356"/>
      <c r="EK25" s="356"/>
      <c r="EL25" s="356"/>
      <c r="EM25" s="356">
        <v>2508068706</v>
      </c>
      <c r="EN25" s="356"/>
      <c r="EO25" s="356"/>
      <c r="EP25" s="356"/>
      <c r="EQ25" s="356"/>
      <c r="ER25" s="356"/>
      <c r="ES25" s="356"/>
      <c r="ET25" s="356"/>
      <c r="EU25" s="356"/>
      <c r="EV25" s="356"/>
      <c r="EW25" s="356"/>
      <c r="EX25" s="356"/>
      <c r="EY25" s="356">
        <v>10000000</v>
      </c>
      <c r="EZ25" s="356"/>
      <c r="FA25" s="356"/>
      <c r="FB25" s="356"/>
      <c r="FC25" s="356"/>
      <c r="FD25" s="356">
        <v>1119405492</v>
      </c>
      <c r="FE25" s="356"/>
      <c r="FF25" s="356"/>
      <c r="FG25" s="356"/>
      <c r="FH25" s="356">
        <f>SUM(FI25:FJ25)</f>
        <v>222989624</v>
      </c>
      <c r="FI25" s="356">
        <f>SUM(FK25:FL25)+FM25+FO25+FX25+GF25</f>
        <v>0</v>
      </c>
      <c r="FJ25" s="356">
        <f>FN25+SUM(FP25:FW25)+SUM(FY25:GE25)+SUM(GG25:GI25)</f>
        <v>222989624</v>
      </c>
      <c r="FK25" s="356"/>
      <c r="FL25" s="356"/>
      <c r="FM25" s="356"/>
      <c r="FN25" s="356"/>
      <c r="FO25" s="356"/>
      <c r="FP25" s="356"/>
      <c r="FQ25" s="356"/>
      <c r="FR25" s="356"/>
      <c r="FS25" s="356"/>
      <c r="FT25" s="356"/>
      <c r="FU25" s="356"/>
      <c r="FV25" s="356"/>
      <c r="FW25" s="356"/>
      <c r="FX25" s="356"/>
      <c r="FY25" s="356"/>
      <c r="FZ25" s="356"/>
      <c r="GA25" s="356"/>
      <c r="GB25" s="356"/>
      <c r="GC25" s="356"/>
      <c r="GD25" s="356"/>
      <c r="GE25" s="356"/>
      <c r="GF25" s="356"/>
      <c r="GG25" s="356"/>
      <c r="GH25" s="356">
        <v>200000000</v>
      </c>
      <c r="GI25" s="356">
        <v>22989624</v>
      </c>
      <c r="GJ25" s="356">
        <f>SUM(GK25:GL25)</f>
        <v>0</v>
      </c>
      <c r="GK25" s="356">
        <f>SUM(GM25:GM25)</f>
        <v>0</v>
      </c>
      <c r="GL25" s="356">
        <f>SUM(GN25:GO25)</f>
        <v>0</v>
      </c>
      <c r="GM25" s="356"/>
      <c r="GN25" s="356"/>
      <c r="GO25" s="356"/>
      <c r="GP25" s="356">
        <f>2150000000+2812010376</f>
        <v>4962010376</v>
      </c>
      <c r="GQ25" s="357">
        <f t="shared" si="29"/>
        <v>1</v>
      </c>
      <c r="GR25" s="357"/>
      <c r="GS25" s="358">
        <f t="shared" si="56"/>
        <v>0.6285080630263572</v>
      </c>
      <c r="GT25" s="358">
        <f>FH25/BN25</f>
        <v>7.3472693245469525E-2</v>
      </c>
      <c r="GU25" s="358"/>
    </row>
    <row r="26" spans="1:203" s="63" customFormat="1" ht="21" customHeight="1">
      <c r="A26" s="354">
        <v>5</v>
      </c>
      <c r="B26" s="355" t="s">
        <v>166</v>
      </c>
      <c r="C26" s="356">
        <f t="shared" ref="C26:Y26" si="73">C27+C28</f>
        <v>602303000</v>
      </c>
      <c r="D26" s="356">
        <f t="shared" si="73"/>
        <v>602303000</v>
      </c>
      <c r="E26" s="356">
        <f t="shared" si="73"/>
        <v>0</v>
      </c>
      <c r="F26" s="356">
        <f t="shared" si="73"/>
        <v>0</v>
      </c>
      <c r="G26" s="356">
        <f t="shared" si="73"/>
        <v>0</v>
      </c>
      <c r="H26" s="356">
        <f t="shared" si="73"/>
        <v>0</v>
      </c>
      <c r="I26" s="356">
        <f t="shared" si="73"/>
        <v>0</v>
      </c>
      <c r="J26" s="356">
        <f t="shared" si="73"/>
        <v>602303000</v>
      </c>
      <c r="K26" s="356">
        <f t="shared" si="73"/>
        <v>0</v>
      </c>
      <c r="L26" s="356">
        <f t="shared" si="73"/>
        <v>0</v>
      </c>
      <c r="M26" s="356">
        <f t="shared" si="73"/>
        <v>0</v>
      </c>
      <c r="N26" s="356">
        <f t="shared" si="73"/>
        <v>0</v>
      </c>
      <c r="O26" s="356">
        <f t="shared" si="73"/>
        <v>0</v>
      </c>
      <c r="P26" s="356">
        <f t="shared" si="73"/>
        <v>0</v>
      </c>
      <c r="Q26" s="356">
        <f t="shared" si="73"/>
        <v>0</v>
      </c>
      <c r="R26" s="356">
        <f t="shared" si="73"/>
        <v>0</v>
      </c>
      <c r="S26" s="356">
        <f t="shared" si="73"/>
        <v>0</v>
      </c>
      <c r="T26" s="356">
        <f t="shared" si="73"/>
        <v>0</v>
      </c>
      <c r="U26" s="356">
        <f t="shared" si="73"/>
        <v>0</v>
      </c>
      <c r="V26" s="356">
        <f t="shared" si="73"/>
        <v>0</v>
      </c>
      <c r="W26" s="356">
        <f t="shared" si="73"/>
        <v>0</v>
      </c>
      <c r="X26" s="356">
        <f t="shared" si="73"/>
        <v>0</v>
      </c>
      <c r="Y26" s="356">
        <f t="shared" si="73"/>
        <v>0</v>
      </c>
      <c r="Z26" s="356">
        <f t="shared" ref="Z26:AI26" si="74">Z27+Z28</f>
        <v>0</v>
      </c>
      <c r="AA26" s="356">
        <f t="shared" si="74"/>
        <v>0</v>
      </c>
      <c r="AB26" s="356">
        <f t="shared" si="74"/>
        <v>0</v>
      </c>
      <c r="AC26" s="356">
        <f t="shared" si="74"/>
        <v>0</v>
      </c>
      <c r="AD26" s="356">
        <f t="shared" si="74"/>
        <v>0</v>
      </c>
      <c r="AE26" s="356">
        <f t="shared" si="74"/>
        <v>0</v>
      </c>
      <c r="AF26" s="356">
        <f t="shared" si="74"/>
        <v>0</v>
      </c>
      <c r="AG26" s="356">
        <f t="shared" si="74"/>
        <v>0</v>
      </c>
      <c r="AH26" s="356">
        <f t="shared" si="74"/>
        <v>0</v>
      </c>
      <c r="AI26" s="356">
        <f t="shared" si="74"/>
        <v>0</v>
      </c>
      <c r="AJ26" s="356">
        <f t="shared" ref="AJ26:AO26" si="75">AJ27+AJ28</f>
        <v>0</v>
      </c>
      <c r="AK26" s="356">
        <f t="shared" si="75"/>
        <v>0</v>
      </c>
      <c r="AL26" s="356">
        <f t="shared" si="75"/>
        <v>0</v>
      </c>
      <c r="AM26" s="356">
        <f t="shared" si="75"/>
        <v>0</v>
      </c>
      <c r="AN26" s="356">
        <f t="shared" si="75"/>
        <v>0</v>
      </c>
      <c r="AO26" s="356">
        <f t="shared" si="75"/>
        <v>0</v>
      </c>
      <c r="AP26" s="356">
        <f>AP27+AP28</f>
        <v>0</v>
      </c>
      <c r="AQ26" s="356">
        <f t="shared" ref="AQ26:AW26" si="76">AQ27+AQ28</f>
        <v>0</v>
      </c>
      <c r="AR26" s="356">
        <f t="shared" si="76"/>
        <v>0</v>
      </c>
      <c r="AS26" s="356">
        <f t="shared" si="76"/>
        <v>0</v>
      </c>
      <c r="AT26" s="356">
        <f t="shared" si="76"/>
        <v>0</v>
      </c>
      <c r="AU26" s="356">
        <f t="shared" si="76"/>
        <v>0</v>
      </c>
      <c r="AV26" s="356">
        <f t="shared" si="76"/>
        <v>0</v>
      </c>
      <c r="AW26" s="356">
        <f t="shared" si="76"/>
        <v>0</v>
      </c>
      <c r="AX26" s="356">
        <f>AX27+AX28</f>
        <v>0</v>
      </c>
      <c r="AY26" s="356">
        <f t="shared" ref="AY26:BD26" si="77">AY27+AY28</f>
        <v>0</v>
      </c>
      <c r="AZ26" s="356">
        <f t="shared" si="77"/>
        <v>0</v>
      </c>
      <c r="BA26" s="356">
        <f t="shared" si="77"/>
        <v>0</v>
      </c>
      <c r="BB26" s="356">
        <f t="shared" si="77"/>
        <v>0</v>
      </c>
      <c r="BC26" s="356">
        <f t="shared" si="77"/>
        <v>0</v>
      </c>
      <c r="BD26" s="356">
        <f t="shared" si="77"/>
        <v>0</v>
      </c>
      <c r="BE26" s="356">
        <f>BE27+BE28</f>
        <v>0</v>
      </c>
      <c r="BF26" s="356">
        <f>BF27+BF28</f>
        <v>0</v>
      </c>
      <c r="BG26" s="356">
        <f t="shared" ref="BG26:CU26" si="78">BG27+BG28</f>
        <v>0</v>
      </c>
      <c r="BH26" s="356">
        <f t="shared" si="78"/>
        <v>0</v>
      </c>
      <c r="BI26" s="356">
        <f t="shared" si="78"/>
        <v>0</v>
      </c>
      <c r="BJ26" s="356">
        <f t="shared" si="78"/>
        <v>602303000</v>
      </c>
      <c r="BK26" s="356">
        <f t="shared" si="78"/>
        <v>0</v>
      </c>
      <c r="BL26" s="356">
        <f t="shared" si="78"/>
        <v>0</v>
      </c>
      <c r="BM26" s="356">
        <f t="shared" si="78"/>
        <v>0</v>
      </c>
      <c r="BN26" s="356">
        <f t="shared" si="78"/>
        <v>0</v>
      </c>
      <c r="BO26" s="356">
        <f t="shared" si="78"/>
        <v>0</v>
      </c>
      <c r="BP26" s="356">
        <f t="shared" si="78"/>
        <v>0</v>
      </c>
      <c r="BQ26" s="356">
        <f t="shared" si="78"/>
        <v>0</v>
      </c>
      <c r="BR26" s="356">
        <f t="shared" si="78"/>
        <v>0</v>
      </c>
      <c r="BS26" s="356">
        <f t="shared" si="78"/>
        <v>0</v>
      </c>
      <c r="BT26" s="356">
        <f t="shared" si="78"/>
        <v>0</v>
      </c>
      <c r="BU26" s="356">
        <f t="shared" si="78"/>
        <v>0</v>
      </c>
      <c r="BV26" s="356">
        <f t="shared" si="78"/>
        <v>0</v>
      </c>
      <c r="BW26" s="356">
        <f t="shared" si="78"/>
        <v>0</v>
      </c>
      <c r="BX26" s="356">
        <f t="shared" si="78"/>
        <v>0</v>
      </c>
      <c r="BY26" s="356">
        <f t="shared" si="78"/>
        <v>0</v>
      </c>
      <c r="BZ26" s="356">
        <f t="shared" si="78"/>
        <v>0</v>
      </c>
      <c r="CA26" s="356">
        <f t="shared" si="78"/>
        <v>0</v>
      </c>
      <c r="CB26" s="356">
        <f t="shared" si="78"/>
        <v>0</v>
      </c>
      <c r="CC26" s="356">
        <f t="shared" si="78"/>
        <v>0</v>
      </c>
      <c r="CD26" s="356">
        <f t="shared" si="78"/>
        <v>0</v>
      </c>
      <c r="CE26" s="356">
        <f t="shared" si="78"/>
        <v>0</v>
      </c>
      <c r="CF26" s="356">
        <f t="shared" si="78"/>
        <v>0</v>
      </c>
      <c r="CG26" s="356">
        <f t="shared" si="78"/>
        <v>0</v>
      </c>
      <c r="CH26" s="356">
        <f t="shared" si="78"/>
        <v>0</v>
      </c>
      <c r="CI26" s="356">
        <f t="shared" si="78"/>
        <v>0</v>
      </c>
      <c r="CJ26" s="356">
        <f t="shared" si="78"/>
        <v>0</v>
      </c>
      <c r="CK26" s="356">
        <f t="shared" si="78"/>
        <v>0</v>
      </c>
      <c r="CL26" s="356">
        <f t="shared" si="78"/>
        <v>0</v>
      </c>
      <c r="CM26" s="356">
        <f t="shared" si="78"/>
        <v>0</v>
      </c>
      <c r="CN26" s="356">
        <f t="shared" si="78"/>
        <v>0</v>
      </c>
      <c r="CO26" s="356">
        <f t="shared" si="78"/>
        <v>0</v>
      </c>
      <c r="CP26" s="356">
        <f t="shared" si="78"/>
        <v>0</v>
      </c>
      <c r="CQ26" s="356">
        <f t="shared" si="78"/>
        <v>0</v>
      </c>
      <c r="CR26" s="356">
        <f t="shared" si="78"/>
        <v>0</v>
      </c>
      <c r="CS26" s="356">
        <f t="shared" si="78"/>
        <v>0</v>
      </c>
      <c r="CT26" s="356">
        <f t="shared" si="78"/>
        <v>0</v>
      </c>
      <c r="CU26" s="356">
        <f t="shared" si="78"/>
        <v>0</v>
      </c>
      <c r="CV26" s="355" t="s">
        <v>166</v>
      </c>
      <c r="CW26" s="356">
        <f t="shared" ref="CW26:DM26" si="79">CW27+CW28</f>
        <v>602303000</v>
      </c>
      <c r="CX26" s="356">
        <f t="shared" si="79"/>
        <v>602303000</v>
      </c>
      <c r="CY26" s="356">
        <f t="shared" si="79"/>
        <v>0</v>
      </c>
      <c r="CZ26" s="356">
        <f t="shared" si="79"/>
        <v>0</v>
      </c>
      <c r="DA26" s="356">
        <f t="shared" si="79"/>
        <v>0</v>
      </c>
      <c r="DB26" s="356">
        <f t="shared" si="79"/>
        <v>0</v>
      </c>
      <c r="DC26" s="356">
        <f t="shared" si="79"/>
        <v>0</v>
      </c>
      <c r="DD26" s="356">
        <f t="shared" si="79"/>
        <v>602303000</v>
      </c>
      <c r="DE26" s="356">
        <f t="shared" si="79"/>
        <v>0</v>
      </c>
      <c r="DF26" s="356">
        <f t="shared" si="79"/>
        <v>0</v>
      </c>
      <c r="DG26" s="356">
        <f t="shared" si="79"/>
        <v>0</v>
      </c>
      <c r="DH26" s="356">
        <f t="shared" si="79"/>
        <v>0</v>
      </c>
      <c r="DI26" s="356">
        <f t="shared" si="79"/>
        <v>0</v>
      </c>
      <c r="DJ26" s="356">
        <f t="shared" si="79"/>
        <v>0</v>
      </c>
      <c r="DK26" s="356">
        <f t="shared" si="79"/>
        <v>0</v>
      </c>
      <c r="DL26" s="356">
        <f t="shared" si="79"/>
        <v>0</v>
      </c>
      <c r="DM26" s="356">
        <f t="shared" si="79"/>
        <v>0</v>
      </c>
      <c r="DN26" s="356">
        <f t="shared" ref="DN26:GF26" si="80">DN27+DN28</f>
        <v>0</v>
      </c>
      <c r="DO26" s="356">
        <f t="shared" si="80"/>
        <v>0</v>
      </c>
      <c r="DP26" s="356">
        <f t="shared" si="80"/>
        <v>0</v>
      </c>
      <c r="DQ26" s="356">
        <f t="shared" si="80"/>
        <v>0</v>
      </c>
      <c r="DR26" s="356">
        <f t="shared" si="80"/>
        <v>0</v>
      </c>
      <c r="DS26" s="356">
        <f t="shared" si="80"/>
        <v>0</v>
      </c>
      <c r="DT26" s="356">
        <f>DT27+DT28</f>
        <v>0</v>
      </c>
      <c r="DU26" s="356">
        <f t="shared" si="80"/>
        <v>0</v>
      </c>
      <c r="DV26" s="356">
        <f t="shared" si="80"/>
        <v>0</v>
      </c>
      <c r="DW26" s="356">
        <f>DW27+DW28</f>
        <v>0</v>
      </c>
      <c r="DX26" s="356">
        <f>DX27+DX28</f>
        <v>0</v>
      </c>
      <c r="DY26" s="356">
        <f t="shared" si="80"/>
        <v>0</v>
      </c>
      <c r="DZ26" s="356">
        <f t="shared" si="80"/>
        <v>0</v>
      </c>
      <c r="EA26" s="356">
        <f t="shared" si="80"/>
        <v>0</v>
      </c>
      <c r="EB26" s="356">
        <f t="shared" si="80"/>
        <v>0</v>
      </c>
      <c r="EC26" s="356">
        <f>EC27+EC28</f>
        <v>0</v>
      </c>
      <c r="ED26" s="356">
        <f t="shared" si="80"/>
        <v>0</v>
      </c>
      <c r="EE26" s="356">
        <f t="shared" si="80"/>
        <v>0</v>
      </c>
      <c r="EF26" s="356">
        <f t="shared" si="80"/>
        <v>0</v>
      </c>
      <c r="EG26" s="356">
        <f t="shared" si="80"/>
        <v>0</v>
      </c>
      <c r="EH26" s="356">
        <f t="shared" si="80"/>
        <v>0</v>
      </c>
      <c r="EI26" s="356">
        <f t="shared" si="80"/>
        <v>0</v>
      </c>
      <c r="EJ26" s="356">
        <f>EJ27+EJ28</f>
        <v>0</v>
      </c>
      <c r="EK26" s="356">
        <f t="shared" si="80"/>
        <v>0</v>
      </c>
      <c r="EL26" s="356">
        <f t="shared" si="80"/>
        <v>0</v>
      </c>
      <c r="EM26" s="356">
        <f t="shared" si="80"/>
        <v>0</v>
      </c>
      <c r="EN26" s="356">
        <f t="shared" si="80"/>
        <v>0</v>
      </c>
      <c r="EO26" s="356">
        <f t="shared" si="80"/>
        <v>0</v>
      </c>
      <c r="EP26" s="356">
        <f t="shared" si="80"/>
        <v>0</v>
      </c>
      <c r="EQ26" s="356">
        <f t="shared" si="80"/>
        <v>0</v>
      </c>
      <c r="ER26" s="356">
        <f>ER27+ER28</f>
        <v>0</v>
      </c>
      <c r="ES26" s="356">
        <f t="shared" si="80"/>
        <v>0</v>
      </c>
      <c r="ET26" s="356">
        <f t="shared" si="80"/>
        <v>0</v>
      </c>
      <c r="EU26" s="356">
        <f t="shared" si="80"/>
        <v>0</v>
      </c>
      <c r="EV26" s="356">
        <f t="shared" si="80"/>
        <v>0</v>
      </c>
      <c r="EW26" s="356">
        <f t="shared" si="80"/>
        <v>0</v>
      </c>
      <c r="EX26" s="356">
        <f t="shared" si="80"/>
        <v>0</v>
      </c>
      <c r="EY26" s="356">
        <f>EY27+EY28</f>
        <v>0</v>
      </c>
      <c r="EZ26" s="356">
        <f>EZ27+EZ28</f>
        <v>0</v>
      </c>
      <c r="FA26" s="356">
        <f t="shared" si="80"/>
        <v>0</v>
      </c>
      <c r="FB26" s="356">
        <f t="shared" si="80"/>
        <v>0</v>
      </c>
      <c r="FC26" s="356">
        <f t="shared" si="80"/>
        <v>0</v>
      </c>
      <c r="FD26" s="356">
        <f t="shared" si="80"/>
        <v>602303000</v>
      </c>
      <c r="FE26" s="356">
        <f t="shared" si="80"/>
        <v>0</v>
      </c>
      <c r="FF26" s="356">
        <f t="shared" si="80"/>
        <v>0</v>
      </c>
      <c r="FG26" s="356">
        <f t="shared" si="80"/>
        <v>0</v>
      </c>
      <c r="FH26" s="356">
        <f t="shared" si="80"/>
        <v>0</v>
      </c>
      <c r="FI26" s="356">
        <f t="shared" si="80"/>
        <v>0</v>
      </c>
      <c r="FJ26" s="356">
        <f t="shared" si="80"/>
        <v>0</v>
      </c>
      <c r="FK26" s="356">
        <f t="shared" si="80"/>
        <v>0</v>
      </c>
      <c r="FL26" s="356">
        <f t="shared" si="80"/>
        <v>0</v>
      </c>
      <c r="FM26" s="356">
        <f t="shared" si="80"/>
        <v>0</v>
      </c>
      <c r="FN26" s="356">
        <f t="shared" si="80"/>
        <v>0</v>
      </c>
      <c r="FO26" s="356">
        <f t="shared" si="80"/>
        <v>0</v>
      </c>
      <c r="FP26" s="356">
        <f t="shared" si="80"/>
        <v>0</v>
      </c>
      <c r="FQ26" s="356">
        <f t="shared" si="80"/>
        <v>0</v>
      </c>
      <c r="FR26" s="356">
        <f t="shared" si="80"/>
        <v>0</v>
      </c>
      <c r="FS26" s="356">
        <f t="shared" si="80"/>
        <v>0</v>
      </c>
      <c r="FT26" s="356">
        <f t="shared" si="80"/>
        <v>0</v>
      </c>
      <c r="FU26" s="356">
        <f t="shared" si="80"/>
        <v>0</v>
      </c>
      <c r="FV26" s="356">
        <f t="shared" si="80"/>
        <v>0</v>
      </c>
      <c r="FW26" s="356">
        <f t="shared" si="80"/>
        <v>0</v>
      </c>
      <c r="FX26" s="356">
        <f t="shared" si="80"/>
        <v>0</v>
      </c>
      <c r="FY26" s="356">
        <f t="shared" si="80"/>
        <v>0</v>
      </c>
      <c r="FZ26" s="356">
        <f t="shared" si="80"/>
        <v>0</v>
      </c>
      <c r="GA26" s="356">
        <f t="shared" si="80"/>
        <v>0</v>
      </c>
      <c r="GB26" s="356">
        <f t="shared" si="80"/>
        <v>0</v>
      </c>
      <c r="GC26" s="356">
        <f t="shared" si="80"/>
        <v>0</v>
      </c>
      <c r="GD26" s="356">
        <f t="shared" si="80"/>
        <v>0</v>
      </c>
      <c r="GE26" s="356">
        <f t="shared" si="80"/>
        <v>0</v>
      </c>
      <c r="GF26" s="356">
        <f t="shared" si="80"/>
        <v>0</v>
      </c>
      <c r="GG26" s="356">
        <f t="shared" ref="GG26:GO26" si="81">GG27+GG28</f>
        <v>0</v>
      </c>
      <c r="GH26" s="356">
        <f t="shared" si="81"/>
        <v>0</v>
      </c>
      <c r="GI26" s="356">
        <f t="shared" si="81"/>
        <v>0</v>
      </c>
      <c r="GJ26" s="356">
        <f t="shared" si="81"/>
        <v>0</v>
      </c>
      <c r="GK26" s="356">
        <f t="shared" si="81"/>
        <v>0</v>
      </c>
      <c r="GL26" s="356">
        <f t="shared" si="81"/>
        <v>0</v>
      </c>
      <c r="GM26" s="356">
        <f t="shared" si="81"/>
        <v>0</v>
      </c>
      <c r="GN26" s="356">
        <f t="shared" si="81"/>
        <v>0</v>
      </c>
      <c r="GO26" s="356">
        <f t="shared" si="81"/>
        <v>0</v>
      </c>
      <c r="GP26" s="356">
        <f>GP27+GP28</f>
        <v>0</v>
      </c>
      <c r="GQ26" s="357">
        <f t="shared" si="29"/>
        <v>1</v>
      </c>
      <c r="GR26" s="357"/>
      <c r="GS26" s="358">
        <f t="shared" si="56"/>
        <v>1</v>
      </c>
      <c r="GT26" s="358"/>
      <c r="GU26" s="358"/>
    </row>
    <row r="27" spans="1:203" s="63" customFormat="1" ht="21" hidden="1" customHeight="1">
      <c r="A27" s="354"/>
      <c r="B27" s="355" t="s">
        <v>160</v>
      </c>
      <c r="C27" s="356">
        <f>D27+BN27+CP27</f>
        <v>0</v>
      </c>
      <c r="D27" s="356">
        <f>E27+J27</f>
        <v>0</v>
      </c>
      <c r="E27" s="356">
        <f>SUM(F27:I27)</f>
        <v>0</v>
      </c>
      <c r="F27" s="356"/>
      <c r="G27" s="356"/>
      <c r="H27" s="356"/>
      <c r="I27" s="356"/>
      <c r="J27" s="356">
        <f>SUM(K27:BM27)</f>
        <v>0</v>
      </c>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6"/>
      <c r="BM27" s="356"/>
      <c r="BN27" s="356">
        <f>SUM(BO27:BP27)</f>
        <v>0</v>
      </c>
      <c r="BO27" s="356">
        <f>SUM(BQ27:BR27)+BS27+BU27+CD27+CL27</f>
        <v>0</v>
      </c>
      <c r="BP27" s="356">
        <f>BT27+SUM(BV27:CC27)+SUM(CE27:CK27)+SUM(CM27:CO27)</f>
        <v>0</v>
      </c>
      <c r="BQ27" s="356"/>
      <c r="BR27" s="356"/>
      <c r="BS27" s="356"/>
      <c r="BT27" s="356"/>
      <c r="BU27" s="356"/>
      <c r="BV27" s="356"/>
      <c r="BW27" s="356"/>
      <c r="BX27" s="356"/>
      <c r="BY27" s="356"/>
      <c r="BZ27" s="356"/>
      <c r="CA27" s="356"/>
      <c r="CB27" s="356"/>
      <c r="CC27" s="356"/>
      <c r="CD27" s="356"/>
      <c r="CE27" s="356"/>
      <c r="CF27" s="356"/>
      <c r="CG27" s="356"/>
      <c r="CH27" s="356"/>
      <c r="CI27" s="356"/>
      <c r="CJ27" s="356"/>
      <c r="CK27" s="356"/>
      <c r="CL27" s="356"/>
      <c r="CM27" s="356"/>
      <c r="CN27" s="356"/>
      <c r="CO27" s="356"/>
      <c r="CP27" s="356">
        <f>SUM(CQ27:CR27)</f>
        <v>0</v>
      </c>
      <c r="CQ27" s="356">
        <f>SUM(CS27:CS27)</f>
        <v>0</v>
      </c>
      <c r="CR27" s="356">
        <f>SUM(CT27:CU27)</f>
        <v>0</v>
      </c>
      <c r="CS27" s="356"/>
      <c r="CT27" s="356"/>
      <c r="CU27" s="356"/>
      <c r="CV27" s="355" t="s">
        <v>160</v>
      </c>
      <c r="CW27" s="356">
        <f>CX27+FH27+GJ27+GP27</f>
        <v>0</v>
      </c>
      <c r="CX27" s="356">
        <f>CY27+DD27</f>
        <v>0</v>
      </c>
      <c r="CY27" s="356">
        <f>SUM(CZ27:DC27)</f>
        <v>0</v>
      </c>
      <c r="CZ27" s="356"/>
      <c r="DA27" s="356"/>
      <c r="DB27" s="356"/>
      <c r="DC27" s="356"/>
      <c r="DD27" s="356">
        <f>SUM(DE27:FG27)</f>
        <v>0</v>
      </c>
      <c r="DE27" s="356"/>
      <c r="DF27" s="356"/>
      <c r="DG27" s="356"/>
      <c r="DH27" s="356"/>
      <c r="DI27" s="356"/>
      <c r="DJ27" s="356"/>
      <c r="DK27" s="356"/>
      <c r="DL27" s="356"/>
      <c r="DM27" s="356"/>
      <c r="DN27" s="356"/>
      <c r="DO27" s="356"/>
      <c r="DP27" s="356"/>
      <c r="DQ27" s="356"/>
      <c r="DR27" s="356"/>
      <c r="DS27" s="356"/>
      <c r="DT27" s="356"/>
      <c r="DU27" s="356"/>
      <c r="DV27" s="356"/>
      <c r="DW27" s="356"/>
      <c r="DX27" s="356"/>
      <c r="DY27" s="356"/>
      <c r="DZ27" s="356"/>
      <c r="EA27" s="356"/>
      <c r="EB27" s="356"/>
      <c r="EC27" s="356"/>
      <c r="ED27" s="356"/>
      <c r="EE27" s="356"/>
      <c r="EF27" s="356"/>
      <c r="EG27" s="356"/>
      <c r="EH27" s="356"/>
      <c r="EI27" s="356"/>
      <c r="EJ27" s="356"/>
      <c r="EK27" s="356"/>
      <c r="EL27" s="356"/>
      <c r="EM27" s="356"/>
      <c r="EN27" s="356"/>
      <c r="EO27" s="356"/>
      <c r="EP27" s="356"/>
      <c r="EQ27" s="356"/>
      <c r="ER27" s="356"/>
      <c r="ES27" s="356"/>
      <c r="ET27" s="356"/>
      <c r="EU27" s="356"/>
      <c r="EV27" s="356"/>
      <c r="EW27" s="356"/>
      <c r="EX27" s="356"/>
      <c r="EY27" s="356"/>
      <c r="EZ27" s="356"/>
      <c r="FA27" s="356"/>
      <c r="FB27" s="356"/>
      <c r="FC27" s="356"/>
      <c r="FD27" s="356"/>
      <c r="FE27" s="356"/>
      <c r="FF27" s="356"/>
      <c r="FG27" s="356"/>
      <c r="FH27" s="356">
        <f>SUM(FI27:FJ27)</f>
        <v>0</v>
      </c>
      <c r="FI27" s="356">
        <f>SUM(FK27:FL27)+FM27+FO27+FX27+GF27</f>
        <v>0</v>
      </c>
      <c r="FJ27" s="356">
        <f>FN27+SUM(FP27:FW27)+SUM(FY27:GE27)+SUM(GG27:GI27)</f>
        <v>0</v>
      </c>
      <c r="FK27" s="356"/>
      <c r="FL27" s="356"/>
      <c r="FM27" s="356"/>
      <c r="FN27" s="356"/>
      <c r="FO27" s="356"/>
      <c r="FP27" s="356"/>
      <c r="FQ27" s="356"/>
      <c r="FR27" s="356"/>
      <c r="FS27" s="356"/>
      <c r="FT27" s="356"/>
      <c r="FU27" s="356"/>
      <c r="FV27" s="356"/>
      <c r="FW27" s="356"/>
      <c r="FX27" s="356"/>
      <c r="FY27" s="356"/>
      <c r="FZ27" s="356"/>
      <c r="GA27" s="356"/>
      <c r="GB27" s="356"/>
      <c r="GC27" s="356"/>
      <c r="GD27" s="356"/>
      <c r="GE27" s="356"/>
      <c r="GF27" s="356"/>
      <c r="GG27" s="356"/>
      <c r="GH27" s="356"/>
      <c r="GI27" s="356"/>
      <c r="GJ27" s="356">
        <f>SUM(GK27:GL27)</f>
        <v>0</v>
      </c>
      <c r="GK27" s="356">
        <f>SUM(GM27:GM27)</f>
        <v>0</v>
      </c>
      <c r="GL27" s="356">
        <f>SUM(GN27:GO27)</f>
        <v>0</v>
      </c>
      <c r="GM27" s="356"/>
      <c r="GN27" s="356"/>
      <c r="GO27" s="356"/>
      <c r="GP27" s="356"/>
      <c r="GQ27" s="357"/>
      <c r="GR27" s="357"/>
      <c r="GS27" s="358"/>
      <c r="GT27" s="358"/>
      <c r="GU27" s="358"/>
    </row>
    <row r="28" spans="1:203" s="63" customFormat="1" ht="21" hidden="1" customHeight="1">
      <c r="A28" s="354"/>
      <c r="B28" s="355" t="s">
        <v>161</v>
      </c>
      <c r="C28" s="356">
        <f>D28+BN28+CP28</f>
        <v>602303000</v>
      </c>
      <c r="D28" s="356">
        <f>E28+J28</f>
        <v>602303000</v>
      </c>
      <c r="E28" s="356">
        <f>SUM(F28:I28)</f>
        <v>0</v>
      </c>
      <c r="F28" s="356"/>
      <c r="G28" s="356"/>
      <c r="H28" s="356"/>
      <c r="I28" s="356"/>
      <c r="J28" s="356">
        <f>SUM(K28:BM28)</f>
        <v>602303000</v>
      </c>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v>602303000</v>
      </c>
      <c r="BK28" s="356"/>
      <c r="BL28" s="356"/>
      <c r="BM28" s="356"/>
      <c r="BN28" s="356">
        <f>SUM(BO28:BP28)</f>
        <v>0</v>
      </c>
      <c r="BO28" s="356">
        <f>SUM(BQ28:BR28)+BS28+BU28+CD28+CL28</f>
        <v>0</v>
      </c>
      <c r="BP28" s="356">
        <f>BT28+SUM(BV28:CC28)+SUM(CE28:CK28)+SUM(CM28:CO28)</f>
        <v>0</v>
      </c>
      <c r="BQ28" s="356"/>
      <c r="BR28" s="356"/>
      <c r="BS28" s="356"/>
      <c r="BT28" s="356"/>
      <c r="BU28" s="356"/>
      <c r="BV28" s="356"/>
      <c r="BW28" s="356"/>
      <c r="BX28" s="356"/>
      <c r="BY28" s="356"/>
      <c r="BZ28" s="356"/>
      <c r="CA28" s="356"/>
      <c r="CB28" s="356"/>
      <c r="CC28" s="356"/>
      <c r="CD28" s="356"/>
      <c r="CE28" s="356"/>
      <c r="CF28" s="356"/>
      <c r="CG28" s="356"/>
      <c r="CH28" s="356"/>
      <c r="CI28" s="356"/>
      <c r="CJ28" s="356"/>
      <c r="CK28" s="356"/>
      <c r="CL28" s="356"/>
      <c r="CM28" s="356"/>
      <c r="CN28" s="356"/>
      <c r="CO28" s="356"/>
      <c r="CP28" s="356">
        <f>SUM(CQ28:CR28)</f>
        <v>0</v>
      </c>
      <c r="CQ28" s="356">
        <f>SUM(CS28:CS28)</f>
        <v>0</v>
      </c>
      <c r="CR28" s="356">
        <f>SUM(CT28:CU28)</f>
        <v>0</v>
      </c>
      <c r="CS28" s="356"/>
      <c r="CT28" s="356"/>
      <c r="CU28" s="356"/>
      <c r="CV28" s="355" t="s">
        <v>161</v>
      </c>
      <c r="CW28" s="356">
        <f>CX28+FH28+GJ28+GP28</f>
        <v>602303000</v>
      </c>
      <c r="CX28" s="356">
        <f>CY28+DD28</f>
        <v>602303000</v>
      </c>
      <c r="CY28" s="356">
        <f>SUM(CZ28:DC28)</f>
        <v>0</v>
      </c>
      <c r="CZ28" s="356"/>
      <c r="DA28" s="356"/>
      <c r="DB28" s="356"/>
      <c r="DC28" s="356"/>
      <c r="DD28" s="356">
        <f>SUM(DE28:FG28)</f>
        <v>602303000</v>
      </c>
      <c r="DE28" s="356"/>
      <c r="DF28" s="356"/>
      <c r="DG28" s="356"/>
      <c r="DH28" s="356"/>
      <c r="DI28" s="356"/>
      <c r="DJ28" s="356"/>
      <c r="DK28" s="356"/>
      <c r="DL28" s="356"/>
      <c r="DM28" s="356"/>
      <c r="DN28" s="356"/>
      <c r="DO28" s="356"/>
      <c r="DP28" s="356"/>
      <c r="DQ28" s="356"/>
      <c r="DR28" s="356"/>
      <c r="DS28" s="356"/>
      <c r="DT28" s="356"/>
      <c r="DU28" s="356"/>
      <c r="DV28" s="356"/>
      <c r="DW28" s="356"/>
      <c r="DX28" s="356"/>
      <c r="DY28" s="356"/>
      <c r="DZ28" s="356"/>
      <c r="EA28" s="356"/>
      <c r="EB28" s="356"/>
      <c r="EC28" s="356"/>
      <c r="ED28" s="356"/>
      <c r="EE28" s="356"/>
      <c r="EF28" s="356"/>
      <c r="EG28" s="356"/>
      <c r="EH28" s="356"/>
      <c r="EI28" s="356"/>
      <c r="EJ28" s="356"/>
      <c r="EK28" s="356"/>
      <c r="EL28" s="356"/>
      <c r="EM28" s="356"/>
      <c r="EN28" s="356"/>
      <c r="EO28" s="356"/>
      <c r="EP28" s="356"/>
      <c r="EQ28" s="356"/>
      <c r="ER28" s="356"/>
      <c r="ES28" s="356"/>
      <c r="ET28" s="356"/>
      <c r="EU28" s="356"/>
      <c r="EV28" s="356"/>
      <c r="EW28" s="356"/>
      <c r="EX28" s="356"/>
      <c r="EY28" s="356"/>
      <c r="EZ28" s="356"/>
      <c r="FA28" s="356"/>
      <c r="FB28" s="356"/>
      <c r="FC28" s="356"/>
      <c r="FD28" s="356">
        <v>602303000</v>
      </c>
      <c r="FE28" s="356"/>
      <c r="FF28" s="356"/>
      <c r="FG28" s="356"/>
      <c r="FH28" s="356">
        <f>SUM(FI28:FJ28)</f>
        <v>0</v>
      </c>
      <c r="FI28" s="356">
        <f>SUM(FK28:FL28)+FM28+FO28+FX28+GF28</f>
        <v>0</v>
      </c>
      <c r="FJ28" s="356">
        <f>FN28+SUM(FP28:FW28)+SUM(FY28:GE28)+SUM(GG28:GI28)</f>
        <v>0</v>
      </c>
      <c r="FK28" s="356"/>
      <c r="FL28" s="356"/>
      <c r="FM28" s="356"/>
      <c r="FN28" s="356"/>
      <c r="FO28" s="356"/>
      <c r="FP28" s="356"/>
      <c r="FQ28" s="356"/>
      <c r="FR28" s="356"/>
      <c r="FS28" s="356"/>
      <c r="FT28" s="356"/>
      <c r="FU28" s="356"/>
      <c r="FV28" s="356"/>
      <c r="FW28" s="356"/>
      <c r="FX28" s="356"/>
      <c r="FY28" s="356"/>
      <c r="FZ28" s="356"/>
      <c r="GA28" s="356"/>
      <c r="GB28" s="356"/>
      <c r="GC28" s="356"/>
      <c r="GD28" s="356"/>
      <c r="GE28" s="356"/>
      <c r="GF28" s="356"/>
      <c r="GG28" s="356"/>
      <c r="GH28" s="356"/>
      <c r="GI28" s="356"/>
      <c r="GJ28" s="356">
        <f>SUM(GK28:GL28)</f>
        <v>0</v>
      </c>
      <c r="GK28" s="356">
        <f>SUM(GM28:GM28)</f>
        <v>0</v>
      </c>
      <c r="GL28" s="356">
        <f>SUM(GN28:GO28)</f>
        <v>0</v>
      </c>
      <c r="GM28" s="356"/>
      <c r="GN28" s="356"/>
      <c r="GO28" s="356"/>
      <c r="GP28" s="356"/>
      <c r="GQ28" s="357">
        <f t="shared" si="29"/>
        <v>1</v>
      </c>
      <c r="GR28" s="357"/>
      <c r="GS28" s="358">
        <f t="shared" si="56"/>
        <v>1</v>
      </c>
      <c r="GT28" s="358"/>
      <c r="GU28" s="358"/>
    </row>
    <row r="29" spans="1:203" s="63" customFormat="1" ht="21" customHeight="1">
      <c r="A29" s="354">
        <v>6</v>
      </c>
      <c r="B29" s="355" t="s">
        <v>164</v>
      </c>
      <c r="C29" s="356">
        <f t="shared" ref="C29:Y29" si="82">C30+C31</f>
        <v>1163700000</v>
      </c>
      <c r="D29" s="356">
        <f t="shared" si="82"/>
        <v>1163700000</v>
      </c>
      <c r="E29" s="356">
        <f t="shared" si="82"/>
        <v>0</v>
      </c>
      <c r="F29" s="356">
        <f t="shared" si="82"/>
        <v>0</v>
      </c>
      <c r="G29" s="356">
        <f t="shared" si="82"/>
        <v>0</v>
      </c>
      <c r="H29" s="356">
        <f t="shared" si="82"/>
        <v>0</v>
      </c>
      <c r="I29" s="356">
        <f t="shared" si="82"/>
        <v>0</v>
      </c>
      <c r="J29" s="356">
        <f t="shared" si="82"/>
        <v>1163700000</v>
      </c>
      <c r="K29" s="356">
        <f t="shared" si="82"/>
        <v>0</v>
      </c>
      <c r="L29" s="356">
        <f t="shared" si="82"/>
        <v>0</v>
      </c>
      <c r="M29" s="356">
        <f t="shared" si="82"/>
        <v>0</v>
      </c>
      <c r="N29" s="356">
        <f t="shared" si="82"/>
        <v>0</v>
      </c>
      <c r="O29" s="356">
        <f t="shared" si="82"/>
        <v>0</v>
      </c>
      <c r="P29" s="356">
        <f t="shared" si="82"/>
        <v>0</v>
      </c>
      <c r="Q29" s="356">
        <f t="shared" si="82"/>
        <v>0</v>
      </c>
      <c r="R29" s="356">
        <f t="shared" si="82"/>
        <v>0</v>
      </c>
      <c r="S29" s="356">
        <f t="shared" si="82"/>
        <v>0</v>
      </c>
      <c r="T29" s="356">
        <f t="shared" si="82"/>
        <v>0</v>
      </c>
      <c r="U29" s="356">
        <f t="shared" si="82"/>
        <v>0</v>
      </c>
      <c r="V29" s="356">
        <f t="shared" si="82"/>
        <v>0</v>
      </c>
      <c r="W29" s="356">
        <f t="shared" si="82"/>
        <v>0</v>
      </c>
      <c r="X29" s="356">
        <f t="shared" si="82"/>
        <v>0</v>
      </c>
      <c r="Y29" s="356">
        <f t="shared" si="82"/>
        <v>0</v>
      </c>
      <c r="Z29" s="356">
        <f t="shared" ref="Z29:AI29" si="83">Z30+Z31</f>
        <v>0</v>
      </c>
      <c r="AA29" s="356">
        <f t="shared" si="83"/>
        <v>0</v>
      </c>
      <c r="AB29" s="356">
        <f t="shared" si="83"/>
        <v>0</v>
      </c>
      <c r="AC29" s="356">
        <f t="shared" si="83"/>
        <v>0</v>
      </c>
      <c r="AD29" s="356">
        <f t="shared" si="83"/>
        <v>0</v>
      </c>
      <c r="AE29" s="356">
        <f t="shared" si="83"/>
        <v>0</v>
      </c>
      <c r="AF29" s="356">
        <f t="shared" si="83"/>
        <v>0</v>
      </c>
      <c r="AG29" s="356">
        <f t="shared" si="83"/>
        <v>0</v>
      </c>
      <c r="AH29" s="356">
        <f t="shared" si="83"/>
        <v>0</v>
      </c>
      <c r="AI29" s="356">
        <f t="shared" si="83"/>
        <v>0</v>
      </c>
      <c r="AJ29" s="356">
        <f t="shared" ref="AJ29:AO29" si="84">AJ30+AJ31</f>
        <v>0</v>
      </c>
      <c r="AK29" s="356">
        <f t="shared" si="84"/>
        <v>0</v>
      </c>
      <c r="AL29" s="356">
        <f t="shared" si="84"/>
        <v>0</v>
      </c>
      <c r="AM29" s="356">
        <f t="shared" si="84"/>
        <v>0</v>
      </c>
      <c r="AN29" s="356">
        <f t="shared" si="84"/>
        <v>0</v>
      </c>
      <c r="AO29" s="356">
        <f t="shared" si="84"/>
        <v>0</v>
      </c>
      <c r="AP29" s="356">
        <f>AP30+AP31</f>
        <v>0</v>
      </c>
      <c r="AQ29" s="356">
        <f t="shared" ref="AQ29:AW29" si="85">AQ30+AQ31</f>
        <v>0</v>
      </c>
      <c r="AR29" s="356">
        <f t="shared" si="85"/>
        <v>0</v>
      </c>
      <c r="AS29" s="356">
        <f t="shared" si="85"/>
        <v>0</v>
      </c>
      <c r="AT29" s="356">
        <f t="shared" si="85"/>
        <v>0</v>
      </c>
      <c r="AU29" s="356">
        <f t="shared" si="85"/>
        <v>0</v>
      </c>
      <c r="AV29" s="356">
        <f t="shared" si="85"/>
        <v>0</v>
      </c>
      <c r="AW29" s="356">
        <f t="shared" si="85"/>
        <v>0</v>
      </c>
      <c r="AX29" s="356">
        <f>AX30+AX31</f>
        <v>0</v>
      </c>
      <c r="AY29" s="356">
        <f t="shared" ref="AY29:BD29" si="86">AY30+AY31</f>
        <v>0</v>
      </c>
      <c r="AZ29" s="356">
        <f t="shared" si="86"/>
        <v>0</v>
      </c>
      <c r="BA29" s="356">
        <f t="shared" si="86"/>
        <v>0</v>
      </c>
      <c r="BB29" s="356">
        <f t="shared" si="86"/>
        <v>0</v>
      </c>
      <c r="BC29" s="356">
        <f t="shared" si="86"/>
        <v>0</v>
      </c>
      <c r="BD29" s="356">
        <f t="shared" si="86"/>
        <v>0</v>
      </c>
      <c r="BE29" s="356">
        <f>BE30+BE31</f>
        <v>0</v>
      </c>
      <c r="BF29" s="356">
        <f>BF30+BF31</f>
        <v>0</v>
      </c>
      <c r="BG29" s="356">
        <f t="shared" ref="BG29:CU29" si="87">BG30+BG31</f>
        <v>0</v>
      </c>
      <c r="BH29" s="356">
        <f t="shared" si="87"/>
        <v>0</v>
      </c>
      <c r="BI29" s="356">
        <f t="shared" si="87"/>
        <v>0</v>
      </c>
      <c r="BJ29" s="356">
        <f t="shared" si="87"/>
        <v>1163700000</v>
      </c>
      <c r="BK29" s="356">
        <f t="shared" si="87"/>
        <v>0</v>
      </c>
      <c r="BL29" s="356">
        <f t="shared" si="87"/>
        <v>0</v>
      </c>
      <c r="BM29" s="356">
        <f t="shared" si="87"/>
        <v>0</v>
      </c>
      <c r="BN29" s="356">
        <f t="shared" si="87"/>
        <v>0</v>
      </c>
      <c r="BO29" s="356">
        <f t="shared" si="87"/>
        <v>0</v>
      </c>
      <c r="BP29" s="356">
        <f t="shared" si="87"/>
        <v>0</v>
      </c>
      <c r="BQ29" s="356">
        <f t="shared" si="87"/>
        <v>0</v>
      </c>
      <c r="BR29" s="356">
        <f t="shared" si="87"/>
        <v>0</v>
      </c>
      <c r="BS29" s="356">
        <f t="shared" si="87"/>
        <v>0</v>
      </c>
      <c r="BT29" s="356">
        <f t="shared" si="87"/>
        <v>0</v>
      </c>
      <c r="BU29" s="356">
        <f t="shared" si="87"/>
        <v>0</v>
      </c>
      <c r="BV29" s="356">
        <f t="shared" si="87"/>
        <v>0</v>
      </c>
      <c r="BW29" s="356">
        <f t="shared" si="87"/>
        <v>0</v>
      </c>
      <c r="BX29" s="356">
        <f t="shared" si="87"/>
        <v>0</v>
      </c>
      <c r="BY29" s="356">
        <f t="shared" si="87"/>
        <v>0</v>
      </c>
      <c r="BZ29" s="356">
        <f t="shared" si="87"/>
        <v>0</v>
      </c>
      <c r="CA29" s="356">
        <f t="shared" si="87"/>
        <v>0</v>
      </c>
      <c r="CB29" s="356">
        <f t="shared" si="87"/>
        <v>0</v>
      </c>
      <c r="CC29" s="356">
        <f t="shared" si="87"/>
        <v>0</v>
      </c>
      <c r="CD29" s="356">
        <f t="shared" si="87"/>
        <v>0</v>
      </c>
      <c r="CE29" s="356">
        <f t="shared" si="87"/>
        <v>0</v>
      </c>
      <c r="CF29" s="356">
        <f t="shared" si="87"/>
        <v>0</v>
      </c>
      <c r="CG29" s="356">
        <f t="shared" si="87"/>
        <v>0</v>
      </c>
      <c r="CH29" s="356">
        <f t="shared" si="87"/>
        <v>0</v>
      </c>
      <c r="CI29" s="356">
        <f t="shared" si="87"/>
        <v>0</v>
      </c>
      <c r="CJ29" s="356">
        <f t="shared" si="87"/>
        <v>0</v>
      </c>
      <c r="CK29" s="356">
        <f t="shared" si="87"/>
        <v>0</v>
      </c>
      <c r="CL29" s="356">
        <f t="shared" si="87"/>
        <v>0</v>
      </c>
      <c r="CM29" s="356">
        <f t="shared" si="87"/>
        <v>0</v>
      </c>
      <c r="CN29" s="356">
        <f t="shared" si="87"/>
        <v>0</v>
      </c>
      <c r="CO29" s="356">
        <f t="shared" si="87"/>
        <v>0</v>
      </c>
      <c r="CP29" s="356">
        <f t="shared" si="87"/>
        <v>0</v>
      </c>
      <c r="CQ29" s="356">
        <f t="shared" si="87"/>
        <v>0</v>
      </c>
      <c r="CR29" s="356">
        <f t="shared" si="87"/>
        <v>0</v>
      </c>
      <c r="CS29" s="356">
        <f t="shared" si="87"/>
        <v>0</v>
      </c>
      <c r="CT29" s="356">
        <f t="shared" si="87"/>
        <v>0</v>
      </c>
      <c r="CU29" s="356">
        <f t="shared" si="87"/>
        <v>0</v>
      </c>
      <c r="CV29" s="355" t="s">
        <v>164</v>
      </c>
      <c r="CW29" s="356">
        <f t="shared" ref="CW29:DM29" si="88">CW30+CW31</f>
        <v>1163700000</v>
      </c>
      <c r="CX29" s="356">
        <f t="shared" si="88"/>
        <v>1163700000</v>
      </c>
      <c r="CY29" s="356">
        <f t="shared" si="88"/>
        <v>0</v>
      </c>
      <c r="CZ29" s="356">
        <f t="shared" si="88"/>
        <v>0</v>
      </c>
      <c r="DA29" s="356">
        <f t="shared" si="88"/>
        <v>0</v>
      </c>
      <c r="DB29" s="356">
        <f t="shared" si="88"/>
        <v>0</v>
      </c>
      <c r="DC29" s="356">
        <f t="shared" si="88"/>
        <v>0</v>
      </c>
      <c r="DD29" s="356">
        <f t="shared" si="88"/>
        <v>1163700000</v>
      </c>
      <c r="DE29" s="356">
        <f t="shared" si="88"/>
        <v>0</v>
      </c>
      <c r="DF29" s="356">
        <f t="shared" si="88"/>
        <v>0</v>
      </c>
      <c r="DG29" s="356">
        <f t="shared" si="88"/>
        <v>0</v>
      </c>
      <c r="DH29" s="356">
        <f t="shared" si="88"/>
        <v>0</v>
      </c>
      <c r="DI29" s="356">
        <f t="shared" si="88"/>
        <v>0</v>
      </c>
      <c r="DJ29" s="356">
        <f t="shared" si="88"/>
        <v>0</v>
      </c>
      <c r="DK29" s="356">
        <f t="shared" si="88"/>
        <v>0</v>
      </c>
      <c r="DL29" s="356">
        <f t="shared" si="88"/>
        <v>0</v>
      </c>
      <c r="DM29" s="356">
        <f t="shared" si="88"/>
        <v>0</v>
      </c>
      <c r="DN29" s="356">
        <f t="shared" ref="DN29:GF29" si="89">DN30+DN31</f>
        <v>0</v>
      </c>
      <c r="DO29" s="356">
        <f t="shared" si="89"/>
        <v>0</v>
      </c>
      <c r="DP29" s="356">
        <f t="shared" si="89"/>
        <v>0</v>
      </c>
      <c r="DQ29" s="356">
        <f t="shared" si="89"/>
        <v>0</v>
      </c>
      <c r="DR29" s="356">
        <f t="shared" si="89"/>
        <v>0</v>
      </c>
      <c r="DS29" s="356">
        <f t="shared" si="89"/>
        <v>0</v>
      </c>
      <c r="DT29" s="356">
        <f>DT30+DT31</f>
        <v>0</v>
      </c>
      <c r="DU29" s="356">
        <f t="shared" si="89"/>
        <v>0</v>
      </c>
      <c r="DV29" s="356">
        <f t="shared" si="89"/>
        <v>0</v>
      </c>
      <c r="DW29" s="356">
        <f>DW30+DW31</f>
        <v>0</v>
      </c>
      <c r="DX29" s="356">
        <f>DX30+DX31</f>
        <v>0</v>
      </c>
      <c r="DY29" s="356">
        <f t="shared" si="89"/>
        <v>0</v>
      </c>
      <c r="DZ29" s="356">
        <f t="shared" si="89"/>
        <v>0</v>
      </c>
      <c r="EA29" s="356">
        <f t="shared" si="89"/>
        <v>0</v>
      </c>
      <c r="EB29" s="356">
        <f t="shared" si="89"/>
        <v>0</v>
      </c>
      <c r="EC29" s="356">
        <f>EC30+EC31</f>
        <v>0</v>
      </c>
      <c r="ED29" s="356">
        <f t="shared" si="89"/>
        <v>0</v>
      </c>
      <c r="EE29" s="356">
        <f t="shared" si="89"/>
        <v>0</v>
      </c>
      <c r="EF29" s="356">
        <f t="shared" si="89"/>
        <v>0</v>
      </c>
      <c r="EG29" s="356">
        <f t="shared" si="89"/>
        <v>0</v>
      </c>
      <c r="EH29" s="356">
        <f t="shared" si="89"/>
        <v>0</v>
      </c>
      <c r="EI29" s="356">
        <f t="shared" si="89"/>
        <v>0</v>
      </c>
      <c r="EJ29" s="356">
        <f>EJ30+EJ31</f>
        <v>0</v>
      </c>
      <c r="EK29" s="356">
        <f t="shared" si="89"/>
        <v>0</v>
      </c>
      <c r="EL29" s="356">
        <f t="shared" si="89"/>
        <v>0</v>
      </c>
      <c r="EM29" s="356">
        <f t="shared" si="89"/>
        <v>0</v>
      </c>
      <c r="EN29" s="356">
        <f t="shared" si="89"/>
        <v>0</v>
      </c>
      <c r="EO29" s="356">
        <f t="shared" si="89"/>
        <v>0</v>
      </c>
      <c r="EP29" s="356">
        <f t="shared" si="89"/>
        <v>0</v>
      </c>
      <c r="EQ29" s="356">
        <f t="shared" si="89"/>
        <v>0</v>
      </c>
      <c r="ER29" s="356">
        <f>ER30+ER31</f>
        <v>0</v>
      </c>
      <c r="ES29" s="356">
        <f t="shared" si="89"/>
        <v>0</v>
      </c>
      <c r="ET29" s="356">
        <f t="shared" si="89"/>
        <v>0</v>
      </c>
      <c r="EU29" s="356">
        <f t="shared" si="89"/>
        <v>0</v>
      </c>
      <c r="EV29" s="356">
        <f t="shared" si="89"/>
        <v>0</v>
      </c>
      <c r="EW29" s="356">
        <f t="shared" si="89"/>
        <v>0</v>
      </c>
      <c r="EX29" s="356">
        <f t="shared" si="89"/>
        <v>0</v>
      </c>
      <c r="EY29" s="356">
        <f>EY30+EY31</f>
        <v>0</v>
      </c>
      <c r="EZ29" s="356">
        <f>EZ30+EZ31</f>
        <v>0</v>
      </c>
      <c r="FA29" s="356">
        <f t="shared" si="89"/>
        <v>0</v>
      </c>
      <c r="FB29" s="356">
        <f t="shared" si="89"/>
        <v>0</v>
      </c>
      <c r="FC29" s="356">
        <f t="shared" si="89"/>
        <v>0</v>
      </c>
      <c r="FD29" s="356">
        <f t="shared" si="89"/>
        <v>1163700000</v>
      </c>
      <c r="FE29" s="356">
        <f t="shared" si="89"/>
        <v>0</v>
      </c>
      <c r="FF29" s="356">
        <f t="shared" si="89"/>
        <v>0</v>
      </c>
      <c r="FG29" s="356">
        <f t="shared" si="89"/>
        <v>0</v>
      </c>
      <c r="FH29" s="356">
        <f t="shared" si="89"/>
        <v>0</v>
      </c>
      <c r="FI29" s="356">
        <f t="shared" si="89"/>
        <v>0</v>
      </c>
      <c r="FJ29" s="356">
        <f t="shared" si="89"/>
        <v>0</v>
      </c>
      <c r="FK29" s="356">
        <f t="shared" si="89"/>
        <v>0</v>
      </c>
      <c r="FL29" s="356">
        <f t="shared" si="89"/>
        <v>0</v>
      </c>
      <c r="FM29" s="356">
        <f t="shared" si="89"/>
        <v>0</v>
      </c>
      <c r="FN29" s="356">
        <f t="shared" si="89"/>
        <v>0</v>
      </c>
      <c r="FO29" s="356">
        <f t="shared" si="89"/>
        <v>0</v>
      </c>
      <c r="FP29" s="356">
        <f t="shared" si="89"/>
        <v>0</v>
      </c>
      <c r="FQ29" s="356">
        <f t="shared" si="89"/>
        <v>0</v>
      </c>
      <c r="FR29" s="356">
        <f t="shared" si="89"/>
        <v>0</v>
      </c>
      <c r="FS29" s="356">
        <f t="shared" si="89"/>
        <v>0</v>
      </c>
      <c r="FT29" s="356">
        <f t="shared" si="89"/>
        <v>0</v>
      </c>
      <c r="FU29" s="356">
        <f t="shared" si="89"/>
        <v>0</v>
      </c>
      <c r="FV29" s="356">
        <f t="shared" si="89"/>
        <v>0</v>
      </c>
      <c r="FW29" s="356">
        <f t="shared" si="89"/>
        <v>0</v>
      </c>
      <c r="FX29" s="356">
        <f t="shared" si="89"/>
        <v>0</v>
      </c>
      <c r="FY29" s="356">
        <f t="shared" si="89"/>
        <v>0</v>
      </c>
      <c r="FZ29" s="356">
        <f t="shared" si="89"/>
        <v>0</v>
      </c>
      <c r="GA29" s="356">
        <f t="shared" si="89"/>
        <v>0</v>
      </c>
      <c r="GB29" s="356">
        <f t="shared" si="89"/>
        <v>0</v>
      </c>
      <c r="GC29" s="356">
        <f t="shared" si="89"/>
        <v>0</v>
      </c>
      <c r="GD29" s="356">
        <f t="shared" si="89"/>
        <v>0</v>
      </c>
      <c r="GE29" s="356">
        <f t="shared" si="89"/>
        <v>0</v>
      </c>
      <c r="GF29" s="356">
        <f t="shared" si="89"/>
        <v>0</v>
      </c>
      <c r="GG29" s="356">
        <f t="shared" ref="GG29:GO29" si="90">GG30+GG31</f>
        <v>0</v>
      </c>
      <c r="GH29" s="356">
        <f t="shared" si="90"/>
        <v>0</v>
      </c>
      <c r="GI29" s="356">
        <f t="shared" si="90"/>
        <v>0</v>
      </c>
      <c r="GJ29" s="356">
        <f t="shared" si="90"/>
        <v>0</v>
      </c>
      <c r="GK29" s="356">
        <f t="shared" si="90"/>
        <v>0</v>
      </c>
      <c r="GL29" s="356">
        <f t="shared" si="90"/>
        <v>0</v>
      </c>
      <c r="GM29" s="356">
        <f t="shared" si="90"/>
        <v>0</v>
      </c>
      <c r="GN29" s="356">
        <f t="shared" si="90"/>
        <v>0</v>
      </c>
      <c r="GO29" s="356">
        <f t="shared" si="90"/>
        <v>0</v>
      </c>
      <c r="GP29" s="356">
        <f>GP30+GP31</f>
        <v>0</v>
      </c>
      <c r="GQ29" s="357">
        <f t="shared" si="29"/>
        <v>1</v>
      </c>
      <c r="GR29" s="357"/>
      <c r="GS29" s="358">
        <f t="shared" si="56"/>
        <v>1</v>
      </c>
      <c r="GT29" s="358"/>
      <c r="GU29" s="358"/>
    </row>
    <row r="30" spans="1:203" s="63" customFormat="1" ht="21" hidden="1" customHeight="1">
      <c r="A30" s="354"/>
      <c r="B30" s="355" t="s">
        <v>160</v>
      </c>
      <c r="C30" s="356">
        <f>D30+BN30+CP30</f>
        <v>0</v>
      </c>
      <c r="D30" s="356">
        <f>E30+J30</f>
        <v>0</v>
      </c>
      <c r="E30" s="356">
        <f>SUM(F30:I30)</f>
        <v>0</v>
      </c>
      <c r="F30" s="356"/>
      <c r="G30" s="356"/>
      <c r="H30" s="356"/>
      <c r="I30" s="356"/>
      <c r="J30" s="356">
        <f>SUM(K30:BM30)</f>
        <v>0</v>
      </c>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c r="BB30" s="356"/>
      <c r="BC30" s="356"/>
      <c r="BD30" s="356"/>
      <c r="BE30" s="356"/>
      <c r="BF30" s="356"/>
      <c r="BG30" s="356"/>
      <c r="BH30" s="356"/>
      <c r="BI30" s="356"/>
      <c r="BJ30" s="356"/>
      <c r="BK30" s="356"/>
      <c r="BL30" s="356"/>
      <c r="BM30" s="356"/>
      <c r="BN30" s="356">
        <f>SUM(BO30:BP30)</f>
        <v>0</v>
      </c>
      <c r="BO30" s="356">
        <f>SUM(BQ30:BR30)+BS30+BU30+CD30+CL30</f>
        <v>0</v>
      </c>
      <c r="BP30" s="356">
        <f>BT30+SUM(BV30:CC30)+SUM(CE30:CK30)+SUM(CM30:CO30)</f>
        <v>0</v>
      </c>
      <c r="BQ30" s="356"/>
      <c r="BR30" s="356"/>
      <c r="BS30" s="356"/>
      <c r="BT30" s="356"/>
      <c r="BU30" s="356"/>
      <c r="BV30" s="356"/>
      <c r="BW30" s="356"/>
      <c r="BX30" s="356"/>
      <c r="BY30" s="356"/>
      <c r="BZ30" s="356"/>
      <c r="CA30" s="356"/>
      <c r="CB30" s="356"/>
      <c r="CC30" s="356"/>
      <c r="CD30" s="356"/>
      <c r="CE30" s="356"/>
      <c r="CF30" s="356"/>
      <c r="CG30" s="356"/>
      <c r="CH30" s="356"/>
      <c r="CI30" s="356"/>
      <c r="CJ30" s="356"/>
      <c r="CK30" s="356"/>
      <c r="CL30" s="356"/>
      <c r="CM30" s="356"/>
      <c r="CN30" s="356"/>
      <c r="CO30" s="356"/>
      <c r="CP30" s="356">
        <f>SUM(CQ30:CR30)</f>
        <v>0</v>
      </c>
      <c r="CQ30" s="356">
        <f>SUM(CS30:CS30)</f>
        <v>0</v>
      </c>
      <c r="CR30" s="356">
        <f>SUM(CT30:CU30)</f>
        <v>0</v>
      </c>
      <c r="CS30" s="356"/>
      <c r="CT30" s="356"/>
      <c r="CU30" s="356"/>
      <c r="CV30" s="355" t="s">
        <v>160</v>
      </c>
      <c r="CW30" s="356">
        <f>CX30+FH30+GJ30+GP30</f>
        <v>0</v>
      </c>
      <c r="CX30" s="356">
        <f>CY30+DD30</f>
        <v>0</v>
      </c>
      <c r="CY30" s="356">
        <f>SUM(CZ30:DC30)</f>
        <v>0</v>
      </c>
      <c r="CZ30" s="356"/>
      <c r="DA30" s="356"/>
      <c r="DB30" s="356"/>
      <c r="DC30" s="356"/>
      <c r="DD30" s="356">
        <f>SUM(DE30:FG30)</f>
        <v>0</v>
      </c>
      <c r="DE30" s="356"/>
      <c r="DF30" s="356"/>
      <c r="DG30" s="356"/>
      <c r="DH30" s="356"/>
      <c r="DI30" s="356"/>
      <c r="DJ30" s="356"/>
      <c r="DK30" s="356"/>
      <c r="DL30" s="356"/>
      <c r="DM30" s="356"/>
      <c r="DN30" s="356"/>
      <c r="DO30" s="356"/>
      <c r="DP30" s="356"/>
      <c r="DQ30" s="356"/>
      <c r="DR30" s="356"/>
      <c r="DS30" s="356"/>
      <c r="DT30" s="356"/>
      <c r="DU30" s="356"/>
      <c r="DV30" s="356"/>
      <c r="DW30" s="356"/>
      <c r="DX30" s="356"/>
      <c r="DY30" s="356"/>
      <c r="DZ30" s="356"/>
      <c r="EA30" s="356"/>
      <c r="EB30" s="356"/>
      <c r="EC30" s="356"/>
      <c r="ED30" s="356"/>
      <c r="EE30" s="356"/>
      <c r="EF30" s="356"/>
      <c r="EG30" s="356"/>
      <c r="EH30" s="356"/>
      <c r="EI30" s="356"/>
      <c r="EJ30" s="356"/>
      <c r="EK30" s="356"/>
      <c r="EL30" s="356"/>
      <c r="EM30" s="356"/>
      <c r="EN30" s="356"/>
      <c r="EO30" s="356"/>
      <c r="EP30" s="356"/>
      <c r="EQ30" s="356"/>
      <c r="ER30" s="356"/>
      <c r="ES30" s="356"/>
      <c r="ET30" s="356"/>
      <c r="EU30" s="356"/>
      <c r="EV30" s="356"/>
      <c r="EW30" s="356"/>
      <c r="EX30" s="356"/>
      <c r="EY30" s="356"/>
      <c r="EZ30" s="356"/>
      <c r="FA30" s="356"/>
      <c r="FB30" s="356"/>
      <c r="FC30" s="356"/>
      <c r="FD30" s="356"/>
      <c r="FE30" s="356"/>
      <c r="FF30" s="356"/>
      <c r="FG30" s="356"/>
      <c r="FH30" s="356">
        <f>SUM(FI30:FJ30)</f>
        <v>0</v>
      </c>
      <c r="FI30" s="356">
        <f>SUM(FK30:FL30)+FM30+FO30+FX30+GF30</f>
        <v>0</v>
      </c>
      <c r="FJ30" s="356">
        <f>FN30+SUM(FP30:FW30)+SUM(FY30:GE30)+SUM(GG30:GI30)</f>
        <v>0</v>
      </c>
      <c r="FK30" s="356"/>
      <c r="FL30" s="356"/>
      <c r="FM30" s="356"/>
      <c r="FN30" s="356"/>
      <c r="FO30" s="356"/>
      <c r="FP30" s="356"/>
      <c r="FQ30" s="356"/>
      <c r="FR30" s="356"/>
      <c r="FS30" s="356"/>
      <c r="FT30" s="356"/>
      <c r="FU30" s="356"/>
      <c r="FV30" s="356"/>
      <c r="FW30" s="356"/>
      <c r="FX30" s="356"/>
      <c r="FY30" s="356"/>
      <c r="FZ30" s="356"/>
      <c r="GA30" s="356"/>
      <c r="GB30" s="356"/>
      <c r="GC30" s="356"/>
      <c r="GD30" s="356"/>
      <c r="GE30" s="356"/>
      <c r="GF30" s="356"/>
      <c r="GG30" s="356"/>
      <c r="GH30" s="356"/>
      <c r="GI30" s="356"/>
      <c r="GJ30" s="356">
        <f>SUM(GK30:GL30)</f>
        <v>0</v>
      </c>
      <c r="GK30" s="356">
        <f>SUM(GM30:GM30)</f>
        <v>0</v>
      </c>
      <c r="GL30" s="356">
        <f>SUM(GN30:GO30)</f>
        <v>0</v>
      </c>
      <c r="GM30" s="356"/>
      <c r="GN30" s="356"/>
      <c r="GO30" s="356"/>
      <c r="GP30" s="356"/>
      <c r="GQ30" s="357"/>
      <c r="GR30" s="357"/>
      <c r="GS30" s="358"/>
      <c r="GT30" s="358"/>
      <c r="GU30" s="358"/>
    </row>
    <row r="31" spans="1:203" s="63" customFormat="1" ht="21" hidden="1" customHeight="1">
      <c r="A31" s="354"/>
      <c r="B31" s="355" t="s">
        <v>161</v>
      </c>
      <c r="C31" s="356">
        <f>D31+BN31+CP31</f>
        <v>1163700000</v>
      </c>
      <c r="D31" s="356">
        <f>E31+J31</f>
        <v>1163700000</v>
      </c>
      <c r="E31" s="356">
        <f>SUM(F31:I31)</f>
        <v>0</v>
      </c>
      <c r="F31" s="356"/>
      <c r="G31" s="356"/>
      <c r="H31" s="356"/>
      <c r="I31" s="356"/>
      <c r="J31" s="356">
        <f>SUM(K31:BM31)</f>
        <v>1163700000</v>
      </c>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v>1163700000</v>
      </c>
      <c r="BK31" s="356"/>
      <c r="BL31" s="356"/>
      <c r="BM31" s="356"/>
      <c r="BN31" s="356">
        <f>SUM(BO31:BP31)</f>
        <v>0</v>
      </c>
      <c r="BO31" s="356">
        <f>SUM(BQ31:BR31)+BS31+BU31+CD31+CL31</f>
        <v>0</v>
      </c>
      <c r="BP31" s="356">
        <f>BT31+SUM(BV31:CC31)+SUM(CE31:CK31)+SUM(CM31:CO31)</f>
        <v>0</v>
      </c>
      <c r="BQ31" s="356"/>
      <c r="BR31" s="356"/>
      <c r="BS31" s="356"/>
      <c r="BT31" s="356"/>
      <c r="BU31" s="356"/>
      <c r="BV31" s="356"/>
      <c r="BW31" s="356"/>
      <c r="BX31" s="356"/>
      <c r="BY31" s="356"/>
      <c r="BZ31" s="356"/>
      <c r="CA31" s="356"/>
      <c r="CB31" s="356"/>
      <c r="CC31" s="356"/>
      <c r="CD31" s="356"/>
      <c r="CE31" s="356"/>
      <c r="CF31" s="356"/>
      <c r="CG31" s="356"/>
      <c r="CH31" s="356"/>
      <c r="CI31" s="356"/>
      <c r="CJ31" s="356"/>
      <c r="CK31" s="356"/>
      <c r="CL31" s="356"/>
      <c r="CM31" s="356"/>
      <c r="CN31" s="356"/>
      <c r="CO31" s="356"/>
      <c r="CP31" s="356">
        <f>SUM(CQ31:CR31)</f>
        <v>0</v>
      </c>
      <c r="CQ31" s="356">
        <f>SUM(CS31:CS31)</f>
        <v>0</v>
      </c>
      <c r="CR31" s="356">
        <f>SUM(CT31:CU31)</f>
        <v>0</v>
      </c>
      <c r="CS31" s="356"/>
      <c r="CT31" s="356"/>
      <c r="CU31" s="356"/>
      <c r="CV31" s="355" t="s">
        <v>161</v>
      </c>
      <c r="CW31" s="356">
        <f>CX31+FH31+GJ31+GP31</f>
        <v>1163700000</v>
      </c>
      <c r="CX31" s="356">
        <f>CY31+DD31</f>
        <v>1163700000</v>
      </c>
      <c r="CY31" s="356">
        <f>SUM(CZ31:DC31)</f>
        <v>0</v>
      </c>
      <c r="CZ31" s="356"/>
      <c r="DA31" s="356"/>
      <c r="DB31" s="356"/>
      <c r="DC31" s="356"/>
      <c r="DD31" s="356">
        <f>SUM(DE31:FG31)</f>
        <v>1163700000</v>
      </c>
      <c r="DE31" s="356"/>
      <c r="DF31" s="356"/>
      <c r="DG31" s="356"/>
      <c r="DH31" s="356"/>
      <c r="DI31" s="356"/>
      <c r="DJ31" s="356"/>
      <c r="DK31" s="356"/>
      <c r="DL31" s="356"/>
      <c r="DM31" s="356"/>
      <c r="DN31" s="356"/>
      <c r="DO31" s="356"/>
      <c r="DP31" s="356"/>
      <c r="DQ31" s="356"/>
      <c r="DR31" s="356"/>
      <c r="DS31" s="356"/>
      <c r="DT31" s="356"/>
      <c r="DU31" s="356"/>
      <c r="DV31" s="356"/>
      <c r="DW31" s="356"/>
      <c r="DX31" s="356"/>
      <c r="DY31" s="356"/>
      <c r="DZ31" s="356"/>
      <c r="EA31" s="356"/>
      <c r="EB31" s="356"/>
      <c r="EC31" s="356"/>
      <c r="ED31" s="356"/>
      <c r="EE31" s="356"/>
      <c r="EF31" s="356"/>
      <c r="EG31" s="356"/>
      <c r="EH31" s="356"/>
      <c r="EI31" s="356"/>
      <c r="EJ31" s="356"/>
      <c r="EK31" s="356"/>
      <c r="EL31" s="356"/>
      <c r="EM31" s="356"/>
      <c r="EN31" s="356"/>
      <c r="EO31" s="356"/>
      <c r="EP31" s="356"/>
      <c r="EQ31" s="356"/>
      <c r="ER31" s="356"/>
      <c r="ES31" s="356"/>
      <c r="ET31" s="356"/>
      <c r="EU31" s="356"/>
      <c r="EV31" s="356"/>
      <c r="EW31" s="356"/>
      <c r="EX31" s="356"/>
      <c r="EY31" s="356"/>
      <c r="EZ31" s="356"/>
      <c r="FA31" s="356"/>
      <c r="FB31" s="356"/>
      <c r="FC31" s="356"/>
      <c r="FD31" s="356">
        <v>1163700000</v>
      </c>
      <c r="FE31" s="356"/>
      <c r="FF31" s="356"/>
      <c r="FG31" s="356"/>
      <c r="FH31" s="356">
        <f>SUM(FI31:FJ31)</f>
        <v>0</v>
      </c>
      <c r="FI31" s="356">
        <f>SUM(FK31:FL31)+FM31+FO31+FX31+GF31</f>
        <v>0</v>
      </c>
      <c r="FJ31" s="356">
        <f>FN31+SUM(FP31:FW31)+SUM(FY31:GE31)+SUM(GG31:GI31)</f>
        <v>0</v>
      </c>
      <c r="FK31" s="356"/>
      <c r="FL31" s="356"/>
      <c r="FM31" s="356"/>
      <c r="FN31" s="356"/>
      <c r="FO31" s="356"/>
      <c r="FP31" s="356"/>
      <c r="FQ31" s="356"/>
      <c r="FR31" s="356"/>
      <c r="FS31" s="356"/>
      <c r="FT31" s="356"/>
      <c r="FU31" s="356"/>
      <c r="FV31" s="356"/>
      <c r="FW31" s="356"/>
      <c r="FX31" s="356"/>
      <c r="FY31" s="356"/>
      <c r="FZ31" s="356"/>
      <c r="GA31" s="356"/>
      <c r="GB31" s="356"/>
      <c r="GC31" s="356"/>
      <c r="GD31" s="356"/>
      <c r="GE31" s="356"/>
      <c r="GF31" s="356"/>
      <c r="GG31" s="356"/>
      <c r="GH31" s="356"/>
      <c r="GI31" s="356"/>
      <c r="GJ31" s="356">
        <f>SUM(GK31:GL31)</f>
        <v>0</v>
      </c>
      <c r="GK31" s="356">
        <f>SUM(GM31:GM31)</f>
        <v>0</v>
      </c>
      <c r="GL31" s="356">
        <f>SUM(GN31:GO31)</f>
        <v>0</v>
      </c>
      <c r="GM31" s="356"/>
      <c r="GN31" s="356"/>
      <c r="GO31" s="356"/>
      <c r="GP31" s="356"/>
      <c r="GQ31" s="357">
        <f t="shared" si="29"/>
        <v>1</v>
      </c>
      <c r="GR31" s="357"/>
      <c r="GS31" s="358">
        <f t="shared" si="56"/>
        <v>1</v>
      </c>
      <c r="GT31" s="358"/>
      <c r="GU31" s="358"/>
    </row>
    <row r="32" spans="1:203" s="63" customFormat="1" ht="21" customHeight="1">
      <c r="A32" s="354">
        <v>7</v>
      </c>
      <c r="B32" s="355" t="s">
        <v>328</v>
      </c>
      <c r="C32" s="356">
        <f t="shared" ref="C32:Y32" si="91">C33+C34</f>
        <v>4759519903</v>
      </c>
      <c r="D32" s="356">
        <f t="shared" si="91"/>
        <v>2787519903</v>
      </c>
      <c r="E32" s="356">
        <f t="shared" si="91"/>
        <v>0</v>
      </c>
      <c r="F32" s="356">
        <f t="shared" si="91"/>
        <v>0</v>
      </c>
      <c r="G32" s="356">
        <f t="shared" si="91"/>
        <v>0</v>
      </c>
      <c r="H32" s="356">
        <f t="shared" si="91"/>
        <v>0</v>
      </c>
      <c r="I32" s="356">
        <f t="shared" si="91"/>
        <v>0</v>
      </c>
      <c r="J32" s="356">
        <f t="shared" si="91"/>
        <v>2787519903</v>
      </c>
      <c r="K32" s="356">
        <f t="shared" si="91"/>
        <v>0</v>
      </c>
      <c r="L32" s="356">
        <f t="shared" si="91"/>
        <v>0</v>
      </c>
      <c r="M32" s="356">
        <f t="shared" si="91"/>
        <v>0</v>
      </c>
      <c r="N32" s="356">
        <f t="shared" si="91"/>
        <v>0</v>
      </c>
      <c r="O32" s="356">
        <f t="shared" si="91"/>
        <v>0</v>
      </c>
      <c r="P32" s="356">
        <f t="shared" si="91"/>
        <v>0</v>
      </c>
      <c r="Q32" s="356">
        <f t="shared" si="91"/>
        <v>0</v>
      </c>
      <c r="R32" s="356">
        <f t="shared" si="91"/>
        <v>0</v>
      </c>
      <c r="S32" s="356">
        <f t="shared" si="91"/>
        <v>0</v>
      </c>
      <c r="T32" s="356">
        <f t="shared" si="91"/>
        <v>0</v>
      </c>
      <c r="U32" s="356">
        <f t="shared" si="91"/>
        <v>0</v>
      </c>
      <c r="V32" s="356">
        <f t="shared" si="91"/>
        <v>0</v>
      </c>
      <c r="W32" s="356">
        <f t="shared" si="91"/>
        <v>0</v>
      </c>
      <c r="X32" s="356">
        <f t="shared" si="91"/>
        <v>0</v>
      </c>
      <c r="Y32" s="356">
        <f t="shared" si="91"/>
        <v>0</v>
      </c>
      <c r="Z32" s="356">
        <f t="shared" ref="Z32:AI32" si="92">Z33+Z34</f>
        <v>7220000</v>
      </c>
      <c r="AA32" s="356">
        <f t="shared" si="92"/>
        <v>0</v>
      </c>
      <c r="AB32" s="356">
        <f t="shared" si="92"/>
        <v>0</v>
      </c>
      <c r="AC32" s="356">
        <f t="shared" si="92"/>
        <v>0</v>
      </c>
      <c r="AD32" s="356">
        <f t="shared" si="92"/>
        <v>0</v>
      </c>
      <c r="AE32" s="356">
        <f t="shared" si="92"/>
        <v>0</v>
      </c>
      <c r="AF32" s="356">
        <f t="shared" si="92"/>
        <v>0</v>
      </c>
      <c r="AG32" s="356">
        <f t="shared" si="92"/>
        <v>833921583</v>
      </c>
      <c r="AH32" s="356">
        <f t="shared" si="92"/>
        <v>0</v>
      </c>
      <c r="AI32" s="356">
        <f t="shared" si="92"/>
        <v>0</v>
      </c>
      <c r="AJ32" s="356">
        <f t="shared" ref="AJ32:AO32" si="93">AJ33+AJ34</f>
        <v>0</v>
      </c>
      <c r="AK32" s="356">
        <f t="shared" si="93"/>
        <v>0</v>
      </c>
      <c r="AL32" s="356">
        <f t="shared" si="93"/>
        <v>0</v>
      </c>
      <c r="AM32" s="356">
        <f t="shared" si="93"/>
        <v>0</v>
      </c>
      <c r="AN32" s="356">
        <f t="shared" si="93"/>
        <v>0</v>
      </c>
      <c r="AO32" s="356">
        <f t="shared" si="93"/>
        <v>0</v>
      </c>
      <c r="AP32" s="356">
        <f>AP33+AP34</f>
        <v>0</v>
      </c>
      <c r="AQ32" s="356">
        <f t="shared" ref="AQ32:AW32" si="94">AQ33+AQ34</f>
        <v>0</v>
      </c>
      <c r="AR32" s="356">
        <f t="shared" si="94"/>
        <v>0</v>
      </c>
      <c r="AS32" s="356">
        <f t="shared" si="94"/>
        <v>0</v>
      </c>
      <c r="AT32" s="356">
        <f t="shared" si="94"/>
        <v>0</v>
      </c>
      <c r="AU32" s="356">
        <f t="shared" si="94"/>
        <v>0</v>
      </c>
      <c r="AV32" s="356">
        <f t="shared" si="94"/>
        <v>0</v>
      </c>
      <c r="AW32" s="356">
        <f t="shared" si="94"/>
        <v>0</v>
      </c>
      <c r="AX32" s="356">
        <f>AX33+AX34</f>
        <v>44760000</v>
      </c>
      <c r="AY32" s="356">
        <f t="shared" ref="AY32:BD32" si="95">AY33+AY34</f>
        <v>868745000</v>
      </c>
      <c r="AZ32" s="356">
        <f t="shared" si="95"/>
        <v>0</v>
      </c>
      <c r="BA32" s="356">
        <f t="shared" si="95"/>
        <v>0</v>
      </c>
      <c r="BB32" s="356">
        <f t="shared" si="95"/>
        <v>0</v>
      </c>
      <c r="BC32" s="356">
        <f t="shared" si="95"/>
        <v>0</v>
      </c>
      <c r="BD32" s="356">
        <f t="shared" si="95"/>
        <v>0</v>
      </c>
      <c r="BE32" s="356">
        <f>BE33+BE34</f>
        <v>0</v>
      </c>
      <c r="BF32" s="356">
        <f>BF33+BF34</f>
        <v>0</v>
      </c>
      <c r="BG32" s="356">
        <f t="shared" ref="BG32:CU32" si="96">BG33+BG34</f>
        <v>0</v>
      </c>
      <c r="BH32" s="356">
        <f t="shared" si="96"/>
        <v>0</v>
      </c>
      <c r="BI32" s="356">
        <f t="shared" si="96"/>
        <v>0</v>
      </c>
      <c r="BJ32" s="356">
        <f t="shared" si="96"/>
        <v>1032873320</v>
      </c>
      <c r="BK32" s="356">
        <f t="shared" si="96"/>
        <v>0</v>
      </c>
      <c r="BL32" s="356">
        <f t="shared" si="96"/>
        <v>0</v>
      </c>
      <c r="BM32" s="356">
        <f t="shared" si="96"/>
        <v>0</v>
      </c>
      <c r="BN32" s="356">
        <f t="shared" si="96"/>
        <v>1972000000</v>
      </c>
      <c r="BO32" s="356">
        <f t="shared" si="96"/>
        <v>0</v>
      </c>
      <c r="BP32" s="356">
        <f t="shared" si="96"/>
        <v>1972000000</v>
      </c>
      <c r="BQ32" s="356">
        <f t="shared" si="96"/>
        <v>0</v>
      </c>
      <c r="BR32" s="356">
        <f t="shared" si="96"/>
        <v>0</v>
      </c>
      <c r="BS32" s="356">
        <f t="shared" si="96"/>
        <v>0</v>
      </c>
      <c r="BT32" s="356">
        <f t="shared" si="96"/>
        <v>0</v>
      </c>
      <c r="BU32" s="356">
        <f t="shared" si="96"/>
        <v>0</v>
      </c>
      <c r="BV32" s="356">
        <f t="shared" si="96"/>
        <v>0</v>
      </c>
      <c r="BW32" s="356">
        <f t="shared" si="96"/>
        <v>0</v>
      </c>
      <c r="BX32" s="356">
        <f t="shared" si="96"/>
        <v>0</v>
      </c>
      <c r="BY32" s="356">
        <f t="shared" si="96"/>
        <v>0</v>
      </c>
      <c r="BZ32" s="356">
        <f t="shared" si="96"/>
        <v>0</v>
      </c>
      <c r="CA32" s="356">
        <f t="shared" si="96"/>
        <v>0</v>
      </c>
      <c r="CB32" s="356">
        <f t="shared" si="96"/>
        <v>0</v>
      </c>
      <c r="CC32" s="356">
        <f t="shared" si="96"/>
        <v>0</v>
      </c>
      <c r="CD32" s="356">
        <f t="shared" si="96"/>
        <v>0</v>
      </c>
      <c r="CE32" s="356">
        <f t="shared" si="96"/>
        <v>1972000000</v>
      </c>
      <c r="CF32" s="356">
        <f t="shared" si="96"/>
        <v>0</v>
      </c>
      <c r="CG32" s="356">
        <f t="shared" si="96"/>
        <v>0</v>
      </c>
      <c r="CH32" s="356">
        <f t="shared" si="96"/>
        <v>0</v>
      </c>
      <c r="CI32" s="356">
        <f t="shared" si="96"/>
        <v>0</v>
      </c>
      <c r="CJ32" s="356">
        <f t="shared" si="96"/>
        <v>0</v>
      </c>
      <c r="CK32" s="356">
        <f t="shared" si="96"/>
        <v>0</v>
      </c>
      <c r="CL32" s="356">
        <f t="shared" si="96"/>
        <v>0</v>
      </c>
      <c r="CM32" s="356">
        <f t="shared" si="96"/>
        <v>0</v>
      </c>
      <c r="CN32" s="356">
        <f t="shared" si="96"/>
        <v>0</v>
      </c>
      <c r="CO32" s="356">
        <f t="shared" si="96"/>
        <v>0</v>
      </c>
      <c r="CP32" s="356">
        <f t="shared" si="96"/>
        <v>0</v>
      </c>
      <c r="CQ32" s="356">
        <f t="shared" si="96"/>
        <v>0</v>
      </c>
      <c r="CR32" s="356">
        <f t="shared" si="96"/>
        <v>0</v>
      </c>
      <c r="CS32" s="356">
        <f t="shared" si="96"/>
        <v>0</v>
      </c>
      <c r="CT32" s="356">
        <f t="shared" si="96"/>
        <v>0</v>
      </c>
      <c r="CU32" s="356">
        <f t="shared" si="96"/>
        <v>0</v>
      </c>
      <c r="CV32" s="355" t="s">
        <v>334</v>
      </c>
      <c r="CW32" s="356">
        <f t="shared" ref="CW32:DM32" si="97">CW33+CW34</f>
        <v>4759519903</v>
      </c>
      <c r="CX32" s="356">
        <f t="shared" si="97"/>
        <v>2787519903</v>
      </c>
      <c r="CY32" s="356">
        <f t="shared" si="97"/>
        <v>0</v>
      </c>
      <c r="CZ32" s="356">
        <f t="shared" si="97"/>
        <v>0</v>
      </c>
      <c r="DA32" s="356">
        <f t="shared" si="97"/>
        <v>0</v>
      </c>
      <c r="DB32" s="356">
        <f t="shared" si="97"/>
        <v>0</v>
      </c>
      <c r="DC32" s="356">
        <f t="shared" si="97"/>
        <v>0</v>
      </c>
      <c r="DD32" s="356">
        <f t="shared" si="97"/>
        <v>2787519903</v>
      </c>
      <c r="DE32" s="356">
        <f t="shared" si="97"/>
        <v>0</v>
      </c>
      <c r="DF32" s="356">
        <f t="shared" si="97"/>
        <v>0</v>
      </c>
      <c r="DG32" s="356">
        <f t="shared" si="97"/>
        <v>0</v>
      </c>
      <c r="DH32" s="356">
        <f t="shared" si="97"/>
        <v>0</v>
      </c>
      <c r="DI32" s="356">
        <f t="shared" si="97"/>
        <v>0</v>
      </c>
      <c r="DJ32" s="356">
        <f t="shared" si="97"/>
        <v>0</v>
      </c>
      <c r="DK32" s="356">
        <f t="shared" si="97"/>
        <v>0</v>
      </c>
      <c r="DL32" s="356">
        <f t="shared" si="97"/>
        <v>0</v>
      </c>
      <c r="DM32" s="356">
        <f t="shared" si="97"/>
        <v>0</v>
      </c>
      <c r="DN32" s="356">
        <f t="shared" ref="DN32:GF32" si="98">DN33+DN34</f>
        <v>0</v>
      </c>
      <c r="DO32" s="356">
        <f t="shared" si="98"/>
        <v>0</v>
      </c>
      <c r="DP32" s="356">
        <f t="shared" si="98"/>
        <v>0</v>
      </c>
      <c r="DQ32" s="356">
        <f t="shared" si="98"/>
        <v>0</v>
      </c>
      <c r="DR32" s="356">
        <f t="shared" si="98"/>
        <v>0</v>
      </c>
      <c r="DS32" s="356">
        <f t="shared" si="98"/>
        <v>0</v>
      </c>
      <c r="DT32" s="356">
        <f>DT33+DT34</f>
        <v>7220000</v>
      </c>
      <c r="DU32" s="356">
        <f t="shared" si="98"/>
        <v>0</v>
      </c>
      <c r="DV32" s="356">
        <f t="shared" si="98"/>
        <v>0</v>
      </c>
      <c r="DW32" s="356">
        <f>DW33+DW34</f>
        <v>0</v>
      </c>
      <c r="DX32" s="356">
        <f>DX33+DX34</f>
        <v>0</v>
      </c>
      <c r="DY32" s="356">
        <f t="shared" si="98"/>
        <v>0</v>
      </c>
      <c r="DZ32" s="356">
        <f t="shared" si="98"/>
        <v>0</v>
      </c>
      <c r="EA32" s="356">
        <f t="shared" si="98"/>
        <v>833921583</v>
      </c>
      <c r="EB32" s="356">
        <f t="shared" si="98"/>
        <v>0</v>
      </c>
      <c r="EC32" s="356">
        <f>EC33+EC34</f>
        <v>0</v>
      </c>
      <c r="ED32" s="356">
        <f t="shared" si="98"/>
        <v>0</v>
      </c>
      <c r="EE32" s="356">
        <f t="shared" si="98"/>
        <v>0</v>
      </c>
      <c r="EF32" s="356">
        <f t="shared" si="98"/>
        <v>0</v>
      </c>
      <c r="EG32" s="356">
        <f t="shared" si="98"/>
        <v>0</v>
      </c>
      <c r="EH32" s="356">
        <f t="shared" si="98"/>
        <v>0</v>
      </c>
      <c r="EI32" s="356">
        <f t="shared" si="98"/>
        <v>0</v>
      </c>
      <c r="EJ32" s="356">
        <f>EJ33+EJ34</f>
        <v>0</v>
      </c>
      <c r="EK32" s="356">
        <f t="shared" si="98"/>
        <v>0</v>
      </c>
      <c r="EL32" s="356">
        <f t="shared" si="98"/>
        <v>0</v>
      </c>
      <c r="EM32" s="356">
        <f t="shared" si="98"/>
        <v>0</v>
      </c>
      <c r="EN32" s="356">
        <f t="shared" si="98"/>
        <v>0</v>
      </c>
      <c r="EO32" s="356">
        <f t="shared" si="98"/>
        <v>0</v>
      </c>
      <c r="EP32" s="356">
        <f t="shared" si="98"/>
        <v>0</v>
      </c>
      <c r="EQ32" s="356">
        <f t="shared" si="98"/>
        <v>0</v>
      </c>
      <c r="ER32" s="356">
        <f>ER33+ER34</f>
        <v>44760000</v>
      </c>
      <c r="ES32" s="356">
        <f t="shared" si="98"/>
        <v>868745000</v>
      </c>
      <c r="ET32" s="356">
        <f t="shared" si="98"/>
        <v>0</v>
      </c>
      <c r="EU32" s="356">
        <f t="shared" si="98"/>
        <v>0</v>
      </c>
      <c r="EV32" s="356">
        <f t="shared" si="98"/>
        <v>0</v>
      </c>
      <c r="EW32" s="356">
        <f t="shared" si="98"/>
        <v>0</v>
      </c>
      <c r="EX32" s="356">
        <f t="shared" si="98"/>
        <v>0</v>
      </c>
      <c r="EY32" s="356">
        <f>EY33+EY34</f>
        <v>0</v>
      </c>
      <c r="EZ32" s="356">
        <f>EZ33+EZ34</f>
        <v>0</v>
      </c>
      <c r="FA32" s="356">
        <f t="shared" si="98"/>
        <v>0</v>
      </c>
      <c r="FB32" s="356">
        <f t="shared" si="98"/>
        <v>0</v>
      </c>
      <c r="FC32" s="356">
        <f t="shared" si="98"/>
        <v>0</v>
      </c>
      <c r="FD32" s="356">
        <f t="shared" si="98"/>
        <v>1032873320</v>
      </c>
      <c r="FE32" s="356">
        <f t="shared" si="98"/>
        <v>0</v>
      </c>
      <c r="FF32" s="356">
        <f t="shared" si="98"/>
        <v>0</v>
      </c>
      <c r="FG32" s="356">
        <f t="shared" si="98"/>
        <v>0</v>
      </c>
      <c r="FH32" s="356">
        <f t="shared" si="98"/>
        <v>1972000000</v>
      </c>
      <c r="FI32" s="356">
        <f t="shared" si="98"/>
        <v>0</v>
      </c>
      <c r="FJ32" s="356">
        <f t="shared" si="98"/>
        <v>1972000000</v>
      </c>
      <c r="FK32" s="356">
        <f t="shared" si="98"/>
        <v>0</v>
      </c>
      <c r="FL32" s="356">
        <f t="shared" si="98"/>
        <v>0</v>
      </c>
      <c r="FM32" s="356">
        <f t="shared" si="98"/>
        <v>0</v>
      </c>
      <c r="FN32" s="356">
        <f t="shared" si="98"/>
        <v>0</v>
      </c>
      <c r="FO32" s="356">
        <f t="shared" si="98"/>
        <v>0</v>
      </c>
      <c r="FP32" s="356">
        <f t="shared" si="98"/>
        <v>0</v>
      </c>
      <c r="FQ32" s="356">
        <f t="shared" si="98"/>
        <v>0</v>
      </c>
      <c r="FR32" s="356">
        <f t="shared" si="98"/>
        <v>0</v>
      </c>
      <c r="FS32" s="356">
        <f t="shared" si="98"/>
        <v>0</v>
      </c>
      <c r="FT32" s="356">
        <f t="shared" si="98"/>
        <v>0</v>
      </c>
      <c r="FU32" s="356">
        <f t="shared" si="98"/>
        <v>0</v>
      </c>
      <c r="FV32" s="356">
        <f t="shared" si="98"/>
        <v>0</v>
      </c>
      <c r="FW32" s="356">
        <f t="shared" si="98"/>
        <v>0</v>
      </c>
      <c r="FX32" s="356">
        <f t="shared" si="98"/>
        <v>0</v>
      </c>
      <c r="FY32" s="356">
        <f t="shared" si="98"/>
        <v>1972000000</v>
      </c>
      <c r="FZ32" s="356">
        <f t="shared" si="98"/>
        <v>0</v>
      </c>
      <c r="GA32" s="356">
        <f t="shared" si="98"/>
        <v>0</v>
      </c>
      <c r="GB32" s="356">
        <f t="shared" si="98"/>
        <v>0</v>
      </c>
      <c r="GC32" s="356">
        <f t="shared" si="98"/>
        <v>0</v>
      </c>
      <c r="GD32" s="356">
        <f t="shared" si="98"/>
        <v>0</v>
      </c>
      <c r="GE32" s="356">
        <f t="shared" si="98"/>
        <v>0</v>
      </c>
      <c r="GF32" s="356">
        <f t="shared" si="98"/>
        <v>0</v>
      </c>
      <c r="GG32" s="356">
        <f t="shared" ref="GG32:GO32" si="99">GG33+GG34</f>
        <v>0</v>
      </c>
      <c r="GH32" s="356">
        <f t="shared" si="99"/>
        <v>0</v>
      </c>
      <c r="GI32" s="356">
        <f t="shared" si="99"/>
        <v>0</v>
      </c>
      <c r="GJ32" s="356">
        <f t="shared" si="99"/>
        <v>0</v>
      </c>
      <c r="GK32" s="356">
        <f t="shared" si="99"/>
        <v>0</v>
      </c>
      <c r="GL32" s="356">
        <f t="shared" si="99"/>
        <v>0</v>
      </c>
      <c r="GM32" s="356">
        <f t="shared" si="99"/>
        <v>0</v>
      </c>
      <c r="GN32" s="356">
        <f t="shared" si="99"/>
        <v>0</v>
      </c>
      <c r="GO32" s="356">
        <f t="shared" si="99"/>
        <v>0</v>
      </c>
      <c r="GP32" s="356">
        <f>GP33+GP34</f>
        <v>0</v>
      </c>
      <c r="GQ32" s="357">
        <f t="shared" si="29"/>
        <v>1</v>
      </c>
      <c r="GR32" s="357"/>
      <c r="GS32" s="358">
        <f t="shared" si="56"/>
        <v>1</v>
      </c>
      <c r="GT32" s="358">
        <f>FH32/BN32</f>
        <v>1</v>
      </c>
      <c r="GU32" s="358"/>
    </row>
    <row r="33" spans="1:203" s="63" customFormat="1" ht="21" hidden="1" customHeight="1">
      <c r="A33" s="354"/>
      <c r="B33" s="355" t="s">
        <v>160</v>
      </c>
      <c r="C33" s="356">
        <f>D33+BN33+CP33</f>
        <v>0</v>
      </c>
      <c r="D33" s="356">
        <f>E33+J33</f>
        <v>0</v>
      </c>
      <c r="E33" s="356">
        <f>SUM(F33:I33)</f>
        <v>0</v>
      </c>
      <c r="F33" s="356"/>
      <c r="G33" s="356"/>
      <c r="H33" s="356"/>
      <c r="I33" s="356"/>
      <c r="J33" s="356">
        <f>SUM(K33:BM33)</f>
        <v>0</v>
      </c>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f>SUM(BO33:BP33)</f>
        <v>0</v>
      </c>
      <c r="BO33" s="356">
        <f>SUM(BQ33:BR33)+BS33+BU33+CD33+CL33</f>
        <v>0</v>
      </c>
      <c r="BP33" s="356">
        <f>BT33+SUM(BV33:CC33)+SUM(CE33:CK33)+SUM(CM33:CO33)</f>
        <v>0</v>
      </c>
      <c r="BQ33" s="356"/>
      <c r="BR33" s="356"/>
      <c r="BS33" s="356"/>
      <c r="BT33" s="356"/>
      <c r="BU33" s="356"/>
      <c r="BV33" s="356"/>
      <c r="BW33" s="356"/>
      <c r="BX33" s="356"/>
      <c r="BY33" s="356"/>
      <c r="BZ33" s="356"/>
      <c r="CA33" s="356"/>
      <c r="CB33" s="356"/>
      <c r="CC33" s="356"/>
      <c r="CD33" s="356"/>
      <c r="CE33" s="356"/>
      <c r="CF33" s="356"/>
      <c r="CG33" s="356"/>
      <c r="CH33" s="356"/>
      <c r="CI33" s="356"/>
      <c r="CJ33" s="356"/>
      <c r="CK33" s="356"/>
      <c r="CL33" s="356"/>
      <c r="CM33" s="356"/>
      <c r="CN33" s="356"/>
      <c r="CO33" s="356"/>
      <c r="CP33" s="356">
        <f>SUM(CQ33:CR33)</f>
        <v>0</v>
      </c>
      <c r="CQ33" s="356">
        <f>SUM(CS33:CS33)</f>
        <v>0</v>
      </c>
      <c r="CR33" s="356">
        <f>SUM(CT33:CU33)</f>
        <v>0</v>
      </c>
      <c r="CS33" s="356"/>
      <c r="CT33" s="356"/>
      <c r="CU33" s="356"/>
      <c r="CV33" s="355" t="s">
        <v>160</v>
      </c>
      <c r="CW33" s="356">
        <f>CX33+FH33+GJ33+GP33</f>
        <v>0</v>
      </c>
      <c r="CX33" s="356">
        <f>CY33+DD33</f>
        <v>0</v>
      </c>
      <c r="CY33" s="356">
        <f>SUM(CZ33:DC33)</f>
        <v>0</v>
      </c>
      <c r="CZ33" s="356"/>
      <c r="DA33" s="356"/>
      <c r="DB33" s="356"/>
      <c r="DC33" s="356"/>
      <c r="DD33" s="356">
        <f>SUM(DE33:FG33)</f>
        <v>0</v>
      </c>
      <c r="DE33" s="356"/>
      <c r="DF33" s="356"/>
      <c r="DG33" s="356"/>
      <c r="DH33" s="356"/>
      <c r="DI33" s="356"/>
      <c r="DJ33" s="356"/>
      <c r="DK33" s="356"/>
      <c r="DL33" s="356"/>
      <c r="DM33" s="356"/>
      <c r="DN33" s="356"/>
      <c r="DO33" s="356"/>
      <c r="DP33" s="356"/>
      <c r="DQ33" s="356"/>
      <c r="DR33" s="356"/>
      <c r="DS33" s="356"/>
      <c r="DT33" s="356"/>
      <c r="DU33" s="356"/>
      <c r="DV33" s="356"/>
      <c r="DW33" s="356"/>
      <c r="DX33" s="356"/>
      <c r="DY33" s="356"/>
      <c r="DZ33" s="356"/>
      <c r="EA33" s="356"/>
      <c r="EB33" s="356"/>
      <c r="EC33" s="356"/>
      <c r="ED33" s="356"/>
      <c r="EE33" s="356"/>
      <c r="EF33" s="356"/>
      <c r="EG33" s="356"/>
      <c r="EH33" s="356"/>
      <c r="EI33" s="356"/>
      <c r="EJ33" s="356"/>
      <c r="EK33" s="356"/>
      <c r="EL33" s="356"/>
      <c r="EM33" s="356"/>
      <c r="EN33" s="356"/>
      <c r="EO33" s="356"/>
      <c r="EP33" s="356"/>
      <c r="EQ33" s="356"/>
      <c r="ER33" s="356"/>
      <c r="ES33" s="356"/>
      <c r="ET33" s="356"/>
      <c r="EU33" s="356"/>
      <c r="EV33" s="356"/>
      <c r="EW33" s="356"/>
      <c r="EX33" s="356"/>
      <c r="EY33" s="356"/>
      <c r="EZ33" s="356"/>
      <c r="FA33" s="356"/>
      <c r="FB33" s="356"/>
      <c r="FC33" s="356"/>
      <c r="FD33" s="356"/>
      <c r="FE33" s="356"/>
      <c r="FF33" s="356"/>
      <c r="FG33" s="356"/>
      <c r="FH33" s="356">
        <f>SUM(FI33:FJ33)</f>
        <v>0</v>
      </c>
      <c r="FI33" s="356">
        <f>SUM(FK33:FL33)+FM33+FO33+FX33+GF33</f>
        <v>0</v>
      </c>
      <c r="FJ33" s="356">
        <f>FN33+SUM(FP33:FW33)+SUM(FY33:GE33)+SUM(GG33:GI33)</f>
        <v>0</v>
      </c>
      <c r="FK33" s="356"/>
      <c r="FL33" s="356"/>
      <c r="FM33" s="356"/>
      <c r="FN33" s="356"/>
      <c r="FO33" s="356"/>
      <c r="FP33" s="356"/>
      <c r="FQ33" s="356"/>
      <c r="FR33" s="356"/>
      <c r="FS33" s="356"/>
      <c r="FT33" s="356"/>
      <c r="FU33" s="356"/>
      <c r="FV33" s="356"/>
      <c r="FW33" s="356"/>
      <c r="FX33" s="356"/>
      <c r="FY33" s="356"/>
      <c r="FZ33" s="356"/>
      <c r="GA33" s="356"/>
      <c r="GB33" s="356"/>
      <c r="GC33" s="356"/>
      <c r="GD33" s="356"/>
      <c r="GE33" s="356"/>
      <c r="GF33" s="356"/>
      <c r="GG33" s="356"/>
      <c r="GH33" s="356"/>
      <c r="GI33" s="356"/>
      <c r="GJ33" s="356">
        <f>SUM(GK33:GL33)</f>
        <v>0</v>
      </c>
      <c r="GK33" s="356">
        <f>SUM(GM33:GM33)</f>
        <v>0</v>
      </c>
      <c r="GL33" s="356">
        <f>SUM(GN33:GO33)</f>
        <v>0</v>
      </c>
      <c r="GM33" s="356"/>
      <c r="GN33" s="356"/>
      <c r="GO33" s="356"/>
      <c r="GP33" s="356"/>
      <c r="GQ33" s="357"/>
      <c r="GR33" s="357"/>
      <c r="GS33" s="358"/>
      <c r="GT33" s="358"/>
      <c r="GU33" s="358"/>
    </row>
    <row r="34" spans="1:203" s="63" customFormat="1" ht="21" hidden="1" customHeight="1">
      <c r="A34" s="354"/>
      <c r="B34" s="355" t="s">
        <v>161</v>
      </c>
      <c r="C34" s="356">
        <f>D34+BN34+CP34</f>
        <v>4759519903</v>
      </c>
      <c r="D34" s="356">
        <f>E34+J34</f>
        <v>2787519903</v>
      </c>
      <c r="E34" s="356">
        <f>SUM(F34:I34)</f>
        <v>0</v>
      </c>
      <c r="F34" s="356"/>
      <c r="G34" s="356"/>
      <c r="H34" s="356"/>
      <c r="I34" s="356"/>
      <c r="J34" s="356">
        <f>SUM(K34:BM34)</f>
        <v>2787519903</v>
      </c>
      <c r="K34" s="356"/>
      <c r="L34" s="356"/>
      <c r="M34" s="356"/>
      <c r="N34" s="356"/>
      <c r="O34" s="356"/>
      <c r="P34" s="356"/>
      <c r="Q34" s="356"/>
      <c r="R34" s="356"/>
      <c r="S34" s="356"/>
      <c r="T34" s="356"/>
      <c r="U34" s="356"/>
      <c r="V34" s="356"/>
      <c r="W34" s="356"/>
      <c r="X34" s="356"/>
      <c r="Y34" s="356"/>
      <c r="Z34" s="356">
        <v>7220000</v>
      </c>
      <c r="AA34" s="356"/>
      <c r="AB34" s="356"/>
      <c r="AC34" s="356"/>
      <c r="AD34" s="356"/>
      <c r="AE34" s="356"/>
      <c r="AF34" s="356"/>
      <c r="AG34" s="356">
        <v>833921583</v>
      </c>
      <c r="AH34" s="356"/>
      <c r="AI34" s="356"/>
      <c r="AJ34" s="356"/>
      <c r="AK34" s="356"/>
      <c r="AL34" s="356"/>
      <c r="AM34" s="356"/>
      <c r="AN34" s="356"/>
      <c r="AO34" s="356"/>
      <c r="AP34" s="356"/>
      <c r="AQ34" s="356"/>
      <c r="AR34" s="356"/>
      <c r="AS34" s="356"/>
      <c r="AT34" s="356"/>
      <c r="AU34" s="356"/>
      <c r="AV34" s="356"/>
      <c r="AW34" s="356"/>
      <c r="AX34" s="356">
        <v>44760000</v>
      </c>
      <c r="AY34" s="356">
        <v>868745000</v>
      </c>
      <c r="AZ34" s="356"/>
      <c r="BA34" s="356"/>
      <c r="BB34" s="356"/>
      <c r="BC34" s="356"/>
      <c r="BD34" s="356"/>
      <c r="BE34" s="356"/>
      <c r="BF34" s="356"/>
      <c r="BG34" s="356"/>
      <c r="BH34" s="356"/>
      <c r="BI34" s="356"/>
      <c r="BJ34" s="356">
        <v>1032873320</v>
      </c>
      <c r="BK34" s="356"/>
      <c r="BL34" s="356"/>
      <c r="BM34" s="356"/>
      <c r="BN34" s="356">
        <f>SUM(BO34:BP34)</f>
        <v>1972000000</v>
      </c>
      <c r="BO34" s="356">
        <f>SUM(BQ34:BR34)+BS34+BU34+CD34+CL34</f>
        <v>0</v>
      </c>
      <c r="BP34" s="356">
        <f>BT34+SUM(BV34:CC34)+SUM(CE34:CK34)+SUM(CM34:CO34)</f>
        <v>1972000000</v>
      </c>
      <c r="BQ34" s="356"/>
      <c r="BR34" s="356"/>
      <c r="BS34" s="356"/>
      <c r="BT34" s="356"/>
      <c r="BU34" s="356"/>
      <c r="BV34" s="356"/>
      <c r="BW34" s="356"/>
      <c r="BX34" s="356"/>
      <c r="BY34" s="356"/>
      <c r="BZ34" s="356"/>
      <c r="CA34" s="356"/>
      <c r="CB34" s="356"/>
      <c r="CC34" s="356"/>
      <c r="CD34" s="356"/>
      <c r="CE34" s="356">
        <v>1972000000</v>
      </c>
      <c r="CF34" s="356"/>
      <c r="CG34" s="356"/>
      <c r="CH34" s="356"/>
      <c r="CI34" s="356"/>
      <c r="CJ34" s="356"/>
      <c r="CK34" s="356"/>
      <c r="CL34" s="356"/>
      <c r="CM34" s="356"/>
      <c r="CN34" s="356"/>
      <c r="CO34" s="356"/>
      <c r="CP34" s="356">
        <f>SUM(CQ34:CR34)</f>
        <v>0</v>
      </c>
      <c r="CQ34" s="356">
        <f>SUM(CS34:CS34)</f>
        <v>0</v>
      </c>
      <c r="CR34" s="356">
        <f>SUM(CT34:CU34)</f>
        <v>0</v>
      </c>
      <c r="CS34" s="356"/>
      <c r="CT34" s="356"/>
      <c r="CU34" s="356"/>
      <c r="CV34" s="355" t="s">
        <v>161</v>
      </c>
      <c r="CW34" s="356">
        <f>CX34+FH34+GJ34+GP34</f>
        <v>4759519903</v>
      </c>
      <c r="CX34" s="356">
        <f>CY34+DD34</f>
        <v>2787519903</v>
      </c>
      <c r="CY34" s="356">
        <f>SUM(CZ34:DC34)</f>
        <v>0</v>
      </c>
      <c r="CZ34" s="356"/>
      <c r="DA34" s="356"/>
      <c r="DB34" s="356"/>
      <c r="DC34" s="356"/>
      <c r="DD34" s="356">
        <f>SUM(DE34:FG34)</f>
        <v>2787519903</v>
      </c>
      <c r="DE34" s="356"/>
      <c r="DF34" s="356"/>
      <c r="DG34" s="356"/>
      <c r="DH34" s="356"/>
      <c r="DI34" s="356"/>
      <c r="DJ34" s="356"/>
      <c r="DK34" s="356"/>
      <c r="DL34" s="356"/>
      <c r="DM34" s="356"/>
      <c r="DN34" s="356"/>
      <c r="DO34" s="356"/>
      <c r="DP34" s="356"/>
      <c r="DQ34" s="356"/>
      <c r="DR34" s="356"/>
      <c r="DS34" s="356"/>
      <c r="DT34" s="356">
        <v>7220000</v>
      </c>
      <c r="DU34" s="356"/>
      <c r="DV34" s="356"/>
      <c r="DW34" s="356"/>
      <c r="DX34" s="356"/>
      <c r="DY34" s="356"/>
      <c r="DZ34" s="356"/>
      <c r="EA34" s="356">
        <v>833921583</v>
      </c>
      <c r="EB34" s="356"/>
      <c r="EC34" s="356"/>
      <c r="ED34" s="356"/>
      <c r="EE34" s="356"/>
      <c r="EF34" s="356"/>
      <c r="EG34" s="356"/>
      <c r="EH34" s="356"/>
      <c r="EI34" s="356"/>
      <c r="EJ34" s="356"/>
      <c r="EK34" s="356"/>
      <c r="EL34" s="356"/>
      <c r="EM34" s="356"/>
      <c r="EN34" s="356"/>
      <c r="EO34" s="356"/>
      <c r="EP34" s="356"/>
      <c r="EQ34" s="356"/>
      <c r="ER34" s="356">
        <v>44760000</v>
      </c>
      <c r="ES34" s="356">
        <v>868745000</v>
      </c>
      <c r="ET34" s="356"/>
      <c r="EU34" s="356"/>
      <c r="EV34" s="356"/>
      <c r="EW34" s="356"/>
      <c r="EX34" s="356"/>
      <c r="EY34" s="356"/>
      <c r="EZ34" s="356"/>
      <c r="FA34" s="356"/>
      <c r="FB34" s="356"/>
      <c r="FC34" s="356"/>
      <c r="FD34" s="356">
        <v>1032873320</v>
      </c>
      <c r="FE34" s="356"/>
      <c r="FF34" s="356"/>
      <c r="FG34" s="356"/>
      <c r="FH34" s="356">
        <f>SUM(FI34:FJ34)</f>
        <v>1972000000</v>
      </c>
      <c r="FI34" s="356">
        <f>SUM(FK34:FL34)+FM34+FO34+FX34+GF34</f>
        <v>0</v>
      </c>
      <c r="FJ34" s="356">
        <f>FN34+SUM(FP34:FW34)+SUM(FY34:GE34)+SUM(GG34:GI34)</f>
        <v>1972000000</v>
      </c>
      <c r="FK34" s="356"/>
      <c r="FL34" s="356"/>
      <c r="FM34" s="356"/>
      <c r="FN34" s="356"/>
      <c r="FO34" s="356"/>
      <c r="FP34" s="356"/>
      <c r="FQ34" s="356"/>
      <c r="FR34" s="356"/>
      <c r="FS34" s="356"/>
      <c r="FT34" s="356"/>
      <c r="FU34" s="356"/>
      <c r="FV34" s="356"/>
      <c r="FW34" s="356"/>
      <c r="FX34" s="356"/>
      <c r="FY34" s="356">
        <v>1972000000</v>
      </c>
      <c r="FZ34" s="356"/>
      <c r="GA34" s="356"/>
      <c r="GB34" s="356"/>
      <c r="GC34" s="356"/>
      <c r="GD34" s="356"/>
      <c r="GE34" s="356"/>
      <c r="GF34" s="356"/>
      <c r="GG34" s="356"/>
      <c r="GH34" s="356"/>
      <c r="GI34" s="356"/>
      <c r="GJ34" s="356">
        <f>SUM(GK34:GL34)</f>
        <v>0</v>
      </c>
      <c r="GK34" s="356">
        <f>SUM(GM34:GM34)</f>
        <v>0</v>
      </c>
      <c r="GL34" s="356">
        <f>SUM(GN34:GO34)</f>
        <v>0</v>
      </c>
      <c r="GM34" s="356"/>
      <c r="GN34" s="356"/>
      <c r="GO34" s="356"/>
      <c r="GP34" s="356"/>
      <c r="GQ34" s="357">
        <f t="shared" si="29"/>
        <v>1</v>
      </c>
      <c r="GR34" s="357"/>
      <c r="GS34" s="358">
        <f t="shared" si="56"/>
        <v>1</v>
      </c>
      <c r="GT34" s="358">
        <f>FH34/BN34</f>
        <v>1</v>
      </c>
      <c r="GU34" s="358"/>
    </row>
    <row r="35" spans="1:203" s="63" customFormat="1" ht="21" customHeight="1">
      <c r="A35" s="354">
        <v>8</v>
      </c>
      <c r="B35" s="355" t="s">
        <v>330</v>
      </c>
      <c r="C35" s="356">
        <f t="shared" ref="C35:Y35" si="100">C36+C37</f>
        <v>436888502959</v>
      </c>
      <c r="D35" s="356">
        <f t="shared" si="100"/>
        <v>436888502959</v>
      </c>
      <c r="E35" s="356">
        <f t="shared" si="100"/>
        <v>0</v>
      </c>
      <c r="F35" s="356">
        <f t="shared" si="100"/>
        <v>0</v>
      </c>
      <c r="G35" s="356">
        <f t="shared" si="100"/>
        <v>0</v>
      </c>
      <c r="H35" s="356">
        <f t="shared" si="100"/>
        <v>0</v>
      </c>
      <c r="I35" s="356">
        <f t="shared" si="100"/>
        <v>0</v>
      </c>
      <c r="J35" s="356">
        <f t="shared" si="100"/>
        <v>436888502959</v>
      </c>
      <c r="K35" s="356">
        <f t="shared" si="100"/>
        <v>0</v>
      </c>
      <c r="L35" s="356">
        <f t="shared" si="100"/>
        <v>0</v>
      </c>
      <c r="M35" s="356">
        <f t="shared" si="100"/>
        <v>359349894209</v>
      </c>
      <c r="N35" s="356">
        <f t="shared" si="100"/>
        <v>34135744000</v>
      </c>
      <c r="O35" s="356">
        <f t="shared" si="100"/>
        <v>1588664000</v>
      </c>
      <c r="P35" s="356">
        <f t="shared" si="100"/>
        <v>26474301750</v>
      </c>
      <c r="Q35" s="356">
        <f t="shared" si="100"/>
        <v>4760268000</v>
      </c>
      <c r="R35" s="356">
        <f t="shared" si="100"/>
        <v>6017625000</v>
      </c>
      <c r="S35" s="356">
        <f t="shared" si="100"/>
        <v>1069000000</v>
      </c>
      <c r="T35" s="356">
        <f t="shared" si="100"/>
        <v>2138000000</v>
      </c>
      <c r="U35" s="356">
        <f t="shared" si="100"/>
        <v>14900000</v>
      </c>
      <c r="V35" s="356">
        <f t="shared" si="100"/>
        <v>0</v>
      </c>
      <c r="W35" s="356">
        <f t="shared" si="100"/>
        <v>0</v>
      </c>
      <c r="X35" s="356">
        <f t="shared" si="100"/>
        <v>0</v>
      </c>
      <c r="Y35" s="356">
        <f t="shared" si="100"/>
        <v>0</v>
      </c>
      <c r="Z35" s="356">
        <f t="shared" ref="Z35:AI35" si="101">Z36+Z37</f>
        <v>5740000</v>
      </c>
      <c r="AA35" s="356">
        <f t="shared" si="101"/>
        <v>0</v>
      </c>
      <c r="AB35" s="356">
        <f t="shared" si="101"/>
        <v>0</v>
      </c>
      <c r="AC35" s="356">
        <f t="shared" si="101"/>
        <v>0</v>
      </c>
      <c r="AD35" s="356">
        <f t="shared" si="101"/>
        <v>0</v>
      </c>
      <c r="AE35" s="356">
        <f t="shared" si="101"/>
        <v>0</v>
      </c>
      <c r="AF35" s="356">
        <f t="shared" si="101"/>
        <v>0</v>
      </c>
      <c r="AG35" s="356">
        <f t="shared" si="101"/>
        <v>0</v>
      </c>
      <c r="AH35" s="356">
        <f t="shared" si="101"/>
        <v>0</v>
      </c>
      <c r="AI35" s="356">
        <f t="shared" si="101"/>
        <v>0</v>
      </c>
      <c r="AJ35" s="356">
        <f t="shared" ref="AJ35:AO35" si="102">AJ36+AJ37</f>
        <v>0</v>
      </c>
      <c r="AK35" s="356">
        <f t="shared" si="102"/>
        <v>0</v>
      </c>
      <c r="AL35" s="356">
        <f t="shared" si="102"/>
        <v>0</v>
      </c>
      <c r="AM35" s="356">
        <f t="shared" si="102"/>
        <v>0</v>
      </c>
      <c r="AN35" s="356">
        <f t="shared" si="102"/>
        <v>0</v>
      </c>
      <c r="AO35" s="356">
        <f t="shared" si="102"/>
        <v>0</v>
      </c>
      <c r="AP35" s="356">
        <f>AP36+AP37</f>
        <v>0</v>
      </c>
      <c r="AQ35" s="356">
        <f t="shared" ref="AQ35:AW35" si="103">AQ36+AQ37</f>
        <v>0</v>
      </c>
      <c r="AR35" s="356">
        <f t="shared" si="103"/>
        <v>0</v>
      </c>
      <c r="AS35" s="356">
        <f t="shared" si="103"/>
        <v>0</v>
      </c>
      <c r="AT35" s="356">
        <f t="shared" si="103"/>
        <v>0</v>
      </c>
      <c r="AU35" s="356">
        <f t="shared" si="103"/>
        <v>0</v>
      </c>
      <c r="AV35" s="356">
        <f t="shared" si="103"/>
        <v>0</v>
      </c>
      <c r="AW35" s="356">
        <f t="shared" si="103"/>
        <v>0</v>
      </c>
      <c r="AX35" s="356">
        <f>AX36+AX37</f>
        <v>0</v>
      </c>
      <c r="AY35" s="356">
        <f t="shared" ref="AY35:BD35" si="104">AY36+AY37</f>
        <v>0</v>
      </c>
      <c r="AZ35" s="356">
        <f t="shared" si="104"/>
        <v>0</v>
      </c>
      <c r="BA35" s="356">
        <f t="shared" si="104"/>
        <v>0</v>
      </c>
      <c r="BB35" s="356">
        <f t="shared" si="104"/>
        <v>0</v>
      </c>
      <c r="BC35" s="356">
        <f t="shared" si="104"/>
        <v>0</v>
      </c>
      <c r="BD35" s="356">
        <f t="shared" si="104"/>
        <v>0</v>
      </c>
      <c r="BE35" s="356">
        <f>BE36+BE37</f>
        <v>0</v>
      </c>
      <c r="BF35" s="356">
        <f>BF36+BF37</f>
        <v>0</v>
      </c>
      <c r="BG35" s="356">
        <f t="shared" ref="BG35:CU35" si="105">BG36+BG37</f>
        <v>0</v>
      </c>
      <c r="BH35" s="356">
        <f t="shared" si="105"/>
        <v>0</v>
      </c>
      <c r="BI35" s="356">
        <f t="shared" si="105"/>
        <v>0</v>
      </c>
      <c r="BJ35" s="356">
        <f t="shared" si="105"/>
        <v>1314366000</v>
      </c>
      <c r="BK35" s="356">
        <f t="shared" si="105"/>
        <v>20000000</v>
      </c>
      <c r="BL35" s="356">
        <f t="shared" si="105"/>
        <v>0</v>
      </c>
      <c r="BM35" s="356">
        <f t="shared" si="105"/>
        <v>0</v>
      </c>
      <c r="BN35" s="356">
        <f t="shared" si="105"/>
        <v>0</v>
      </c>
      <c r="BO35" s="356">
        <f t="shared" si="105"/>
        <v>0</v>
      </c>
      <c r="BP35" s="356">
        <f t="shared" si="105"/>
        <v>0</v>
      </c>
      <c r="BQ35" s="356">
        <f t="shared" si="105"/>
        <v>0</v>
      </c>
      <c r="BR35" s="356">
        <f t="shared" si="105"/>
        <v>0</v>
      </c>
      <c r="BS35" s="356">
        <f t="shared" si="105"/>
        <v>0</v>
      </c>
      <c r="BT35" s="356">
        <f t="shared" si="105"/>
        <v>0</v>
      </c>
      <c r="BU35" s="356">
        <f t="shared" si="105"/>
        <v>0</v>
      </c>
      <c r="BV35" s="356">
        <f t="shared" si="105"/>
        <v>0</v>
      </c>
      <c r="BW35" s="356">
        <f t="shared" si="105"/>
        <v>0</v>
      </c>
      <c r="BX35" s="356">
        <f t="shared" si="105"/>
        <v>0</v>
      </c>
      <c r="BY35" s="356">
        <f t="shared" si="105"/>
        <v>0</v>
      </c>
      <c r="BZ35" s="356">
        <f t="shared" si="105"/>
        <v>0</v>
      </c>
      <c r="CA35" s="356">
        <f t="shared" si="105"/>
        <v>0</v>
      </c>
      <c r="CB35" s="356">
        <f t="shared" si="105"/>
        <v>0</v>
      </c>
      <c r="CC35" s="356">
        <f t="shared" si="105"/>
        <v>0</v>
      </c>
      <c r="CD35" s="356">
        <f t="shared" si="105"/>
        <v>0</v>
      </c>
      <c r="CE35" s="356">
        <f t="shared" si="105"/>
        <v>0</v>
      </c>
      <c r="CF35" s="356">
        <f t="shared" si="105"/>
        <v>0</v>
      </c>
      <c r="CG35" s="356">
        <f t="shared" si="105"/>
        <v>0</v>
      </c>
      <c r="CH35" s="356">
        <f t="shared" si="105"/>
        <v>0</v>
      </c>
      <c r="CI35" s="356">
        <f t="shared" si="105"/>
        <v>0</v>
      </c>
      <c r="CJ35" s="356">
        <f t="shared" si="105"/>
        <v>0</v>
      </c>
      <c r="CK35" s="356">
        <f t="shared" si="105"/>
        <v>0</v>
      </c>
      <c r="CL35" s="356">
        <f t="shared" si="105"/>
        <v>0</v>
      </c>
      <c r="CM35" s="356">
        <f t="shared" si="105"/>
        <v>0</v>
      </c>
      <c r="CN35" s="356">
        <f t="shared" si="105"/>
        <v>0</v>
      </c>
      <c r="CO35" s="356">
        <f t="shared" si="105"/>
        <v>0</v>
      </c>
      <c r="CP35" s="356">
        <f t="shared" si="105"/>
        <v>0</v>
      </c>
      <c r="CQ35" s="356">
        <f t="shared" si="105"/>
        <v>0</v>
      </c>
      <c r="CR35" s="356">
        <f t="shared" si="105"/>
        <v>0</v>
      </c>
      <c r="CS35" s="356">
        <f t="shared" si="105"/>
        <v>0</v>
      </c>
      <c r="CT35" s="356">
        <f t="shared" si="105"/>
        <v>0</v>
      </c>
      <c r="CU35" s="356">
        <f t="shared" si="105"/>
        <v>0</v>
      </c>
      <c r="CV35" s="355" t="s">
        <v>171</v>
      </c>
      <c r="CW35" s="356">
        <f t="shared" ref="CW35:DM35" si="106">CW36+CW37</f>
        <v>436888502959</v>
      </c>
      <c r="CX35" s="356">
        <f t="shared" si="106"/>
        <v>436888502959</v>
      </c>
      <c r="CY35" s="356">
        <f t="shared" si="106"/>
        <v>0</v>
      </c>
      <c r="CZ35" s="356">
        <f t="shared" si="106"/>
        <v>0</v>
      </c>
      <c r="DA35" s="356">
        <f t="shared" si="106"/>
        <v>0</v>
      </c>
      <c r="DB35" s="356">
        <f t="shared" si="106"/>
        <v>0</v>
      </c>
      <c r="DC35" s="356">
        <f t="shared" si="106"/>
        <v>0</v>
      </c>
      <c r="DD35" s="356">
        <f t="shared" si="106"/>
        <v>436888502959</v>
      </c>
      <c r="DE35" s="356">
        <f t="shared" si="106"/>
        <v>0</v>
      </c>
      <c r="DF35" s="356">
        <f t="shared" si="106"/>
        <v>0</v>
      </c>
      <c r="DG35" s="356">
        <f t="shared" si="106"/>
        <v>359349894209</v>
      </c>
      <c r="DH35" s="356">
        <f t="shared" si="106"/>
        <v>34135744000</v>
      </c>
      <c r="DI35" s="356">
        <f t="shared" si="106"/>
        <v>1588664000</v>
      </c>
      <c r="DJ35" s="356">
        <f t="shared" si="106"/>
        <v>26474301750</v>
      </c>
      <c r="DK35" s="356">
        <f t="shared" si="106"/>
        <v>4760268000</v>
      </c>
      <c r="DL35" s="356">
        <f t="shared" si="106"/>
        <v>6017625000</v>
      </c>
      <c r="DM35" s="356">
        <f t="shared" si="106"/>
        <v>1069000000</v>
      </c>
      <c r="DN35" s="356">
        <f t="shared" ref="DN35:GF35" si="107">DN36+DN37</f>
        <v>2138000000</v>
      </c>
      <c r="DO35" s="356">
        <f t="shared" si="107"/>
        <v>14900000</v>
      </c>
      <c r="DP35" s="356">
        <f t="shared" si="107"/>
        <v>0</v>
      </c>
      <c r="DQ35" s="356">
        <f t="shared" si="107"/>
        <v>0</v>
      </c>
      <c r="DR35" s="356">
        <f t="shared" si="107"/>
        <v>0</v>
      </c>
      <c r="DS35" s="356">
        <f t="shared" si="107"/>
        <v>0</v>
      </c>
      <c r="DT35" s="356">
        <f>DT36+DT37</f>
        <v>5740000</v>
      </c>
      <c r="DU35" s="356">
        <f t="shared" si="107"/>
        <v>0</v>
      </c>
      <c r="DV35" s="356">
        <f t="shared" si="107"/>
        <v>0</v>
      </c>
      <c r="DW35" s="356">
        <f>DW36+DW37</f>
        <v>0</v>
      </c>
      <c r="DX35" s="356">
        <f>DX36+DX37</f>
        <v>0</v>
      </c>
      <c r="DY35" s="356">
        <f t="shared" si="107"/>
        <v>0</v>
      </c>
      <c r="DZ35" s="356">
        <f t="shared" si="107"/>
        <v>0</v>
      </c>
      <c r="EA35" s="356">
        <f t="shared" si="107"/>
        <v>0</v>
      </c>
      <c r="EB35" s="356">
        <f t="shared" si="107"/>
        <v>0</v>
      </c>
      <c r="EC35" s="356">
        <f>EC36+EC37</f>
        <v>0</v>
      </c>
      <c r="ED35" s="356">
        <f t="shared" si="107"/>
        <v>0</v>
      </c>
      <c r="EE35" s="356">
        <f t="shared" si="107"/>
        <v>0</v>
      </c>
      <c r="EF35" s="356">
        <f t="shared" si="107"/>
        <v>0</v>
      </c>
      <c r="EG35" s="356">
        <f t="shared" si="107"/>
        <v>0</v>
      </c>
      <c r="EH35" s="356">
        <f t="shared" si="107"/>
        <v>0</v>
      </c>
      <c r="EI35" s="356">
        <f t="shared" si="107"/>
        <v>0</v>
      </c>
      <c r="EJ35" s="356">
        <f>EJ36+EJ37</f>
        <v>0</v>
      </c>
      <c r="EK35" s="356">
        <f t="shared" si="107"/>
        <v>0</v>
      </c>
      <c r="EL35" s="356">
        <f t="shared" si="107"/>
        <v>0</v>
      </c>
      <c r="EM35" s="356">
        <f t="shared" si="107"/>
        <v>0</v>
      </c>
      <c r="EN35" s="356">
        <f t="shared" si="107"/>
        <v>0</v>
      </c>
      <c r="EO35" s="356">
        <f t="shared" si="107"/>
        <v>0</v>
      </c>
      <c r="EP35" s="356">
        <f t="shared" si="107"/>
        <v>0</v>
      </c>
      <c r="EQ35" s="356">
        <f t="shared" si="107"/>
        <v>0</v>
      </c>
      <c r="ER35" s="356">
        <f>ER36+ER37</f>
        <v>0</v>
      </c>
      <c r="ES35" s="356">
        <f t="shared" si="107"/>
        <v>0</v>
      </c>
      <c r="ET35" s="356">
        <f t="shared" si="107"/>
        <v>0</v>
      </c>
      <c r="EU35" s="356">
        <f t="shared" si="107"/>
        <v>0</v>
      </c>
      <c r="EV35" s="356">
        <f t="shared" si="107"/>
        <v>0</v>
      </c>
      <c r="EW35" s="356">
        <f t="shared" si="107"/>
        <v>0</v>
      </c>
      <c r="EX35" s="356">
        <f t="shared" si="107"/>
        <v>0</v>
      </c>
      <c r="EY35" s="356">
        <f>EY36+EY37</f>
        <v>0</v>
      </c>
      <c r="EZ35" s="356">
        <f>EZ36+EZ37</f>
        <v>0</v>
      </c>
      <c r="FA35" s="356">
        <f t="shared" si="107"/>
        <v>0</v>
      </c>
      <c r="FB35" s="356">
        <f t="shared" si="107"/>
        <v>0</v>
      </c>
      <c r="FC35" s="356">
        <f t="shared" si="107"/>
        <v>0</v>
      </c>
      <c r="FD35" s="356">
        <f t="shared" si="107"/>
        <v>1314366000</v>
      </c>
      <c r="FE35" s="356">
        <f t="shared" si="107"/>
        <v>20000000</v>
      </c>
      <c r="FF35" s="356">
        <f t="shared" si="107"/>
        <v>0</v>
      </c>
      <c r="FG35" s="356">
        <f t="shared" si="107"/>
        <v>0</v>
      </c>
      <c r="FH35" s="356">
        <f t="shared" si="107"/>
        <v>0</v>
      </c>
      <c r="FI35" s="356">
        <f t="shared" si="107"/>
        <v>0</v>
      </c>
      <c r="FJ35" s="356">
        <f t="shared" si="107"/>
        <v>0</v>
      </c>
      <c r="FK35" s="356">
        <f t="shared" si="107"/>
        <v>0</v>
      </c>
      <c r="FL35" s="356">
        <f t="shared" si="107"/>
        <v>0</v>
      </c>
      <c r="FM35" s="356">
        <f t="shared" si="107"/>
        <v>0</v>
      </c>
      <c r="FN35" s="356">
        <f t="shared" si="107"/>
        <v>0</v>
      </c>
      <c r="FO35" s="356">
        <f t="shared" si="107"/>
        <v>0</v>
      </c>
      <c r="FP35" s="356">
        <f t="shared" si="107"/>
        <v>0</v>
      </c>
      <c r="FQ35" s="356">
        <f t="shared" si="107"/>
        <v>0</v>
      </c>
      <c r="FR35" s="356">
        <f t="shared" si="107"/>
        <v>0</v>
      </c>
      <c r="FS35" s="356">
        <f t="shared" si="107"/>
        <v>0</v>
      </c>
      <c r="FT35" s="356">
        <f t="shared" si="107"/>
        <v>0</v>
      </c>
      <c r="FU35" s="356">
        <f t="shared" si="107"/>
        <v>0</v>
      </c>
      <c r="FV35" s="356">
        <f t="shared" si="107"/>
        <v>0</v>
      </c>
      <c r="FW35" s="356">
        <f t="shared" si="107"/>
        <v>0</v>
      </c>
      <c r="FX35" s="356">
        <f t="shared" si="107"/>
        <v>0</v>
      </c>
      <c r="FY35" s="356">
        <f t="shared" si="107"/>
        <v>0</v>
      </c>
      <c r="FZ35" s="356">
        <f t="shared" si="107"/>
        <v>0</v>
      </c>
      <c r="GA35" s="356">
        <f t="shared" si="107"/>
        <v>0</v>
      </c>
      <c r="GB35" s="356">
        <f t="shared" si="107"/>
        <v>0</v>
      </c>
      <c r="GC35" s="356">
        <f t="shared" si="107"/>
        <v>0</v>
      </c>
      <c r="GD35" s="356">
        <f t="shared" si="107"/>
        <v>0</v>
      </c>
      <c r="GE35" s="356">
        <f t="shared" si="107"/>
        <v>0</v>
      </c>
      <c r="GF35" s="356">
        <f t="shared" si="107"/>
        <v>0</v>
      </c>
      <c r="GG35" s="356">
        <f t="shared" ref="GG35:GO35" si="108">GG36+GG37</f>
        <v>0</v>
      </c>
      <c r="GH35" s="356">
        <f t="shared" si="108"/>
        <v>0</v>
      </c>
      <c r="GI35" s="356">
        <f t="shared" si="108"/>
        <v>0</v>
      </c>
      <c r="GJ35" s="356">
        <f t="shared" si="108"/>
        <v>0</v>
      </c>
      <c r="GK35" s="356">
        <f t="shared" si="108"/>
        <v>0</v>
      </c>
      <c r="GL35" s="356">
        <f t="shared" si="108"/>
        <v>0</v>
      </c>
      <c r="GM35" s="356">
        <f t="shared" si="108"/>
        <v>0</v>
      </c>
      <c r="GN35" s="356">
        <f t="shared" si="108"/>
        <v>0</v>
      </c>
      <c r="GO35" s="356">
        <f t="shared" si="108"/>
        <v>0</v>
      </c>
      <c r="GP35" s="356">
        <f>GP36+GP37</f>
        <v>0</v>
      </c>
      <c r="GQ35" s="357">
        <f t="shared" si="29"/>
        <v>1</v>
      </c>
      <c r="GR35" s="357"/>
      <c r="GS35" s="358">
        <f t="shared" si="56"/>
        <v>1</v>
      </c>
      <c r="GT35" s="358"/>
      <c r="GU35" s="358"/>
    </row>
    <row r="36" spans="1:203" s="63" customFormat="1" ht="21" hidden="1" customHeight="1">
      <c r="A36" s="354"/>
      <c r="B36" s="355" t="s">
        <v>160</v>
      </c>
      <c r="C36" s="356">
        <f>D36+BN36+CP36</f>
        <v>0</v>
      </c>
      <c r="D36" s="356">
        <f>E36+J36</f>
        <v>0</v>
      </c>
      <c r="E36" s="356">
        <f>SUM(F36:I36)</f>
        <v>0</v>
      </c>
      <c r="F36" s="356"/>
      <c r="G36" s="356"/>
      <c r="H36" s="356"/>
      <c r="I36" s="356"/>
      <c r="J36" s="356">
        <f>SUM(K36:BM36)</f>
        <v>0</v>
      </c>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f>SUM(BO36:BP36)</f>
        <v>0</v>
      </c>
      <c r="BO36" s="356">
        <f>SUM(BQ36:BR36)+BS36+BU36+CD36+CL36</f>
        <v>0</v>
      </c>
      <c r="BP36" s="356">
        <f>BT36+SUM(BV36:CC36)+SUM(CE36:CK36)+SUM(CM36:CO36)</f>
        <v>0</v>
      </c>
      <c r="BQ36" s="356"/>
      <c r="BR36" s="356"/>
      <c r="BS36" s="356"/>
      <c r="BT36" s="356"/>
      <c r="BU36" s="356"/>
      <c r="BV36" s="356"/>
      <c r="BW36" s="356"/>
      <c r="BX36" s="356"/>
      <c r="BY36" s="356"/>
      <c r="BZ36" s="356"/>
      <c r="CA36" s="356"/>
      <c r="CB36" s="356"/>
      <c r="CC36" s="356"/>
      <c r="CD36" s="356"/>
      <c r="CE36" s="356"/>
      <c r="CF36" s="356"/>
      <c r="CG36" s="356"/>
      <c r="CH36" s="356"/>
      <c r="CI36" s="356"/>
      <c r="CJ36" s="356"/>
      <c r="CK36" s="356"/>
      <c r="CL36" s="356"/>
      <c r="CM36" s="356"/>
      <c r="CN36" s="356"/>
      <c r="CO36" s="356"/>
      <c r="CP36" s="356">
        <f>SUM(CQ36:CR36)</f>
        <v>0</v>
      </c>
      <c r="CQ36" s="356">
        <f>SUM(CS36:CS36)</f>
        <v>0</v>
      </c>
      <c r="CR36" s="356">
        <f>SUM(CT36:CU36)</f>
        <v>0</v>
      </c>
      <c r="CS36" s="356"/>
      <c r="CT36" s="356"/>
      <c r="CU36" s="356"/>
      <c r="CV36" s="355" t="s">
        <v>160</v>
      </c>
      <c r="CW36" s="356">
        <f>CX36+FH36+GJ36+GP36</f>
        <v>0</v>
      </c>
      <c r="CX36" s="356">
        <f>CY36+DD36</f>
        <v>0</v>
      </c>
      <c r="CY36" s="356">
        <f>SUM(CZ36:DC36)</f>
        <v>0</v>
      </c>
      <c r="CZ36" s="356"/>
      <c r="DA36" s="356"/>
      <c r="DB36" s="356"/>
      <c r="DC36" s="356"/>
      <c r="DD36" s="356">
        <f>SUM(DE36:FG36)</f>
        <v>0</v>
      </c>
      <c r="DE36" s="356"/>
      <c r="DF36" s="356"/>
      <c r="DG36" s="356"/>
      <c r="DH36" s="356"/>
      <c r="DI36" s="356"/>
      <c r="DJ36" s="356"/>
      <c r="DK36" s="356"/>
      <c r="DL36" s="356"/>
      <c r="DM36" s="356"/>
      <c r="DN36" s="356"/>
      <c r="DO36" s="356"/>
      <c r="DP36" s="356"/>
      <c r="DQ36" s="356"/>
      <c r="DR36" s="356"/>
      <c r="DS36" s="356"/>
      <c r="DT36" s="356"/>
      <c r="DU36" s="356"/>
      <c r="DV36" s="356"/>
      <c r="DW36" s="356"/>
      <c r="DX36" s="356"/>
      <c r="DY36" s="356"/>
      <c r="DZ36" s="356"/>
      <c r="EA36" s="356"/>
      <c r="EB36" s="356"/>
      <c r="EC36" s="356"/>
      <c r="ED36" s="356"/>
      <c r="EE36" s="356"/>
      <c r="EF36" s="356"/>
      <c r="EG36" s="356"/>
      <c r="EH36" s="356"/>
      <c r="EI36" s="356"/>
      <c r="EJ36" s="356"/>
      <c r="EK36" s="356"/>
      <c r="EL36" s="356"/>
      <c r="EM36" s="356"/>
      <c r="EN36" s="356"/>
      <c r="EO36" s="356"/>
      <c r="EP36" s="356"/>
      <c r="EQ36" s="356"/>
      <c r="ER36" s="356"/>
      <c r="ES36" s="356"/>
      <c r="ET36" s="356"/>
      <c r="EU36" s="356"/>
      <c r="EV36" s="356"/>
      <c r="EW36" s="356"/>
      <c r="EX36" s="356"/>
      <c r="EY36" s="356"/>
      <c r="EZ36" s="356"/>
      <c r="FA36" s="356"/>
      <c r="FB36" s="356"/>
      <c r="FC36" s="356"/>
      <c r="FD36" s="356"/>
      <c r="FE36" s="356"/>
      <c r="FF36" s="356"/>
      <c r="FG36" s="356"/>
      <c r="FH36" s="356">
        <f>SUM(FI36:FJ36)</f>
        <v>0</v>
      </c>
      <c r="FI36" s="356">
        <f>SUM(FK36:FL36)+FM36+FO36+FX36+GF36</f>
        <v>0</v>
      </c>
      <c r="FJ36" s="356">
        <f>FN36+SUM(FP36:FW36)+SUM(FY36:GE36)+SUM(GG36:GI36)</f>
        <v>0</v>
      </c>
      <c r="FK36" s="356"/>
      <c r="FL36" s="356"/>
      <c r="FM36" s="356"/>
      <c r="FN36" s="356"/>
      <c r="FO36" s="356"/>
      <c r="FP36" s="356"/>
      <c r="FQ36" s="356"/>
      <c r="FR36" s="356"/>
      <c r="FS36" s="356"/>
      <c r="FT36" s="356"/>
      <c r="FU36" s="356"/>
      <c r="FV36" s="356"/>
      <c r="FW36" s="356"/>
      <c r="FX36" s="356"/>
      <c r="FY36" s="356"/>
      <c r="FZ36" s="356"/>
      <c r="GA36" s="356"/>
      <c r="GB36" s="356"/>
      <c r="GC36" s="356"/>
      <c r="GD36" s="356"/>
      <c r="GE36" s="356"/>
      <c r="GF36" s="356"/>
      <c r="GG36" s="356"/>
      <c r="GH36" s="356"/>
      <c r="GI36" s="356"/>
      <c r="GJ36" s="356">
        <f>SUM(GK36:GL36)</f>
        <v>0</v>
      </c>
      <c r="GK36" s="356">
        <f>SUM(GM36:GM36)</f>
        <v>0</v>
      </c>
      <c r="GL36" s="356">
        <f>SUM(GN36:GO36)</f>
        <v>0</v>
      </c>
      <c r="GM36" s="356"/>
      <c r="GN36" s="356"/>
      <c r="GO36" s="356"/>
      <c r="GP36" s="356"/>
      <c r="GQ36" s="357"/>
      <c r="GR36" s="357"/>
      <c r="GS36" s="358"/>
      <c r="GT36" s="358"/>
      <c r="GU36" s="358"/>
    </row>
    <row r="37" spans="1:203" s="63" customFormat="1" ht="21" hidden="1" customHeight="1">
      <c r="A37" s="354"/>
      <c r="B37" s="355" t="s">
        <v>161</v>
      </c>
      <c r="C37" s="356">
        <f>D37+BN37+CP37</f>
        <v>436888502959</v>
      </c>
      <c r="D37" s="356">
        <f>E37+J37</f>
        <v>436888502959</v>
      </c>
      <c r="E37" s="356">
        <f>SUM(F37:I37)</f>
        <v>0</v>
      </c>
      <c r="F37" s="356"/>
      <c r="G37" s="356"/>
      <c r="H37" s="356"/>
      <c r="I37" s="356"/>
      <c r="J37" s="356">
        <f>SUM(K37:BM37)</f>
        <v>436888502959</v>
      </c>
      <c r="K37" s="356"/>
      <c r="L37" s="356"/>
      <c r="M37" s="356">
        <v>359349894209</v>
      </c>
      <c r="N37" s="356">
        <v>34135744000</v>
      </c>
      <c r="O37" s="356">
        <v>1588664000</v>
      </c>
      <c r="P37" s="356">
        <v>26474301750</v>
      </c>
      <c r="Q37" s="356">
        <v>4760268000</v>
      </c>
      <c r="R37" s="356">
        <v>6017625000</v>
      </c>
      <c r="S37" s="356">
        <v>1069000000</v>
      </c>
      <c r="T37" s="356">
        <v>2138000000</v>
      </c>
      <c r="U37" s="356">
        <v>14900000</v>
      </c>
      <c r="V37" s="356"/>
      <c r="W37" s="356"/>
      <c r="X37" s="356"/>
      <c r="Y37" s="356"/>
      <c r="Z37" s="356">
        <v>5740000</v>
      </c>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v>1314366000</v>
      </c>
      <c r="BK37" s="356">
        <v>20000000</v>
      </c>
      <c r="BL37" s="356"/>
      <c r="BM37" s="356"/>
      <c r="BN37" s="356">
        <f>SUM(BO37:BP37)</f>
        <v>0</v>
      </c>
      <c r="BO37" s="356">
        <f>SUM(BQ37:BR37)+BS37+BU37+CD37+CL37</f>
        <v>0</v>
      </c>
      <c r="BP37" s="356">
        <f>BT37+SUM(BV37:CC37)+SUM(CE37:CK37)+SUM(CM37:CO37)</f>
        <v>0</v>
      </c>
      <c r="BQ37" s="356"/>
      <c r="BR37" s="356"/>
      <c r="BS37" s="356"/>
      <c r="BT37" s="356"/>
      <c r="BU37" s="356"/>
      <c r="BV37" s="356"/>
      <c r="BW37" s="356"/>
      <c r="BX37" s="356"/>
      <c r="BY37" s="356"/>
      <c r="BZ37" s="356"/>
      <c r="CA37" s="356"/>
      <c r="CB37" s="356"/>
      <c r="CC37" s="356"/>
      <c r="CD37" s="356"/>
      <c r="CE37" s="356"/>
      <c r="CF37" s="356"/>
      <c r="CG37" s="356"/>
      <c r="CH37" s="356"/>
      <c r="CI37" s="356"/>
      <c r="CJ37" s="356"/>
      <c r="CK37" s="356"/>
      <c r="CL37" s="356"/>
      <c r="CM37" s="356"/>
      <c r="CN37" s="356"/>
      <c r="CO37" s="356"/>
      <c r="CP37" s="356">
        <f>SUM(CQ37:CR37)</f>
        <v>0</v>
      </c>
      <c r="CQ37" s="356">
        <f>SUM(CS37:CS37)</f>
        <v>0</v>
      </c>
      <c r="CR37" s="356">
        <f>SUM(CT37:CU37)</f>
        <v>0</v>
      </c>
      <c r="CS37" s="356"/>
      <c r="CT37" s="356"/>
      <c r="CU37" s="356"/>
      <c r="CV37" s="355" t="s">
        <v>161</v>
      </c>
      <c r="CW37" s="356">
        <f>CX37+FH37+GJ37+GP37</f>
        <v>436888502959</v>
      </c>
      <c r="CX37" s="356">
        <f>CY37+DD37</f>
        <v>436888502959</v>
      </c>
      <c r="CY37" s="356">
        <f>SUM(CZ37:DC37)</f>
        <v>0</v>
      </c>
      <c r="CZ37" s="356"/>
      <c r="DA37" s="356"/>
      <c r="DB37" s="356"/>
      <c r="DC37" s="356"/>
      <c r="DD37" s="356">
        <f>SUM(DE37:FG37)</f>
        <v>436888502959</v>
      </c>
      <c r="DE37" s="356"/>
      <c r="DF37" s="356"/>
      <c r="DG37" s="356">
        <v>359349894209</v>
      </c>
      <c r="DH37" s="356">
        <v>34135744000</v>
      </c>
      <c r="DI37" s="356">
        <v>1588664000</v>
      </c>
      <c r="DJ37" s="356">
        <v>26474301750</v>
      </c>
      <c r="DK37" s="356">
        <v>4760268000</v>
      </c>
      <c r="DL37" s="356">
        <v>6017625000</v>
      </c>
      <c r="DM37" s="356">
        <v>1069000000</v>
      </c>
      <c r="DN37" s="356">
        <v>2138000000</v>
      </c>
      <c r="DO37" s="356">
        <v>14900000</v>
      </c>
      <c r="DP37" s="356"/>
      <c r="DQ37" s="356"/>
      <c r="DR37" s="356"/>
      <c r="DS37" s="356"/>
      <c r="DT37" s="356">
        <v>5740000</v>
      </c>
      <c r="DU37" s="356"/>
      <c r="DV37" s="356"/>
      <c r="DW37" s="356"/>
      <c r="DX37" s="356"/>
      <c r="DY37" s="356"/>
      <c r="DZ37" s="356"/>
      <c r="EA37" s="356"/>
      <c r="EB37" s="356"/>
      <c r="EC37" s="356"/>
      <c r="ED37" s="356"/>
      <c r="EE37" s="356"/>
      <c r="EF37" s="356"/>
      <c r="EG37" s="356"/>
      <c r="EH37" s="356"/>
      <c r="EI37" s="356"/>
      <c r="EJ37" s="356"/>
      <c r="EK37" s="356"/>
      <c r="EL37" s="356"/>
      <c r="EM37" s="356"/>
      <c r="EN37" s="356"/>
      <c r="EO37" s="356"/>
      <c r="EP37" s="356"/>
      <c r="EQ37" s="356"/>
      <c r="ER37" s="356"/>
      <c r="ES37" s="356"/>
      <c r="ET37" s="356"/>
      <c r="EU37" s="356"/>
      <c r="EV37" s="356"/>
      <c r="EW37" s="356"/>
      <c r="EX37" s="356"/>
      <c r="EY37" s="356"/>
      <c r="EZ37" s="356"/>
      <c r="FA37" s="356"/>
      <c r="FB37" s="356"/>
      <c r="FC37" s="356"/>
      <c r="FD37" s="356">
        <v>1314366000</v>
      </c>
      <c r="FE37" s="356">
        <v>20000000</v>
      </c>
      <c r="FF37" s="356"/>
      <c r="FG37" s="356"/>
      <c r="FH37" s="356">
        <f>SUM(FI37:FJ37)</f>
        <v>0</v>
      </c>
      <c r="FI37" s="356">
        <f>SUM(FK37:FL37)+FM37+FO37+FX37+GF37</f>
        <v>0</v>
      </c>
      <c r="FJ37" s="356">
        <f>FN37+SUM(FP37:FW37)+SUM(FY37:GE37)+SUM(GG37:GI37)</f>
        <v>0</v>
      </c>
      <c r="FK37" s="356"/>
      <c r="FL37" s="356"/>
      <c r="FM37" s="356"/>
      <c r="FN37" s="356"/>
      <c r="FO37" s="356"/>
      <c r="FP37" s="356"/>
      <c r="FQ37" s="356"/>
      <c r="FR37" s="356"/>
      <c r="FS37" s="356"/>
      <c r="FT37" s="356"/>
      <c r="FU37" s="356"/>
      <c r="FV37" s="356"/>
      <c r="FW37" s="356"/>
      <c r="FX37" s="356"/>
      <c r="FY37" s="356"/>
      <c r="FZ37" s="356"/>
      <c r="GA37" s="356"/>
      <c r="GB37" s="356"/>
      <c r="GC37" s="356"/>
      <c r="GD37" s="356"/>
      <c r="GE37" s="356"/>
      <c r="GF37" s="356"/>
      <c r="GG37" s="356"/>
      <c r="GH37" s="356"/>
      <c r="GI37" s="356"/>
      <c r="GJ37" s="356">
        <f>SUM(GK37:GL37)</f>
        <v>0</v>
      </c>
      <c r="GK37" s="356">
        <f>SUM(GM37:GM37)</f>
        <v>0</v>
      </c>
      <c r="GL37" s="356">
        <f>SUM(GN37:GO37)</f>
        <v>0</v>
      </c>
      <c r="GM37" s="356"/>
      <c r="GN37" s="356"/>
      <c r="GO37" s="356"/>
      <c r="GP37" s="356"/>
      <c r="GQ37" s="357">
        <f t="shared" si="29"/>
        <v>1</v>
      </c>
      <c r="GR37" s="357"/>
      <c r="GS37" s="358">
        <f t="shared" si="56"/>
        <v>1</v>
      </c>
      <c r="GT37" s="358"/>
      <c r="GU37" s="358"/>
    </row>
    <row r="38" spans="1:203" s="63" customFormat="1" ht="21" customHeight="1">
      <c r="A38" s="354">
        <v>9</v>
      </c>
      <c r="B38" s="355" t="s">
        <v>167</v>
      </c>
      <c r="C38" s="356">
        <f t="shared" ref="C38:Y38" si="109">C39+C40</f>
        <v>2501702900</v>
      </c>
      <c r="D38" s="356">
        <f t="shared" si="109"/>
        <v>2501702900</v>
      </c>
      <c r="E38" s="356">
        <f t="shared" si="109"/>
        <v>0</v>
      </c>
      <c r="F38" s="356">
        <f t="shared" si="109"/>
        <v>0</v>
      </c>
      <c r="G38" s="356">
        <f t="shared" si="109"/>
        <v>0</v>
      </c>
      <c r="H38" s="356">
        <f t="shared" si="109"/>
        <v>0</v>
      </c>
      <c r="I38" s="356">
        <f t="shared" si="109"/>
        <v>0</v>
      </c>
      <c r="J38" s="356">
        <f t="shared" si="109"/>
        <v>2501702900</v>
      </c>
      <c r="K38" s="356">
        <f t="shared" si="109"/>
        <v>0</v>
      </c>
      <c r="L38" s="356">
        <f t="shared" si="109"/>
        <v>0</v>
      </c>
      <c r="M38" s="356">
        <f t="shared" si="109"/>
        <v>0</v>
      </c>
      <c r="N38" s="356">
        <f t="shared" si="109"/>
        <v>0</v>
      </c>
      <c r="O38" s="356">
        <f t="shared" si="109"/>
        <v>0</v>
      </c>
      <c r="P38" s="356">
        <f t="shared" si="109"/>
        <v>0</v>
      </c>
      <c r="Q38" s="356">
        <f t="shared" si="109"/>
        <v>0</v>
      </c>
      <c r="R38" s="356">
        <f t="shared" si="109"/>
        <v>0</v>
      </c>
      <c r="S38" s="356">
        <f t="shared" si="109"/>
        <v>0</v>
      </c>
      <c r="T38" s="356">
        <f t="shared" si="109"/>
        <v>0</v>
      </c>
      <c r="U38" s="356">
        <f t="shared" si="109"/>
        <v>0</v>
      </c>
      <c r="V38" s="356">
        <f t="shared" si="109"/>
        <v>0</v>
      </c>
      <c r="W38" s="356">
        <f t="shared" si="109"/>
        <v>0</v>
      </c>
      <c r="X38" s="356">
        <f t="shared" si="109"/>
        <v>0</v>
      </c>
      <c r="Y38" s="356">
        <f t="shared" si="109"/>
        <v>0</v>
      </c>
      <c r="Z38" s="356">
        <f t="shared" ref="Z38:AI38" si="110">Z39+Z40</f>
        <v>0</v>
      </c>
      <c r="AA38" s="356">
        <f t="shared" si="110"/>
        <v>0</v>
      </c>
      <c r="AB38" s="356">
        <f t="shared" si="110"/>
        <v>0</v>
      </c>
      <c r="AC38" s="356">
        <f t="shared" si="110"/>
        <v>0</v>
      </c>
      <c r="AD38" s="356">
        <f t="shared" si="110"/>
        <v>2211401000</v>
      </c>
      <c r="AE38" s="356">
        <f t="shared" si="110"/>
        <v>0</v>
      </c>
      <c r="AF38" s="356">
        <f t="shared" si="110"/>
        <v>0</v>
      </c>
      <c r="AG38" s="356">
        <f t="shared" si="110"/>
        <v>0</v>
      </c>
      <c r="AH38" s="356">
        <f t="shared" si="110"/>
        <v>0</v>
      </c>
      <c r="AI38" s="356">
        <f t="shared" si="110"/>
        <v>0</v>
      </c>
      <c r="AJ38" s="356">
        <f t="shared" ref="AJ38:AO38" si="111">AJ39+AJ40</f>
        <v>0</v>
      </c>
      <c r="AK38" s="356">
        <f t="shared" si="111"/>
        <v>0</v>
      </c>
      <c r="AL38" s="356">
        <f t="shared" si="111"/>
        <v>0</v>
      </c>
      <c r="AM38" s="356">
        <f t="shared" si="111"/>
        <v>0</v>
      </c>
      <c r="AN38" s="356">
        <f t="shared" si="111"/>
        <v>0</v>
      </c>
      <c r="AO38" s="356">
        <f t="shared" si="111"/>
        <v>0</v>
      </c>
      <c r="AP38" s="356">
        <f>AP39+AP40</f>
        <v>0</v>
      </c>
      <c r="AQ38" s="356">
        <f t="shared" ref="AQ38:AW38" si="112">AQ39+AQ40</f>
        <v>0</v>
      </c>
      <c r="AR38" s="356">
        <f t="shared" si="112"/>
        <v>0</v>
      </c>
      <c r="AS38" s="356">
        <f t="shared" si="112"/>
        <v>0</v>
      </c>
      <c r="AT38" s="356">
        <f t="shared" si="112"/>
        <v>0</v>
      </c>
      <c r="AU38" s="356">
        <f t="shared" si="112"/>
        <v>0</v>
      </c>
      <c r="AV38" s="356">
        <f t="shared" si="112"/>
        <v>0</v>
      </c>
      <c r="AW38" s="356">
        <f t="shared" si="112"/>
        <v>0</v>
      </c>
      <c r="AX38" s="356">
        <f>AX39+AX40</f>
        <v>0</v>
      </c>
      <c r="AY38" s="356">
        <f t="shared" ref="AY38:BD38" si="113">AY39+AY40</f>
        <v>0</v>
      </c>
      <c r="AZ38" s="356">
        <f t="shared" si="113"/>
        <v>0</v>
      </c>
      <c r="BA38" s="356">
        <f t="shared" si="113"/>
        <v>0</v>
      </c>
      <c r="BB38" s="356">
        <f t="shared" si="113"/>
        <v>0</v>
      </c>
      <c r="BC38" s="356">
        <f t="shared" si="113"/>
        <v>0</v>
      </c>
      <c r="BD38" s="356">
        <f t="shared" si="113"/>
        <v>0</v>
      </c>
      <c r="BE38" s="356">
        <f>BE39+BE40</f>
        <v>0</v>
      </c>
      <c r="BF38" s="356">
        <f>BF39+BF40</f>
        <v>0</v>
      </c>
      <c r="BG38" s="356">
        <f t="shared" ref="BG38:CU38" si="114">BG39+BG40</f>
        <v>0</v>
      </c>
      <c r="BH38" s="356">
        <f t="shared" si="114"/>
        <v>0</v>
      </c>
      <c r="BI38" s="356">
        <f t="shared" si="114"/>
        <v>0</v>
      </c>
      <c r="BJ38" s="356">
        <f t="shared" si="114"/>
        <v>290301900</v>
      </c>
      <c r="BK38" s="356">
        <f t="shared" si="114"/>
        <v>0</v>
      </c>
      <c r="BL38" s="356">
        <f t="shared" si="114"/>
        <v>0</v>
      </c>
      <c r="BM38" s="356">
        <f t="shared" si="114"/>
        <v>0</v>
      </c>
      <c r="BN38" s="356">
        <f t="shared" si="114"/>
        <v>0</v>
      </c>
      <c r="BO38" s="356">
        <f t="shared" si="114"/>
        <v>0</v>
      </c>
      <c r="BP38" s="356">
        <f t="shared" si="114"/>
        <v>0</v>
      </c>
      <c r="BQ38" s="356">
        <f t="shared" si="114"/>
        <v>0</v>
      </c>
      <c r="BR38" s="356">
        <f t="shared" si="114"/>
        <v>0</v>
      </c>
      <c r="BS38" s="356">
        <f t="shared" si="114"/>
        <v>0</v>
      </c>
      <c r="BT38" s="356">
        <f t="shared" si="114"/>
        <v>0</v>
      </c>
      <c r="BU38" s="356">
        <f t="shared" si="114"/>
        <v>0</v>
      </c>
      <c r="BV38" s="356">
        <f t="shared" si="114"/>
        <v>0</v>
      </c>
      <c r="BW38" s="356">
        <f t="shared" si="114"/>
        <v>0</v>
      </c>
      <c r="BX38" s="356">
        <f t="shared" si="114"/>
        <v>0</v>
      </c>
      <c r="BY38" s="356">
        <f t="shared" si="114"/>
        <v>0</v>
      </c>
      <c r="BZ38" s="356">
        <f t="shared" si="114"/>
        <v>0</v>
      </c>
      <c r="CA38" s="356">
        <f t="shared" si="114"/>
        <v>0</v>
      </c>
      <c r="CB38" s="356">
        <f t="shared" si="114"/>
        <v>0</v>
      </c>
      <c r="CC38" s="356">
        <f t="shared" si="114"/>
        <v>0</v>
      </c>
      <c r="CD38" s="356">
        <f t="shared" si="114"/>
        <v>0</v>
      </c>
      <c r="CE38" s="356">
        <f t="shared" si="114"/>
        <v>0</v>
      </c>
      <c r="CF38" s="356">
        <f t="shared" si="114"/>
        <v>0</v>
      </c>
      <c r="CG38" s="356">
        <f t="shared" si="114"/>
        <v>0</v>
      </c>
      <c r="CH38" s="356">
        <f t="shared" si="114"/>
        <v>0</v>
      </c>
      <c r="CI38" s="356">
        <f t="shared" si="114"/>
        <v>0</v>
      </c>
      <c r="CJ38" s="356">
        <f t="shared" si="114"/>
        <v>0</v>
      </c>
      <c r="CK38" s="356">
        <f t="shared" si="114"/>
        <v>0</v>
      </c>
      <c r="CL38" s="356">
        <f t="shared" si="114"/>
        <v>0</v>
      </c>
      <c r="CM38" s="356">
        <f t="shared" si="114"/>
        <v>0</v>
      </c>
      <c r="CN38" s="356">
        <f t="shared" si="114"/>
        <v>0</v>
      </c>
      <c r="CO38" s="356">
        <f t="shared" si="114"/>
        <v>0</v>
      </c>
      <c r="CP38" s="356">
        <f t="shared" si="114"/>
        <v>0</v>
      </c>
      <c r="CQ38" s="356">
        <f t="shared" si="114"/>
        <v>0</v>
      </c>
      <c r="CR38" s="356">
        <f t="shared" si="114"/>
        <v>0</v>
      </c>
      <c r="CS38" s="356">
        <f t="shared" si="114"/>
        <v>0</v>
      </c>
      <c r="CT38" s="356">
        <f t="shared" si="114"/>
        <v>0</v>
      </c>
      <c r="CU38" s="356">
        <f t="shared" si="114"/>
        <v>0</v>
      </c>
      <c r="CV38" s="355" t="s">
        <v>167</v>
      </c>
      <c r="CW38" s="356">
        <f t="shared" ref="CW38:DM38" si="115">CW39+CW40</f>
        <v>2501702900</v>
      </c>
      <c r="CX38" s="356">
        <f t="shared" si="115"/>
        <v>2501702900</v>
      </c>
      <c r="CY38" s="356">
        <f t="shared" si="115"/>
        <v>0</v>
      </c>
      <c r="CZ38" s="356">
        <f t="shared" si="115"/>
        <v>0</v>
      </c>
      <c r="DA38" s="356">
        <f t="shared" si="115"/>
        <v>0</v>
      </c>
      <c r="DB38" s="356">
        <f t="shared" si="115"/>
        <v>0</v>
      </c>
      <c r="DC38" s="356">
        <f t="shared" si="115"/>
        <v>0</v>
      </c>
      <c r="DD38" s="356">
        <f t="shared" si="115"/>
        <v>2501702900</v>
      </c>
      <c r="DE38" s="356">
        <f t="shared" si="115"/>
        <v>0</v>
      </c>
      <c r="DF38" s="356">
        <f t="shared" si="115"/>
        <v>0</v>
      </c>
      <c r="DG38" s="356">
        <f t="shared" si="115"/>
        <v>0</v>
      </c>
      <c r="DH38" s="356">
        <f t="shared" si="115"/>
        <v>0</v>
      </c>
      <c r="DI38" s="356">
        <f t="shared" si="115"/>
        <v>0</v>
      </c>
      <c r="DJ38" s="356">
        <f t="shared" si="115"/>
        <v>0</v>
      </c>
      <c r="DK38" s="356">
        <f t="shared" si="115"/>
        <v>0</v>
      </c>
      <c r="DL38" s="356">
        <f t="shared" si="115"/>
        <v>0</v>
      </c>
      <c r="DM38" s="356">
        <f t="shared" si="115"/>
        <v>0</v>
      </c>
      <c r="DN38" s="356">
        <f t="shared" ref="DN38:GF38" si="116">DN39+DN40</f>
        <v>0</v>
      </c>
      <c r="DO38" s="356">
        <f t="shared" si="116"/>
        <v>0</v>
      </c>
      <c r="DP38" s="356">
        <f t="shared" si="116"/>
        <v>0</v>
      </c>
      <c r="DQ38" s="356">
        <f t="shared" si="116"/>
        <v>0</v>
      </c>
      <c r="DR38" s="356">
        <f t="shared" si="116"/>
        <v>0</v>
      </c>
      <c r="DS38" s="356">
        <f t="shared" si="116"/>
        <v>0</v>
      </c>
      <c r="DT38" s="356">
        <f>DT39+DT40</f>
        <v>0</v>
      </c>
      <c r="DU38" s="356">
        <f t="shared" si="116"/>
        <v>0</v>
      </c>
      <c r="DV38" s="356">
        <f t="shared" si="116"/>
        <v>0</v>
      </c>
      <c r="DW38" s="356">
        <f>DW39+DW40</f>
        <v>0</v>
      </c>
      <c r="DX38" s="356">
        <f>DX39+DX40</f>
        <v>2211401000</v>
      </c>
      <c r="DY38" s="356">
        <f t="shared" si="116"/>
        <v>0</v>
      </c>
      <c r="DZ38" s="356">
        <f t="shared" si="116"/>
        <v>0</v>
      </c>
      <c r="EA38" s="356">
        <f t="shared" si="116"/>
        <v>0</v>
      </c>
      <c r="EB38" s="356">
        <f t="shared" si="116"/>
        <v>0</v>
      </c>
      <c r="EC38" s="356">
        <f>EC39+EC40</f>
        <v>0</v>
      </c>
      <c r="ED38" s="356">
        <f t="shared" si="116"/>
        <v>0</v>
      </c>
      <c r="EE38" s="356">
        <f t="shared" si="116"/>
        <v>0</v>
      </c>
      <c r="EF38" s="356">
        <f t="shared" si="116"/>
        <v>0</v>
      </c>
      <c r="EG38" s="356">
        <f t="shared" si="116"/>
        <v>0</v>
      </c>
      <c r="EH38" s="356">
        <f t="shared" si="116"/>
        <v>0</v>
      </c>
      <c r="EI38" s="356">
        <f t="shared" si="116"/>
        <v>0</v>
      </c>
      <c r="EJ38" s="356">
        <f>EJ39+EJ40</f>
        <v>0</v>
      </c>
      <c r="EK38" s="356">
        <f t="shared" si="116"/>
        <v>0</v>
      </c>
      <c r="EL38" s="356">
        <f t="shared" si="116"/>
        <v>0</v>
      </c>
      <c r="EM38" s="356">
        <f t="shared" si="116"/>
        <v>0</v>
      </c>
      <c r="EN38" s="356">
        <f t="shared" si="116"/>
        <v>0</v>
      </c>
      <c r="EO38" s="356">
        <f t="shared" si="116"/>
        <v>0</v>
      </c>
      <c r="EP38" s="356">
        <f t="shared" si="116"/>
        <v>0</v>
      </c>
      <c r="EQ38" s="356">
        <f t="shared" si="116"/>
        <v>0</v>
      </c>
      <c r="ER38" s="356">
        <f>ER39+ER40</f>
        <v>0</v>
      </c>
      <c r="ES38" s="356">
        <f t="shared" si="116"/>
        <v>0</v>
      </c>
      <c r="ET38" s="356">
        <f t="shared" si="116"/>
        <v>0</v>
      </c>
      <c r="EU38" s="356">
        <f t="shared" si="116"/>
        <v>0</v>
      </c>
      <c r="EV38" s="356">
        <f t="shared" si="116"/>
        <v>0</v>
      </c>
      <c r="EW38" s="356">
        <f t="shared" si="116"/>
        <v>0</v>
      </c>
      <c r="EX38" s="356">
        <f t="shared" si="116"/>
        <v>0</v>
      </c>
      <c r="EY38" s="356">
        <f>EY39+EY40</f>
        <v>0</v>
      </c>
      <c r="EZ38" s="356">
        <f>EZ39+EZ40</f>
        <v>0</v>
      </c>
      <c r="FA38" s="356">
        <f t="shared" si="116"/>
        <v>0</v>
      </c>
      <c r="FB38" s="356">
        <f t="shared" si="116"/>
        <v>0</v>
      </c>
      <c r="FC38" s="356">
        <f t="shared" si="116"/>
        <v>0</v>
      </c>
      <c r="FD38" s="356">
        <f t="shared" si="116"/>
        <v>290301900</v>
      </c>
      <c r="FE38" s="356">
        <f t="shared" si="116"/>
        <v>0</v>
      </c>
      <c r="FF38" s="356">
        <f t="shared" si="116"/>
        <v>0</v>
      </c>
      <c r="FG38" s="356">
        <f t="shared" si="116"/>
        <v>0</v>
      </c>
      <c r="FH38" s="356">
        <f t="shared" si="116"/>
        <v>0</v>
      </c>
      <c r="FI38" s="356">
        <f t="shared" si="116"/>
        <v>0</v>
      </c>
      <c r="FJ38" s="356">
        <f t="shared" si="116"/>
        <v>0</v>
      </c>
      <c r="FK38" s="356">
        <f t="shared" si="116"/>
        <v>0</v>
      </c>
      <c r="FL38" s="356">
        <f t="shared" si="116"/>
        <v>0</v>
      </c>
      <c r="FM38" s="356">
        <f t="shared" si="116"/>
        <v>0</v>
      </c>
      <c r="FN38" s="356">
        <f t="shared" si="116"/>
        <v>0</v>
      </c>
      <c r="FO38" s="356">
        <f t="shared" si="116"/>
        <v>0</v>
      </c>
      <c r="FP38" s="356">
        <f t="shared" si="116"/>
        <v>0</v>
      </c>
      <c r="FQ38" s="356">
        <f t="shared" si="116"/>
        <v>0</v>
      </c>
      <c r="FR38" s="356">
        <f t="shared" si="116"/>
        <v>0</v>
      </c>
      <c r="FS38" s="356">
        <f t="shared" si="116"/>
        <v>0</v>
      </c>
      <c r="FT38" s="356">
        <f t="shared" si="116"/>
        <v>0</v>
      </c>
      <c r="FU38" s="356">
        <f t="shared" si="116"/>
        <v>0</v>
      </c>
      <c r="FV38" s="356">
        <f t="shared" si="116"/>
        <v>0</v>
      </c>
      <c r="FW38" s="356">
        <f t="shared" si="116"/>
        <v>0</v>
      </c>
      <c r="FX38" s="356">
        <f t="shared" si="116"/>
        <v>0</v>
      </c>
      <c r="FY38" s="356">
        <f t="shared" si="116"/>
        <v>0</v>
      </c>
      <c r="FZ38" s="356">
        <f t="shared" si="116"/>
        <v>0</v>
      </c>
      <c r="GA38" s="356">
        <f t="shared" si="116"/>
        <v>0</v>
      </c>
      <c r="GB38" s="356">
        <f t="shared" si="116"/>
        <v>0</v>
      </c>
      <c r="GC38" s="356">
        <f t="shared" si="116"/>
        <v>0</v>
      </c>
      <c r="GD38" s="356">
        <f t="shared" si="116"/>
        <v>0</v>
      </c>
      <c r="GE38" s="356">
        <f t="shared" si="116"/>
        <v>0</v>
      </c>
      <c r="GF38" s="356">
        <f t="shared" si="116"/>
        <v>0</v>
      </c>
      <c r="GG38" s="356">
        <f t="shared" ref="GG38:GO38" si="117">GG39+GG40</f>
        <v>0</v>
      </c>
      <c r="GH38" s="356">
        <f t="shared" si="117"/>
        <v>0</v>
      </c>
      <c r="GI38" s="356">
        <f t="shared" si="117"/>
        <v>0</v>
      </c>
      <c r="GJ38" s="356">
        <f t="shared" si="117"/>
        <v>0</v>
      </c>
      <c r="GK38" s="356">
        <f t="shared" si="117"/>
        <v>0</v>
      </c>
      <c r="GL38" s="356">
        <f t="shared" si="117"/>
        <v>0</v>
      </c>
      <c r="GM38" s="356">
        <f t="shared" si="117"/>
        <v>0</v>
      </c>
      <c r="GN38" s="356">
        <f t="shared" si="117"/>
        <v>0</v>
      </c>
      <c r="GO38" s="356">
        <f t="shared" si="117"/>
        <v>0</v>
      </c>
      <c r="GP38" s="356">
        <f>GP39+GP40</f>
        <v>0</v>
      </c>
      <c r="GQ38" s="357">
        <f t="shared" si="29"/>
        <v>1</v>
      </c>
      <c r="GR38" s="357"/>
      <c r="GS38" s="358">
        <f t="shared" si="56"/>
        <v>1</v>
      </c>
      <c r="GT38" s="358"/>
      <c r="GU38" s="358"/>
    </row>
    <row r="39" spans="1:203" s="63" customFormat="1" ht="21" hidden="1" customHeight="1">
      <c r="A39" s="354"/>
      <c r="B39" s="355" t="s">
        <v>160</v>
      </c>
      <c r="C39" s="356">
        <f>D39+BN39+CP39</f>
        <v>0</v>
      </c>
      <c r="D39" s="356">
        <f>E39+J39</f>
        <v>0</v>
      </c>
      <c r="E39" s="356">
        <f>SUM(F39:I39)</f>
        <v>0</v>
      </c>
      <c r="F39" s="356"/>
      <c r="G39" s="356"/>
      <c r="H39" s="356"/>
      <c r="I39" s="356"/>
      <c r="J39" s="356">
        <f>SUM(K39:BM39)</f>
        <v>0</v>
      </c>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c r="AY39" s="356"/>
      <c r="AZ39" s="356"/>
      <c r="BA39" s="356"/>
      <c r="BB39" s="356"/>
      <c r="BC39" s="356"/>
      <c r="BD39" s="356"/>
      <c r="BE39" s="356"/>
      <c r="BF39" s="356"/>
      <c r="BG39" s="356"/>
      <c r="BH39" s="356"/>
      <c r="BI39" s="356"/>
      <c r="BJ39" s="356"/>
      <c r="BK39" s="356"/>
      <c r="BL39" s="356"/>
      <c r="BM39" s="356"/>
      <c r="BN39" s="356">
        <f>SUM(BO39:BP39)</f>
        <v>0</v>
      </c>
      <c r="BO39" s="356">
        <f>SUM(BQ39:BR39)+BS39+BU39+CD39+CL39</f>
        <v>0</v>
      </c>
      <c r="BP39" s="356">
        <f>BT39+SUM(BV39:CC39)+SUM(CE39:CK39)+SUM(CM39:CO39)</f>
        <v>0</v>
      </c>
      <c r="BQ39" s="356"/>
      <c r="BR39" s="356"/>
      <c r="BS39" s="356"/>
      <c r="BT39" s="356"/>
      <c r="BU39" s="356"/>
      <c r="BV39" s="356"/>
      <c r="BW39" s="356"/>
      <c r="BX39" s="356"/>
      <c r="BY39" s="356"/>
      <c r="BZ39" s="356"/>
      <c r="CA39" s="356"/>
      <c r="CB39" s="356"/>
      <c r="CC39" s="356"/>
      <c r="CD39" s="356"/>
      <c r="CE39" s="356"/>
      <c r="CF39" s="356"/>
      <c r="CG39" s="356"/>
      <c r="CH39" s="356"/>
      <c r="CI39" s="356"/>
      <c r="CJ39" s="356"/>
      <c r="CK39" s="356"/>
      <c r="CL39" s="356"/>
      <c r="CM39" s="356"/>
      <c r="CN39" s="356"/>
      <c r="CO39" s="356"/>
      <c r="CP39" s="356">
        <f>SUM(CQ39:CR39)</f>
        <v>0</v>
      </c>
      <c r="CQ39" s="356">
        <f>SUM(CS39:CS39)</f>
        <v>0</v>
      </c>
      <c r="CR39" s="356">
        <f>SUM(CT39:CU39)</f>
        <v>0</v>
      </c>
      <c r="CS39" s="356"/>
      <c r="CT39" s="356"/>
      <c r="CU39" s="356"/>
      <c r="CV39" s="355" t="s">
        <v>160</v>
      </c>
      <c r="CW39" s="356">
        <f>CX39+FH39+GJ39+GP39</f>
        <v>0</v>
      </c>
      <c r="CX39" s="356">
        <f>CY39+DD39</f>
        <v>0</v>
      </c>
      <c r="CY39" s="356">
        <f>SUM(CZ39:DC39)</f>
        <v>0</v>
      </c>
      <c r="CZ39" s="356"/>
      <c r="DA39" s="356"/>
      <c r="DB39" s="356"/>
      <c r="DC39" s="356"/>
      <c r="DD39" s="356">
        <f>SUM(DE39:FG39)</f>
        <v>0</v>
      </c>
      <c r="DE39" s="356"/>
      <c r="DF39" s="356"/>
      <c r="DG39" s="356"/>
      <c r="DH39" s="356"/>
      <c r="DI39" s="356"/>
      <c r="DJ39" s="356"/>
      <c r="DK39" s="356"/>
      <c r="DL39" s="356"/>
      <c r="DM39" s="356"/>
      <c r="DN39" s="356"/>
      <c r="DO39" s="356"/>
      <c r="DP39" s="356"/>
      <c r="DQ39" s="356"/>
      <c r="DR39" s="356"/>
      <c r="DS39" s="356"/>
      <c r="DT39" s="356"/>
      <c r="DU39" s="356"/>
      <c r="DV39" s="356"/>
      <c r="DW39" s="356"/>
      <c r="DX39" s="356"/>
      <c r="DY39" s="356"/>
      <c r="DZ39" s="356"/>
      <c r="EA39" s="356"/>
      <c r="EB39" s="356"/>
      <c r="EC39" s="356"/>
      <c r="ED39" s="356"/>
      <c r="EE39" s="356"/>
      <c r="EF39" s="356"/>
      <c r="EG39" s="356"/>
      <c r="EH39" s="356"/>
      <c r="EI39" s="356"/>
      <c r="EJ39" s="356"/>
      <c r="EK39" s="356"/>
      <c r="EL39" s="356"/>
      <c r="EM39" s="356"/>
      <c r="EN39" s="356"/>
      <c r="EO39" s="356"/>
      <c r="EP39" s="356"/>
      <c r="EQ39" s="356"/>
      <c r="ER39" s="356"/>
      <c r="ES39" s="356"/>
      <c r="ET39" s="356"/>
      <c r="EU39" s="356"/>
      <c r="EV39" s="356"/>
      <c r="EW39" s="356"/>
      <c r="EX39" s="356"/>
      <c r="EY39" s="356"/>
      <c r="EZ39" s="356"/>
      <c r="FA39" s="356"/>
      <c r="FB39" s="356"/>
      <c r="FC39" s="356"/>
      <c r="FD39" s="356"/>
      <c r="FE39" s="356"/>
      <c r="FF39" s="356"/>
      <c r="FG39" s="356"/>
      <c r="FH39" s="356">
        <f>SUM(FI39:FJ39)</f>
        <v>0</v>
      </c>
      <c r="FI39" s="356">
        <f>SUM(FK39:FL39)+FM39+FO39+FX39+GF39</f>
        <v>0</v>
      </c>
      <c r="FJ39" s="356">
        <f>FN39+SUM(FP39:FW39)+SUM(FY39:GE39)+SUM(GG39:GI39)</f>
        <v>0</v>
      </c>
      <c r="FK39" s="356"/>
      <c r="FL39" s="356"/>
      <c r="FM39" s="356"/>
      <c r="FN39" s="356"/>
      <c r="FO39" s="356"/>
      <c r="FP39" s="356"/>
      <c r="FQ39" s="356"/>
      <c r="FR39" s="356"/>
      <c r="FS39" s="356"/>
      <c r="FT39" s="356"/>
      <c r="FU39" s="356"/>
      <c r="FV39" s="356"/>
      <c r="FW39" s="356"/>
      <c r="FX39" s="356"/>
      <c r="FY39" s="356"/>
      <c r="FZ39" s="356"/>
      <c r="GA39" s="356"/>
      <c r="GB39" s="356"/>
      <c r="GC39" s="356"/>
      <c r="GD39" s="356"/>
      <c r="GE39" s="356"/>
      <c r="GF39" s="356"/>
      <c r="GG39" s="356"/>
      <c r="GH39" s="356"/>
      <c r="GI39" s="356"/>
      <c r="GJ39" s="356">
        <f>SUM(GK39:GL39)</f>
        <v>0</v>
      </c>
      <c r="GK39" s="356">
        <f>SUM(GM39:GM39)</f>
        <v>0</v>
      </c>
      <c r="GL39" s="356">
        <f>SUM(GN39:GO39)</f>
        <v>0</v>
      </c>
      <c r="GM39" s="356"/>
      <c r="GN39" s="356"/>
      <c r="GO39" s="356"/>
      <c r="GP39" s="356"/>
      <c r="GQ39" s="357"/>
      <c r="GR39" s="357"/>
      <c r="GS39" s="358"/>
      <c r="GT39" s="358"/>
      <c r="GU39" s="358"/>
    </row>
    <row r="40" spans="1:203" s="63" customFormat="1" ht="21" hidden="1" customHeight="1">
      <c r="A40" s="354"/>
      <c r="B40" s="355" t="s">
        <v>161</v>
      </c>
      <c r="C40" s="356">
        <f>D40+BN40+CP40</f>
        <v>2501702900</v>
      </c>
      <c r="D40" s="356">
        <f>E40+J40</f>
        <v>2501702900</v>
      </c>
      <c r="E40" s="356">
        <f>SUM(F40:I40)</f>
        <v>0</v>
      </c>
      <c r="F40" s="356"/>
      <c r="G40" s="356"/>
      <c r="H40" s="356"/>
      <c r="I40" s="356"/>
      <c r="J40" s="356">
        <f>SUM(K40:BM40)</f>
        <v>2501702900</v>
      </c>
      <c r="K40" s="356"/>
      <c r="L40" s="356"/>
      <c r="M40" s="356"/>
      <c r="N40" s="356"/>
      <c r="O40" s="356"/>
      <c r="P40" s="356"/>
      <c r="Q40" s="356"/>
      <c r="R40" s="356"/>
      <c r="S40" s="356"/>
      <c r="T40" s="356"/>
      <c r="U40" s="356"/>
      <c r="V40" s="356"/>
      <c r="W40" s="356"/>
      <c r="X40" s="356"/>
      <c r="Y40" s="356"/>
      <c r="Z40" s="356"/>
      <c r="AA40" s="356"/>
      <c r="AB40" s="356"/>
      <c r="AC40" s="356"/>
      <c r="AD40" s="356">
        <v>2211401000</v>
      </c>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v>290301900</v>
      </c>
      <c r="BK40" s="356"/>
      <c r="BL40" s="356"/>
      <c r="BM40" s="356"/>
      <c r="BN40" s="356">
        <f>SUM(BO40:BP40)</f>
        <v>0</v>
      </c>
      <c r="BO40" s="356">
        <f>SUM(BQ40:BR40)+BS40+BU40+CD40+CL40</f>
        <v>0</v>
      </c>
      <c r="BP40" s="356">
        <f>BT40+SUM(BV40:CC40)+SUM(CE40:CK40)+SUM(CM40:CO40)</f>
        <v>0</v>
      </c>
      <c r="BQ40" s="356"/>
      <c r="BR40" s="356"/>
      <c r="BS40" s="356"/>
      <c r="BT40" s="356"/>
      <c r="BU40" s="356"/>
      <c r="BV40" s="356"/>
      <c r="BW40" s="356"/>
      <c r="BX40" s="356"/>
      <c r="BY40" s="356"/>
      <c r="BZ40" s="356"/>
      <c r="CA40" s="356"/>
      <c r="CB40" s="356"/>
      <c r="CC40" s="356"/>
      <c r="CD40" s="356"/>
      <c r="CE40" s="356"/>
      <c r="CF40" s="356"/>
      <c r="CG40" s="356"/>
      <c r="CH40" s="356"/>
      <c r="CI40" s="356"/>
      <c r="CJ40" s="356"/>
      <c r="CK40" s="356"/>
      <c r="CL40" s="356"/>
      <c r="CM40" s="356"/>
      <c r="CN40" s="356"/>
      <c r="CO40" s="356"/>
      <c r="CP40" s="356">
        <f>SUM(CQ40:CR40)</f>
        <v>0</v>
      </c>
      <c r="CQ40" s="356">
        <f>SUM(CS40:CS40)</f>
        <v>0</v>
      </c>
      <c r="CR40" s="356">
        <f>SUM(CT40:CU40)</f>
        <v>0</v>
      </c>
      <c r="CS40" s="356"/>
      <c r="CT40" s="356"/>
      <c r="CU40" s="356"/>
      <c r="CV40" s="355" t="s">
        <v>161</v>
      </c>
      <c r="CW40" s="356">
        <f>CX40+FH40+GJ40+GP40</f>
        <v>2501702900</v>
      </c>
      <c r="CX40" s="356">
        <f>CY40+DD40</f>
        <v>2501702900</v>
      </c>
      <c r="CY40" s="356">
        <f>SUM(CZ40:DC40)</f>
        <v>0</v>
      </c>
      <c r="CZ40" s="356"/>
      <c r="DA40" s="356"/>
      <c r="DB40" s="356"/>
      <c r="DC40" s="356"/>
      <c r="DD40" s="356">
        <f>SUM(DE40:FG40)</f>
        <v>2501702900</v>
      </c>
      <c r="DE40" s="356"/>
      <c r="DF40" s="356"/>
      <c r="DG40" s="356"/>
      <c r="DH40" s="356"/>
      <c r="DI40" s="356"/>
      <c r="DJ40" s="356"/>
      <c r="DK40" s="356"/>
      <c r="DL40" s="356"/>
      <c r="DM40" s="356"/>
      <c r="DN40" s="356"/>
      <c r="DO40" s="356"/>
      <c r="DP40" s="356"/>
      <c r="DQ40" s="356"/>
      <c r="DR40" s="356"/>
      <c r="DS40" s="356"/>
      <c r="DT40" s="356"/>
      <c r="DU40" s="356"/>
      <c r="DV40" s="356"/>
      <c r="DW40" s="356"/>
      <c r="DX40" s="356">
        <v>2211401000</v>
      </c>
      <c r="DY40" s="356"/>
      <c r="DZ40" s="356"/>
      <c r="EA40" s="356"/>
      <c r="EB40" s="356"/>
      <c r="EC40" s="356"/>
      <c r="ED40" s="356"/>
      <c r="EE40" s="356"/>
      <c r="EF40" s="356"/>
      <c r="EG40" s="356"/>
      <c r="EH40" s="356"/>
      <c r="EI40" s="356"/>
      <c r="EJ40" s="356"/>
      <c r="EK40" s="356"/>
      <c r="EL40" s="356"/>
      <c r="EM40" s="356"/>
      <c r="EN40" s="356"/>
      <c r="EO40" s="356"/>
      <c r="EP40" s="356"/>
      <c r="EQ40" s="356"/>
      <c r="ER40" s="356"/>
      <c r="ES40" s="356"/>
      <c r="ET40" s="356"/>
      <c r="EU40" s="356"/>
      <c r="EV40" s="356"/>
      <c r="EW40" s="356"/>
      <c r="EX40" s="356"/>
      <c r="EY40" s="356"/>
      <c r="EZ40" s="356"/>
      <c r="FA40" s="356"/>
      <c r="FB40" s="356"/>
      <c r="FC40" s="356"/>
      <c r="FD40" s="356">
        <v>290301900</v>
      </c>
      <c r="FE40" s="356"/>
      <c r="FF40" s="356"/>
      <c r="FG40" s="356"/>
      <c r="FH40" s="356">
        <f>SUM(FI40:FJ40)</f>
        <v>0</v>
      </c>
      <c r="FI40" s="356">
        <f>SUM(FK40:FL40)+FM40+FO40+FX40+GF40</f>
        <v>0</v>
      </c>
      <c r="FJ40" s="356">
        <f>FN40+SUM(FP40:FW40)+SUM(FY40:GE40)+SUM(GG40:GI40)</f>
        <v>0</v>
      </c>
      <c r="FK40" s="356"/>
      <c r="FL40" s="356"/>
      <c r="FM40" s="356"/>
      <c r="FN40" s="356"/>
      <c r="FO40" s="356"/>
      <c r="FP40" s="356"/>
      <c r="FQ40" s="356"/>
      <c r="FR40" s="356"/>
      <c r="FS40" s="356"/>
      <c r="FT40" s="356"/>
      <c r="FU40" s="356"/>
      <c r="FV40" s="356"/>
      <c r="FW40" s="356"/>
      <c r="FX40" s="356"/>
      <c r="FY40" s="356"/>
      <c r="FZ40" s="356"/>
      <c r="GA40" s="356"/>
      <c r="GB40" s="356"/>
      <c r="GC40" s="356"/>
      <c r="GD40" s="356"/>
      <c r="GE40" s="356"/>
      <c r="GF40" s="356"/>
      <c r="GG40" s="356"/>
      <c r="GH40" s="356"/>
      <c r="GI40" s="356"/>
      <c r="GJ40" s="356">
        <f>SUM(GK40:GL40)</f>
        <v>0</v>
      </c>
      <c r="GK40" s="356">
        <f>SUM(GM40:GM40)</f>
        <v>0</v>
      </c>
      <c r="GL40" s="356">
        <f>SUM(GN40:GO40)</f>
        <v>0</v>
      </c>
      <c r="GM40" s="356"/>
      <c r="GN40" s="356"/>
      <c r="GO40" s="356"/>
      <c r="GP40" s="356"/>
      <c r="GQ40" s="357">
        <f t="shared" si="29"/>
        <v>1</v>
      </c>
      <c r="GR40" s="357"/>
      <c r="GS40" s="358">
        <f t="shared" si="56"/>
        <v>1</v>
      </c>
      <c r="GT40" s="358"/>
      <c r="GU40" s="358"/>
    </row>
    <row r="41" spans="1:203" s="63" customFormat="1" ht="21" customHeight="1">
      <c r="A41" s="354">
        <v>10</v>
      </c>
      <c r="B41" s="355" t="s">
        <v>299</v>
      </c>
      <c r="C41" s="356">
        <f t="shared" ref="C41:Y41" si="118">C42+C43</f>
        <v>50288631590</v>
      </c>
      <c r="D41" s="356">
        <f t="shared" si="118"/>
        <v>46984631590</v>
      </c>
      <c r="E41" s="356">
        <f t="shared" si="118"/>
        <v>0</v>
      </c>
      <c r="F41" s="356">
        <f t="shared" si="118"/>
        <v>0</v>
      </c>
      <c r="G41" s="356">
        <f t="shared" si="118"/>
        <v>0</v>
      </c>
      <c r="H41" s="356">
        <f t="shared" si="118"/>
        <v>0</v>
      </c>
      <c r="I41" s="356">
        <f t="shared" si="118"/>
        <v>0</v>
      </c>
      <c r="J41" s="356">
        <f t="shared" si="118"/>
        <v>46984631590</v>
      </c>
      <c r="K41" s="356">
        <f t="shared" si="118"/>
        <v>0</v>
      </c>
      <c r="L41" s="356">
        <f t="shared" si="118"/>
        <v>0</v>
      </c>
      <c r="M41" s="356">
        <f t="shared" si="118"/>
        <v>0</v>
      </c>
      <c r="N41" s="356">
        <f t="shared" si="118"/>
        <v>0</v>
      </c>
      <c r="O41" s="356">
        <f t="shared" si="118"/>
        <v>0</v>
      </c>
      <c r="P41" s="356">
        <f t="shared" si="118"/>
        <v>0</v>
      </c>
      <c r="Q41" s="356">
        <f t="shared" si="118"/>
        <v>0</v>
      </c>
      <c r="R41" s="356">
        <f t="shared" si="118"/>
        <v>0</v>
      </c>
      <c r="S41" s="356">
        <f t="shared" si="118"/>
        <v>0</v>
      </c>
      <c r="T41" s="356">
        <f t="shared" si="118"/>
        <v>0</v>
      </c>
      <c r="U41" s="356">
        <f t="shared" si="118"/>
        <v>0</v>
      </c>
      <c r="V41" s="356">
        <f t="shared" si="118"/>
        <v>0</v>
      </c>
      <c r="W41" s="356">
        <f t="shared" si="118"/>
        <v>0</v>
      </c>
      <c r="X41" s="356">
        <f t="shared" si="118"/>
        <v>0</v>
      </c>
      <c r="Y41" s="356">
        <f t="shared" si="118"/>
        <v>0</v>
      </c>
      <c r="Z41" s="356">
        <f t="shared" ref="Z41:AI41" si="119">Z42+Z43</f>
        <v>7000000</v>
      </c>
      <c r="AA41" s="356">
        <f t="shared" si="119"/>
        <v>0</v>
      </c>
      <c r="AB41" s="356">
        <f t="shared" si="119"/>
        <v>0</v>
      </c>
      <c r="AC41" s="356">
        <f t="shared" si="119"/>
        <v>0</v>
      </c>
      <c r="AD41" s="356">
        <f t="shared" si="119"/>
        <v>0</v>
      </c>
      <c r="AE41" s="356">
        <f t="shared" si="119"/>
        <v>0</v>
      </c>
      <c r="AF41" s="356">
        <f t="shared" si="119"/>
        <v>0</v>
      </c>
      <c r="AG41" s="356">
        <f t="shared" si="119"/>
        <v>0</v>
      </c>
      <c r="AH41" s="356">
        <f t="shared" si="119"/>
        <v>0</v>
      </c>
      <c r="AI41" s="356">
        <f t="shared" si="119"/>
        <v>0</v>
      </c>
      <c r="AJ41" s="356">
        <f t="shared" ref="AJ41:AO41" si="120">AJ42+AJ43</f>
        <v>0</v>
      </c>
      <c r="AK41" s="356">
        <f t="shared" si="120"/>
        <v>0</v>
      </c>
      <c r="AL41" s="356">
        <f t="shared" si="120"/>
        <v>6503915000</v>
      </c>
      <c r="AM41" s="356">
        <f t="shared" si="120"/>
        <v>0</v>
      </c>
      <c r="AN41" s="356">
        <f t="shared" si="120"/>
        <v>35716500000</v>
      </c>
      <c r="AO41" s="356">
        <f t="shared" si="120"/>
        <v>3593536150</v>
      </c>
      <c r="AP41" s="356">
        <f>AP42+AP43</f>
        <v>0</v>
      </c>
      <c r="AQ41" s="356">
        <f t="shared" ref="AQ41:AW41" si="121">AQ42+AQ43</f>
        <v>36000000</v>
      </c>
      <c r="AR41" s="356">
        <f t="shared" si="121"/>
        <v>0</v>
      </c>
      <c r="AS41" s="356">
        <f t="shared" si="121"/>
        <v>0</v>
      </c>
      <c r="AT41" s="356">
        <f t="shared" si="121"/>
        <v>0</v>
      </c>
      <c r="AU41" s="356">
        <f t="shared" si="121"/>
        <v>0</v>
      </c>
      <c r="AV41" s="356">
        <f t="shared" si="121"/>
        <v>0</v>
      </c>
      <c r="AW41" s="356">
        <f t="shared" si="121"/>
        <v>0</v>
      </c>
      <c r="AX41" s="356">
        <f>AX42+AX43</f>
        <v>0</v>
      </c>
      <c r="AY41" s="356">
        <f t="shared" ref="AY41:BD41" si="122">AY42+AY43</f>
        <v>0</v>
      </c>
      <c r="AZ41" s="356">
        <f t="shared" si="122"/>
        <v>0</v>
      </c>
      <c r="BA41" s="356">
        <f t="shared" si="122"/>
        <v>0</v>
      </c>
      <c r="BB41" s="356">
        <f t="shared" si="122"/>
        <v>0</v>
      </c>
      <c r="BC41" s="356">
        <f t="shared" si="122"/>
        <v>0</v>
      </c>
      <c r="BD41" s="356">
        <f t="shared" si="122"/>
        <v>0</v>
      </c>
      <c r="BE41" s="356">
        <f>BE42+BE43</f>
        <v>0</v>
      </c>
      <c r="BF41" s="356">
        <f>BF42+BF43</f>
        <v>0</v>
      </c>
      <c r="BG41" s="356">
        <f t="shared" ref="BG41:CU41" si="123">BG42+BG43</f>
        <v>0</v>
      </c>
      <c r="BH41" s="356">
        <f t="shared" si="123"/>
        <v>0</v>
      </c>
      <c r="BI41" s="356">
        <f t="shared" si="123"/>
        <v>0</v>
      </c>
      <c r="BJ41" s="356">
        <f t="shared" si="123"/>
        <v>1127680440</v>
      </c>
      <c r="BK41" s="356">
        <f t="shared" si="123"/>
        <v>0</v>
      </c>
      <c r="BL41" s="356">
        <f t="shared" si="123"/>
        <v>0</v>
      </c>
      <c r="BM41" s="356">
        <f t="shared" si="123"/>
        <v>0</v>
      </c>
      <c r="BN41" s="356">
        <f t="shared" si="123"/>
        <v>3304000000</v>
      </c>
      <c r="BO41" s="356">
        <f t="shared" si="123"/>
        <v>0</v>
      </c>
      <c r="BP41" s="356">
        <f t="shared" si="123"/>
        <v>3304000000</v>
      </c>
      <c r="BQ41" s="356">
        <f t="shared" si="123"/>
        <v>0</v>
      </c>
      <c r="BR41" s="356">
        <f t="shared" si="123"/>
        <v>0</v>
      </c>
      <c r="BS41" s="356">
        <f t="shared" si="123"/>
        <v>0</v>
      </c>
      <c r="BT41" s="356">
        <f t="shared" si="123"/>
        <v>0</v>
      </c>
      <c r="BU41" s="356">
        <f t="shared" si="123"/>
        <v>0</v>
      </c>
      <c r="BV41" s="356">
        <f t="shared" si="123"/>
        <v>0</v>
      </c>
      <c r="BW41" s="356">
        <f t="shared" si="123"/>
        <v>0</v>
      </c>
      <c r="BX41" s="356">
        <f t="shared" si="123"/>
        <v>0</v>
      </c>
      <c r="BY41" s="356">
        <f t="shared" si="123"/>
        <v>1328000000</v>
      </c>
      <c r="BZ41" s="356">
        <f t="shared" si="123"/>
        <v>0</v>
      </c>
      <c r="CA41" s="356">
        <f t="shared" si="123"/>
        <v>0</v>
      </c>
      <c r="CB41" s="356">
        <f t="shared" si="123"/>
        <v>0</v>
      </c>
      <c r="CC41" s="356">
        <f t="shared" si="123"/>
        <v>0</v>
      </c>
      <c r="CD41" s="356">
        <f t="shared" si="123"/>
        <v>0</v>
      </c>
      <c r="CE41" s="356">
        <f t="shared" si="123"/>
        <v>0</v>
      </c>
      <c r="CF41" s="356">
        <f t="shared" si="123"/>
        <v>0</v>
      </c>
      <c r="CG41" s="356">
        <f t="shared" si="123"/>
        <v>0</v>
      </c>
      <c r="CH41" s="356">
        <f t="shared" si="123"/>
        <v>913000000</v>
      </c>
      <c r="CI41" s="356">
        <f t="shared" si="123"/>
        <v>0</v>
      </c>
      <c r="CJ41" s="356">
        <f t="shared" si="123"/>
        <v>76000000</v>
      </c>
      <c r="CK41" s="356">
        <f t="shared" si="123"/>
        <v>987000000</v>
      </c>
      <c r="CL41" s="356">
        <f t="shared" si="123"/>
        <v>0</v>
      </c>
      <c r="CM41" s="356">
        <f t="shared" si="123"/>
        <v>0</v>
      </c>
      <c r="CN41" s="356">
        <f t="shared" si="123"/>
        <v>0</v>
      </c>
      <c r="CO41" s="356">
        <f t="shared" si="123"/>
        <v>0</v>
      </c>
      <c r="CP41" s="356">
        <f t="shared" si="123"/>
        <v>0</v>
      </c>
      <c r="CQ41" s="356">
        <f t="shared" si="123"/>
        <v>0</v>
      </c>
      <c r="CR41" s="356">
        <f t="shared" si="123"/>
        <v>0</v>
      </c>
      <c r="CS41" s="356">
        <f t="shared" si="123"/>
        <v>0</v>
      </c>
      <c r="CT41" s="356">
        <f t="shared" si="123"/>
        <v>0</v>
      </c>
      <c r="CU41" s="356">
        <f t="shared" si="123"/>
        <v>0</v>
      </c>
      <c r="CV41" s="355" t="s">
        <v>169</v>
      </c>
      <c r="CW41" s="356">
        <f t="shared" ref="CW41:DM41" si="124">CW42+CW43</f>
        <v>50288631590</v>
      </c>
      <c r="CX41" s="356">
        <f t="shared" si="124"/>
        <v>46984631590</v>
      </c>
      <c r="CY41" s="356">
        <f t="shared" si="124"/>
        <v>0</v>
      </c>
      <c r="CZ41" s="356">
        <f t="shared" si="124"/>
        <v>0</v>
      </c>
      <c r="DA41" s="356">
        <f t="shared" si="124"/>
        <v>0</v>
      </c>
      <c r="DB41" s="356">
        <f t="shared" si="124"/>
        <v>0</v>
      </c>
      <c r="DC41" s="356">
        <f t="shared" si="124"/>
        <v>0</v>
      </c>
      <c r="DD41" s="356">
        <f t="shared" si="124"/>
        <v>46984631590</v>
      </c>
      <c r="DE41" s="356">
        <f t="shared" si="124"/>
        <v>0</v>
      </c>
      <c r="DF41" s="356">
        <f t="shared" si="124"/>
        <v>0</v>
      </c>
      <c r="DG41" s="356">
        <f t="shared" si="124"/>
        <v>0</v>
      </c>
      <c r="DH41" s="356">
        <f t="shared" si="124"/>
        <v>0</v>
      </c>
      <c r="DI41" s="356">
        <f t="shared" si="124"/>
        <v>0</v>
      </c>
      <c r="DJ41" s="356">
        <f t="shared" si="124"/>
        <v>0</v>
      </c>
      <c r="DK41" s="356">
        <f t="shared" si="124"/>
        <v>0</v>
      </c>
      <c r="DL41" s="356">
        <f t="shared" si="124"/>
        <v>0</v>
      </c>
      <c r="DM41" s="356">
        <f t="shared" si="124"/>
        <v>0</v>
      </c>
      <c r="DN41" s="356">
        <f t="shared" ref="DN41:GF41" si="125">DN42+DN43</f>
        <v>0</v>
      </c>
      <c r="DO41" s="356">
        <f t="shared" si="125"/>
        <v>0</v>
      </c>
      <c r="DP41" s="356">
        <f t="shared" si="125"/>
        <v>0</v>
      </c>
      <c r="DQ41" s="356">
        <f t="shared" si="125"/>
        <v>0</v>
      </c>
      <c r="DR41" s="356">
        <f t="shared" si="125"/>
        <v>0</v>
      </c>
      <c r="DS41" s="356">
        <f t="shared" si="125"/>
        <v>0</v>
      </c>
      <c r="DT41" s="356">
        <f>DT42+DT43</f>
        <v>7000000</v>
      </c>
      <c r="DU41" s="356">
        <f t="shared" si="125"/>
        <v>0</v>
      </c>
      <c r="DV41" s="356">
        <f t="shared" si="125"/>
        <v>0</v>
      </c>
      <c r="DW41" s="356">
        <f>DW42+DW43</f>
        <v>0</v>
      </c>
      <c r="DX41" s="356">
        <f>DX42+DX43</f>
        <v>0</v>
      </c>
      <c r="DY41" s="356">
        <f t="shared" si="125"/>
        <v>0</v>
      </c>
      <c r="DZ41" s="356">
        <f t="shared" si="125"/>
        <v>0</v>
      </c>
      <c r="EA41" s="356">
        <f t="shared" si="125"/>
        <v>0</v>
      </c>
      <c r="EB41" s="356">
        <f t="shared" si="125"/>
        <v>0</v>
      </c>
      <c r="EC41" s="356">
        <f>EC42+EC43</f>
        <v>0</v>
      </c>
      <c r="ED41" s="356">
        <f t="shared" si="125"/>
        <v>0</v>
      </c>
      <c r="EE41" s="356">
        <f t="shared" si="125"/>
        <v>0</v>
      </c>
      <c r="EF41" s="356">
        <f t="shared" si="125"/>
        <v>6503915000</v>
      </c>
      <c r="EG41" s="356">
        <f t="shared" si="125"/>
        <v>0</v>
      </c>
      <c r="EH41" s="356">
        <f t="shared" si="125"/>
        <v>35716500000</v>
      </c>
      <c r="EI41" s="356">
        <f t="shared" si="125"/>
        <v>3593536150</v>
      </c>
      <c r="EJ41" s="356">
        <f>EJ42+EJ43</f>
        <v>0</v>
      </c>
      <c r="EK41" s="356">
        <f t="shared" si="125"/>
        <v>36000000</v>
      </c>
      <c r="EL41" s="356">
        <f t="shared" si="125"/>
        <v>0</v>
      </c>
      <c r="EM41" s="356">
        <f t="shared" si="125"/>
        <v>0</v>
      </c>
      <c r="EN41" s="356">
        <f t="shared" si="125"/>
        <v>0</v>
      </c>
      <c r="EO41" s="356">
        <f t="shared" si="125"/>
        <v>0</v>
      </c>
      <c r="EP41" s="356">
        <f t="shared" si="125"/>
        <v>0</v>
      </c>
      <c r="EQ41" s="356">
        <f t="shared" si="125"/>
        <v>0</v>
      </c>
      <c r="ER41" s="356">
        <f>ER42+ER43</f>
        <v>0</v>
      </c>
      <c r="ES41" s="356">
        <f t="shared" si="125"/>
        <v>0</v>
      </c>
      <c r="ET41" s="356">
        <f t="shared" si="125"/>
        <v>0</v>
      </c>
      <c r="EU41" s="356">
        <f t="shared" si="125"/>
        <v>0</v>
      </c>
      <c r="EV41" s="356">
        <f t="shared" si="125"/>
        <v>0</v>
      </c>
      <c r="EW41" s="356">
        <f t="shared" si="125"/>
        <v>0</v>
      </c>
      <c r="EX41" s="356">
        <f t="shared" si="125"/>
        <v>0</v>
      </c>
      <c r="EY41" s="356">
        <f>EY42+EY43</f>
        <v>0</v>
      </c>
      <c r="EZ41" s="356">
        <f>EZ42+EZ43</f>
        <v>0</v>
      </c>
      <c r="FA41" s="356">
        <f t="shared" si="125"/>
        <v>0</v>
      </c>
      <c r="FB41" s="356">
        <f t="shared" si="125"/>
        <v>0</v>
      </c>
      <c r="FC41" s="356">
        <f t="shared" si="125"/>
        <v>0</v>
      </c>
      <c r="FD41" s="356">
        <f t="shared" si="125"/>
        <v>1127680440</v>
      </c>
      <c r="FE41" s="356">
        <f t="shared" si="125"/>
        <v>0</v>
      </c>
      <c r="FF41" s="356">
        <f t="shared" si="125"/>
        <v>0</v>
      </c>
      <c r="FG41" s="356">
        <f t="shared" si="125"/>
        <v>0</v>
      </c>
      <c r="FH41" s="356">
        <f t="shared" si="125"/>
        <v>888601524</v>
      </c>
      <c r="FI41" s="356">
        <f t="shared" si="125"/>
        <v>0</v>
      </c>
      <c r="FJ41" s="356">
        <f t="shared" si="125"/>
        <v>888601524</v>
      </c>
      <c r="FK41" s="356">
        <f t="shared" si="125"/>
        <v>0</v>
      </c>
      <c r="FL41" s="356">
        <f t="shared" si="125"/>
        <v>0</v>
      </c>
      <c r="FM41" s="356">
        <f t="shared" si="125"/>
        <v>0</v>
      </c>
      <c r="FN41" s="356">
        <f t="shared" si="125"/>
        <v>0</v>
      </c>
      <c r="FO41" s="356">
        <f t="shared" si="125"/>
        <v>0</v>
      </c>
      <c r="FP41" s="356">
        <f t="shared" si="125"/>
        <v>0</v>
      </c>
      <c r="FQ41" s="356">
        <f t="shared" si="125"/>
        <v>0</v>
      </c>
      <c r="FR41" s="356">
        <f t="shared" si="125"/>
        <v>0</v>
      </c>
      <c r="FS41" s="356">
        <f t="shared" si="125"/>
        <v>0</v>
      </c>
      <c r="FT41" s="356">
        <f t="shared" si="125"/>
        <v>0</v>
      </c>
      <c r="FU41" s="356">
        <f t="shared" si="125"/>
        <v>0</v>
      </c>
      <c r="FV41" s="356">
        <f t="shared" si="125"/>
        <v>0</v>
      </c>
      <c r="FW41" s="356">
        <f t="shared" si="125"/>
        <v>0</v>
      </c>
      <c r="FX41" s="356">
        <f t="shared" si="125"/>
        <v>0</v>
      </c>
      <c r="FY41" s="356">
        <f t="shared" si="125"/>
        <v>0</v>
      </c>
      <c r="FZ41" s="356">
        <f t="shared" si="125"/>
        <v>0</v>
      </c>
      <c r="GA41" s="356">
        <f t="shared" si="125"/>
        <v>0</v>
      </c>
      <c r="GB41" s="356">
        <f t="shared" si="125"/>
        <v>0</v>
      </c>
      <c r="GC41" s="356">
        <f t="shared" si="125"/>
        <v>0</v>
      </c>
      <c r="GD41" s="356">
        <f t="shared" si="125"/>
        <v>76000000</v>
      </c>
      <c r="GE41" s="356">
        <f t="shared" si="125"/>
        <v>812601524</v>
      </c>
      <c r="GF41" s="356">
        <f t="shared" si="125"/>
        <v>0</v>
      </c>
      <c r="GG41" s="356">
        <f t="shared" ref="GG41:GO41" si="126">GG42+GG43</f>
        <v>0</v>
      </c>
      <c r="GH41" s="356">
        <f t="shared" si="126"/>
        <v>0</v>
      </c>
      <c r="GI41" s="356">
        <f t="shared" si="126"/>
        <v>0</v>
      </c>
      <c r="GJ41" s="356">
        <f t="shared" si="126"/>
        <v>0</v>
      </c>
      <c r="GK41" s="356">
        <f t="shared" si="126"/>
        <v>0</v>
      </c>
      <c r="GL41" s="356">
        <f t="shared" si="126"/>
        <v>0</v>
      </c>
      <c r="GM41" s="356">
        <f t="shared" si="126"/>
        <v>0</v>
      </c>
      <c r="GN41" s="356">
        <f t="shared" si="126"/>
        <v>0</v>
      </c>
      <c r="GO41" s="356">
        <f t="shared" si="126"/>
        <v>0</v>
      </c>
      <c r="GP41" s="356">
        <f>GP42+GP43</f>
        <v>2415398476</v>
      </c>
      <c r="GQ41" s="357">
        <f t="shared" si="29"/>
        <v>1</v>
      </c>
      <c r="GR41" s="357"/>
      <c r="GS41" s="358">
        <f t="shared" si="56"/>
        <v>1</v>
      </c>
      <c r="GT41" s="358">
        <f>FH41/BN41</f>
        <v>0.26894719249394672</v>
      </c>
      <c r="GU41" s="358"/>
    </row>
    <row r="42" spans="1:203" s="63" customFormat="1" ht="21" hidden="1" customHeight="1">
      <c r="A42" s="354"/>
      <c r="B42" s="355" t="s">
        <v>160</v>
      </c>
      <c r="C42" s="356">
        <f>D42+BN42+CP42</f>
        <v>0</v>
      </c>
      <c r="D42" s="356">
        <f>E42+J42</f>
        <v>0</v>
      </c>
      <c r="E42" s="356">
        <f>SUM(F42:I42)</f>
        <v>0</v>
      </c>
      <c r="F42" s="356"/>
      <c r="G42" s="356"/>
      <c r="H42" s="356"/>
      <c r="I42" s="356"/>
      <c r="J42" s="356">
        <f>SUM(K42:BM42)</f>
        <v>0</v>
      </c>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6"/>
      <c r="BM42" s="356"/>
      <c r="BN42" s="356">
        <f>SUM(BO42:BP42)</f>
        <v>0</v>
      </c>
      <c r="BO42" s="356">
        <f>SUM(BQ42:BR42)+BS42+BU42+CD42+CL42</f>
        <v>0</v>
      </c>
      <c r="BP42" s="356">
        <f>BT42+SUM(BV42:CC42)+SUM(CE42:CK42)+SUM(CM42:CO42)</f>
        <v>0</v>
      </c>
      <c r="BQ42" s="356"/>
      <c r="BR42" s="356"/>
      <c r="BS42" s="356"/>
      <c r="BT42" s="356"/>
      <c r="BU42" s="356"/>
      <c r="BV42" s="356"/>
      <c r="BW42" s="356"/>
      <c r="BX42" s="356"/>
      <c r="BY42" s="356"/>
      <c r="BZ42" s="356"/>
      <c r="CA42" s="356"/>
      <c r="CB42" s="356"/>
      <c r="CC42" s="356"/>
      <c r="CD42" s="356"/>
      <c r="CE42" s="356"/>
      <c r="CF42" s="356"/>
      <c r="CG42" s="356"/>
      <c r="CH42" s="356"/>
      <c r="CI42" s="356"/>
      <c r="CJ42" s="356"/>
      <c r="CK42" s="356"/>
      <c r="CL42" s="356"/>
      <c r="CM42" s="356"/>
      <c r="CN42" s="356"/>
      <c r="CO42" s="356"/>
      <c r="CP42" s="356">
        <f>SUM(CQ42:CR42)</f>
        <v>0</v>
      </c>
      <c r="CQ42" s="356">
        <f>SUM(CS42:CS42)</f>
        <v>0</v>
      </c>
      <c r="CR42" s="356">
        <f>SUM(CT42:CU42)</f>
        <v>0</v>
      </c>
      <c r="CS42" s="356"/>
      <c r="CT42" s="356"/>
      <c r="CU42" s="356"/>
      <c r="CV42" s="355" t="s">
        <v>160</v>
      </c>
      <c r="CW42" s="356">
        <f>CX42+FH42+GJ42+GP42</f>
        <v>0</v>
      </c>
      <c r="CX42" s="356">
        <f>CY42+DD42</f>
        <v>0</v>
      </c>
      <c r="CY42" s="356">
        <f>SUM(CZ42:DC42)</f>
        <v>0</v>
      </c>
      <c r="CZ42" s="356"/>
      <c r="DA42" s="356"/>
      <c r="DB42" s="356"/>
      <c r="DC42" s="356"/>
      <c r="DD42" s="356">
        <f>SUM(DE42:FG42)</f>
        <v>0</v>
      </c>
      <c r="DE42" s="356"/>
      <c r="DF42" s="356"/>
      <c r="DG42" s="356"/>
      <c r="DH42" s="356"/>
      <c r="DI42" s="356"/>
      <c r="DJ42" s="356"/>
      <c r="DK42" s="356"/>
      <c r="DL42" s="356"/>
      <c r="DM42" s="356"/>
      <c r="DN42" s="356"/>
      <c r="DO42" s="356"/>
      <c r="DP42" s="356"/>
      <c r="DQ42" s="356"/>
      <c r="DR42" s="356"/>
      <c r="DS42" s="356"/>
      <c r="DT42" s="356"/>
      <c r="DU42" s="356"/>
      <c r="DV42" s="356"/>
      <c r="DW42" s="356"/>
      <c r="DX42" s="356"/>
      <c r="DY42" s="356"/>
      <c r="DZ42" s="356"/>
      <c r="EA42" s="356"/>
      <c r="EB42" s="356"/>
      <c r="EC42" s="356"/>
      <c r="ED42" s="356"/>
      <c r="EE42" s="356"/>
      <c r="EF42" s="356"/>
      <c r="EG42" s="356"/>
      <c r="EH42" s="356"/>
      <c r="EI42" s="356"/>
      <c r="EJ42" s="356"/>
      <c r="EK42" s="356"/>
      <c r="EL42" s="356"/>
      <c r="EM42" s="356"/>
      <c r="EN42" s="356"/>
      <c r="EO42" s="356"/>
      <c r="EP42" s="356"/>
      <c r="EQ42" s="356"/>
      <c r="ER42" s="356"/>
      <c r="ES42" s="356"/>
      <c r="ET42" s="356"/>
      <c r="EU42" s="356"/>
      <c r="EV42" s="356"/>
      <c r="EW42" s="356"/>
      <c r="EX42" s="356"/>
      <c r="EY42" s="356"/>
      <c r="EZ42" s="356"/>
      <c r="FA42" s="356"/>
      <c r="FB42" s="356"/>
      <c r="FC42" s="356"/>
      <c r="FD42" s="356"/>
      <c r="FE42" s="356"/>
      <c r="FF42" s="356"/>
      <c r="FG42" s="356"/>
      <c r="FH42" s="356">
        <f>SUM(FI42:FJ42)</f>
        <v>0</v>
      </c>
      <c r="FI42" s="356">
        <f>SUM(FK42:FL42)+FM42+FO42+FX42+GF42</f>
        <v>0</v>
      </c>
      <c r="FJ42" s="356">
        <f>FN42+SUM(FP42:FW42)+SUM(FY42:GE42)+SUM(GG42:GI42)</f>
        <v>0</v>
      </c>
      <c r="FK42" s="356"/>
      <c r="FL42" s="356"/>
      <c r="FM42" s="356"/>
      <c r="FN42" s="356"/>
      <c r="FO42" s="356"/>
      <c r="FP42" s="356"/>
      <c r="FQ42" s="356"/>
      <c r="FR42" s="356"/>
      <c r="FS42" s="356"/>
      <c r="FT42" s="356"/>
      <c r="FU42" s="356"/>
      <c r="FV42" s="356"/>
      <c r="FW42" s="356"/>
      <c r="FX42" s="356"/>
      <c r="FY42" s="356"/>
      <c r="FZ42" s="356"/>
      <c r="GA42" s="356"/>
      <c r="GB42" s="356"/>
      <c r="GC42" s="356"/>
      <c r="GD42" s="356"/>
      <c r="GE42" s="356"/>
      <c r="GF42" s="356"/>
      <c r="GG42" s="356"/>
      <c r="GH42" s="356"/>
      <c r="GI42" s="356"/>
      <c r="GJ42" s="356">
        <f>SUM(GK42:GL42)</f>
        <v>0</v>
      </c>
      <c r="GK42" s="356">
        <f>SUM(GM42:GM42)</f>
        <v>0</v>
      </c>
      <c r="GL42" s="356">
        <f>SUM(GN42:GO42)</f>
        <v>0</v>
      </c>
      <c r="GM42" s="356"/>
      <c r="GN42" s="356"/>
      <c r="GO42" s="356"/>
      <c r="GP42" s="356"/>
      <c r="GQ42" s="357"/>
      <c r="GR42" s="357"/>
      <c r="GS42" s="358"/>
      <c r="GT42" s="358"/>
      <c r="GU42" s="358"/>
    </row>
    <row r="43" spans="1:203" s="63" customFormat="1" ht="21" hidden="1" customHeight="1">
      <c r="A43" s="354"/>
      <c r="B43" s="355" t="s">
        <v>161</v>
      </c>
      <c r="C43" s="356">
        <f>D43+BN43+CP43</f>
        <v>50288631590</v>
      </c>
      <c r="D43" s="356">
        <f>E43+J43</f>
        <v>46984631590</v>
      </c>
      <c r="E43" s="356">
        <f>SUM(F43:I43)</f>
        <v>0</v>
      </c>
      <c r="F43" s="356"/>
      <c r="G43" s="356"/>
      <c r="H43" s="356"/>
      <c r="I43" s="356"/>
      <c r="J43" s="356">
        <f>SUM(K43:BM43)</f>
        <v>46984631590</v>
      </c>
      <c r="K43" s="356"/>
      <c r="L43" s="356"/>
      <c r="M43" s="356"/>
      <c r="N43" s="356"/>
      <c r="O43" s="356"/>
      <c r="P43" s="356"/>
      <c r="Q43" s="356"/>
      <c r="R43" s="356"/>
      <c r="S43" s="356"/>
      <c r="T43" s="356"/>
      <c r="U43" s="356"/>
      <c r="V43" s="356"/>
      <c r="W43" s="356"/>
      <c r="X43" s="356"/>
      <c r="Y43" s="356"/>
      <c r="Z43" s="356">
        <v>7000000</v>
      </c>
      <c r="AA43" s="356"/>
      <c r="AB43" s="356"/>
      <c r="AC43" s="356"/>
      <c r="AD43" s="356"/>
      <c r="AE43" s="356"/>
      <c r="AF43" s="356"/>
      <c r="AG43" s="356"/>
      <c r="AH43" s="356"/>
      <c r="AI43" s="356"/>
      <c r="AJ43" s="356"/>
      <c r="AK43" s="356"/>
      <c r="AL43" s="356">
        <v>6503915000</v>
      </c>
      <c r="AM43" s="356"/>
      <c r="AN43" s="356">
        <f>35716448000+52000</f>
        <v>35716500000</v>
      </c>
      <c r="AO43" s="356">
        <f>3593588150-52000</f>
        <v>3593536150</v>
      </c>
      <c r="AP43" s="356"/>
      <c r="AQ43" s="356">
        <v>36000000</v>
      </c>
      <c r="AR43" s="356"/>
      <c r="AS43" s="356"/>
      <c r="AT43" s="356"/>
      <c r="AU43" s="356"/>
      <c r="AV43" s="356"/>
      <c r="AW43" s="356"/>
      <c r="AX43" s="356"/>
      <c r="AY43" s="356"/>
      <c r="AZ43" s="356"/>
      <c r="BA43" s="356"/>
      <c r="BB43" s="356"/>
      <c r="BC43" s="356"/>
      <c r="BD43" s="356"/>
      <c r="BE43" s="356"/>
      <c r="BF43" s="356"/>
      <c r="BG43" s="356"/>
      <c r="BH43" s="356"/>
      <c r="BI43" s="356"/>
      <c r="BJ43" s="356">
        <v>1127680440</v>
      </c>
      <c r="BK43" s="356"/>
      <c r="BL43" s="356"/>
      <c r="BM43" s="356"/>
      <c r="BN43" s="356">
        <f>SUM(BO43:BP43)</f>
        <v>3304000000</v>
      </c>
      <c r="BO43" s="356">
        <f>SUM(BQ43:BR43)+BS43+BU43+CD43+CL43</f>
        <v>0</v>
      </c>
      <c r="BP43" s="356">
        <f>BT43+SUM(BV43:CC43)+SUM(CE43:CK43)+SUM(CM43:CO43)</f>
        <v>3304000000</v>
      </c>
      <c r="BQ43" s="356"/>
      <c r="BR43" s="356"/>
      <c r="BS43" s="356"/>
      <c r="BT43" s="356"/>
      <c r="BU43" s="356"/>
      <c r="BV43" s="356"/>
      <c r="BW43" s="356"/>
      <c r="BX43" s="356"/>
      <c r="BY43" s="356">
        <v>1328000000</v>
      </c>
      <c r="BZ43" s="356"/>
      <c r="CA43" s="356"/>
      <c r="CB43" s="356"/>
      <c r="CC43" s="356"/>
      <c r="CD43" s="356"/>
      <c r="CE43" s="356"/>
      <c r="CF43" s="356"/>
      <c r="CG43" s="356"/>
      <c r="CH43" s="356">
        <v>913000000</v>
      </c>
      <c r="CI43" s="356"/>
      <c r="CJ43" s="356">
        <v>76000000</v>
      </c>
      <c r="CK43" s="356">
        <f>812601524+174398476</f>
        <v>987000000</v>
      </c>
      <c r="CL43" s="356"/>
      <c r="CM43" s="356"/>
      <c r="CN43" s="356"/>
      <c r="CO43" s="356"/>
      <c r="CP43" s="356">
        <f>SUM(CQ43:CR43)</f>
        <v>0</v>
      </c>
      <c r="CQ43" s="356">
        <f>SUM(CS43:CS43)</f>
        <v>0</v>
      </c>
      <c r="CR43" s="356">
        <f>SUM(CT43:CU43)</f>
        <v>0</v>
      </c>
      <c r="CS43" s="356"/>
      <c r="CT43" s="356"/>
      <c r="CU43" s="356"/>
      <c r="CV43" s="355" t="s">
        <v>161</v>
      </c>
      <c r="CW43" s="356">
        <f>CX43+FH43+GJ43+GP43</f>
        <v>50288631590</v>
      </c>
      <c r="CX43" s="356">
        <f>CY43+DD43</f>
        <v>46984631590</v>
      </c>
      <c r="CY43" s="356">
        <f>SUM(CZ43:DC43)</f>
        <v>0</v>
      </c>
      <c r="CZ43" s="356"/>
      <c r="DA43" s="356"/>
      <c r="DB43" s="356"/>
      <c r="DC43" s="356"/>
      <c r="DD43" s="356">
        <f>SUM(DE43:FG43)</f>
        <v>46984631590</v>
      </c>
      <c r="DE43" s="356"/>
      <c r="DF43" s="356"/>
      <c r="DG43" s="356"/>
      <c r="DH43" s="356"/>
      <c r="DI43" s="356"/>
      <c r="DJ43" s="356"/>
      <c r="DK43" s="356"/>
      <c r="DL43" s="356"/>
      <c r="DM43" s="356"/>
      <c r="DN43" s="356"/>
      <c r="DO43" s="356"/>
      <c r="DP43" s="356"/>
      <c r="DQ43" s="356"/>
      <c r="DR43" s="356"/>
      <c r="DS43" s="356"/>
      <c r="DT43" s="356">
        <v>7000000</v>
      </c>
      <c r="DU43" s="356"/>
      <c r="DV43" s="356"/>
      <c r="DW43" s="356"/>
      <c r="DX43" s="356"/>
      <c r="DY43" s="356"/>
      <c r="DZ43" s="356"/>
      <c r="EA43" s="356"/>
      <c r="EB43" s="356"/>
      <c r="EC43" s="356"/>
      <c r="ED43" s="356"/>
      <c r="EE43" s="356"/>
      <c r="EF43" s="356">
        <v>6503915000</v>
      </c>
      <c r="EG43" s="356"/>
      <c r="EH43" s="356">
        <f>35716448000+52000</f>
        <v>35716500000</v>
      </c>
      <c r="EI43" s="356">
        <f>3593588150-52000</f>
        <v>3593536150</v>
      </c>
      <c r="EJ43" s="356"/>
      <c r="EK43" s="356">
        <v>36000000</v>
      </c>
      <c r="EL43" s="356"/>
      <c r="EM43" s="356"/>
      <c r="EN43" s="356"/>
      <c r="EO43" s="356"/>
      <c r="EP43" s="356"/>
      <c r="EQ43" s="356"/>
      <c r="ER43" s="356"/>
      <c r="ES43" s="356"/>
      <c r="ET43" s="356"/>
      <c r="EU43" s="356"/>
      <c r="EV43" s="356"/>
      <c r="EW43" s="356"/>
      <c r="EX43" s="356"/>
      <c r="EY43" s="356"/>
      <c r="EZ43" s="356"/>
      <c r="FA43" s="356"/>
      <c r="FB43" s="356"/>
      <c r="FC43" s="356"/>
      <c r="FD43" s="356">
        <v>1127680440</v>
      </c>
      <c r="FE43" s="356"/>
      <c r="FF43" s="356"/>
      <c r="FG43" s="356"/>
      <c r="FH43" s="356">
        <f>SUM(FI43:FJ43)</f>
        <v>888601524</v>
      </c>
      <c r="FI43" s="356">
        <f>SUM(FK43:FL43)+FM43+FO43+FX43+GF43</f>
        <v>0</v>
      </c>
      <c r="FJ43" s="356">
        <f>FN43+SUM(FP43:FW43)+SUM(FY43:GE43)+SUM(GG43:GI43)</f>
        <v>888601524</v>
      </c>
      <c r="FK43" s="356"/>
      <c r="FL43" s="356"/>
      <c r="FM43" s="356"/>
      <c r="FN43" s="356"/>
      <c r="FO43" s="356"/>
      <c r="FP43" s="356"/>
      <c r="FQ43" s="356"/>
      <c r="FR43" s="356"/>
      <c r="FS43" s="356"/>
      <c r="FT43" s="356"/>
      <c r="FU43" s="356"/>
      <c r="FV43" s="356"/>
      <c r="FW43" s="356"/>
      <c r="FX43" s="356"/>
      <c r="FY43" s="356"/>
      <c r="FZ43" s="356"/>
      <c r="GA43" s="356"/>
      <c r="GB43" s="356"/>
      <c r="GC43" s="356"/>
      <c r="GD43" s="356">
        <v>76000000</v>
      </c>
      <c r="GE43" s="356">
        <v>812601524</v>
      </c>
      <c r="GF43" s="356"/>
      <c r="GG43" s="356"/>
      <c r="GH43" s="356"/>
      <c r="GI43" s="356"/>
      <c r="GJ43" s="356">
        <f>SUM(GK43:GL43)</f>
        <v>0</v>
      </c>
      <c r="GK43" s="356">
        <f>SUM(GM43:GM43)</f>
        <v>0</v>
      </c>
      <c r="GL43" s="356">
        <f>SUM(GN43:GO43)</f>
        <v>0</v>
      </c>
      <c r="GM43" s="356"/>
      <c r="GN43" s="356"/>
      <c r="GO43" s="356"/>
      <c r="GP43" s="356">
        <v>2415398476</v>
      </c>
      <c r="GQ43" s="357">
        <f t="shared" ref="GQ43:GQ74" si="127">CW43/C43</f>
        <v>1</v>
      </c>
      <c r="GR43" s="357"/>
      <c r="GS43" s="358">
        <f t="shared" si="56"/>
        <v>1</v>
      </c>
      <c r="GT43" s="358">
        <f>FH43/BN43</f>
        <v>0.26894719249394672</v>
      </c>
      <c r="GU43" s="358"/>
    </row>
    <row r="44" spans="1:203" s="63" customFormat="1" ht="21" customHeight="1">
      <c r="A44" s="354">
        <v>11</v>
      </c>
      <c r="B44" s="355" t="s">
        <v>173</v>
      </c>
      <c r="C44" s="356">
        <f t="shared" ref="C44:Y44" si="128">C45+C46</f>
        <v>1665976056</v>
      </c>
      <c r="D44" s="356">
        <f t="shared" si="128"/>
        <v>793976056</v>
      </c>
      <c r="E44" s="356">
        <f t="shared" si="128"/>
        <v>0</v>
      </c>
      <c r="F44" s="356">
        <f t="shared" si="128"/>
        <v>0</v>
      </c>
      <c r="G44" s="356">
        <f t="shared" si="128"/>
        <v>0</v>
      </c>
      <c r="H44" s="356">
        <f t="shared" si="128"/>
        <v>0</v>
      </c>
      <c r="I44" s="356">
        <f t="shared" si="128"/>
        <v>0</v>
      </c>
      <c r="J44" s="356">
        <f t="shared" si="128"/>
        <v>793976056</v>
      </c>
      <c r="K44" s="356">
        <f t="shared" si="128"/>
        <v>0</v>
      </c>
      <c r="L44" s="356">
        <f t="shared" si="128"/>
        <v>0</v>
      </c>
      <c r="M44" s="356">
        <f t="shared" si="128"/>
        <v>0</v>
      </c>
      <c r="N44" s="356">
        <f t="shared" si="128"/>
        <v>0</v>
      </c>
      <c r="O44" s="356">
        <f t="shared" si="128"/>
        <v>0</v>
      </c>
      <c r="P44" s="356">
        <f t="shared" si="128"/>
        <v>0</v>
      </c>
      <c r="Q44" s="356">
        <f t="shared" si="128"/>
        <v>0</v>
      </c>
      <c r="R44" s="356">
        <f t="shared" si="128"/>
        <v>0</v>
      </c>
      <c r="S44" s="356">
        <f t="shared" si="128"/>
        <v>0</v>
      </c>
      <c r="T44" s="356">
        <f t="shared" si="128"/>
        <v>0</v>
      </c>
      <c r="U44" s="356">
        <f t="shared" si="128"/>
        <v>0</v>
      </c>
      <c r="V44" s="356">
        <f t="shared" si="128"/>
        <v>0</v>
      </c>
      <c r="W44" s="356">
        <f t="shared" si="128"/>
        <v>0</v>
      </c>
      <c r="X44" s="356">
        <f t="shared" si="128"/>
        <v>0</v>
      </c>
      <c r="Y44" s="356">
        <f t="shared" si="128"/>
        <v>0</v>
      </c>
      <c r="Z44" s="356">
        <f t="shared" ref="Z44:AI44" si="129">Z45+Z46</f>
        <v>0</v>
      </c>
      <c r="AA44" s="356">
        <f t="shared" si="129"/>
        <v>0</v>
      </c>
      <c r="AB44" s="356">
        <f t="shared" si="129"/>
        <v>0</v>
      </c>
      <c r="AC44" s="356">
        <f t="shared" si="129"/>
        <v>0</v>
      </c>
      <c r="AD44" s="356">
        <f t="shared" si="129"/>
        <v>0</v>
      </c>
      <c r="AE44" s="356">
        <f t="shared" si="129"/>
        <v>0</v>
      </c>
      <c r="AF44" s="356">
        <f t="shared" si="129"/>
        <v>0</v>
      </c>
      <c r="AG44" s="356">
        <f t="shared" si="129"/>
        <v>0</v>
      </c>
      <c r="AH44" s="356">
        <f t="shared" si="129"/>
        <v>297900000</v>
      </c>
      <c r="AI44" s="356">
        <f t="shared" si="129"/>
        <v>2900000</v>
      </c>
      <c r="AJ44" s="356">
        <f t="shared" ref="AJ44:AO44" si="130">AJ45+AJ46</f>
        <v>0</v>
      </c>
      <c r="AK44" s="356">
        <f t="shared" si="130"/>
        <v>0</v>
      </c>
      <c r="AL44" s="356">
        <f t="shared" si="130"/>
        <v>0</v>
      </c>
      <c r="AM44" s="356">
        <f t="shared" si="130"/>
        <v>0</v>
      </c>
      <c r="AN44" s="356">
        <f t="shared" si="130"/>
        <v>0</v>
      </c>
      <c r="AO44" s="356">
        <f t="shared" si="130"/>
        <v>0</v>
      </c>
      <c r="AP44" s="356">
        <f>AP45+AP46</f>
        <v>0</v>
      </c>
      <c r="AQ44" s="356">
        <f t="shared" ref="AQ44:AW44" si="131">AQ45+AQ46</f>
        <v>0</v>
      </c>
      <c r="AR44" s="356">
        <f t="shared" si="131"/>
        <v>0</v>
      </c>
      <c r="AS44" s="356">
        <f t="shared" si="131"/>
        <v>0</v>
      </c>
      <c r="AT44" s="356">
        <f t="shared" si="131"/>
        <v>0</v>
      </c>
      <c r="AU44" s="356">
        <f t="shared" si="131"/>
        <v>0</v>
      </c>
      <c r="AV44" s="356">
        <f t="shared" si="131"/>
        <v>0</v>
      </c>
      <c r="AW44" s="356">
        <f t="shared" si="131"/>
        <v>0</v>
      </c>
      <c r="AX44" s="356">
        <f>AX45+AX46</f>
        <v>0</v>
      </c>
      <c r="AY44" s="356">
        <f t="shared" ref="AY44:BD44" si="132">AY45+AY46</f>
        <v>0</v>
      </c>
      <c r="AZ44" s="356">
        <f t="shared" si="132"/>
        <v>0</v>
      </c>
      <c r="BA44" s="356">
        <f t="shared" si="132"/>
        <v>0</v>
      </c>
      <c r="BB44" s="356">
        <f t="shared" si="132"/>
        <v>0</v>
      </c>
      <c r="BC44" s="356">
        <f t="shared" si="132"/>
        <v>0</v>
      </c>
      <c r="BD44" s="356">
        <f t="shared" si="132"/>
        <v>0</v>
      </c>
      <c r="BE44" s="356">
        <f>BE45+BE46</f>
        <v>0</v>
      </c>
      <c r="BF44" s="356">
        <f>BF45+BF46</f>
        <v>0</v>
      </c>
      <c r="BG44" s="356">
        <f t="shared" ref="BG44:CU44" si="133">BG45+BG46</f>
        <v>0</v>
      </c>
      <c r="BH44" s="356">
        <f t="shared" si="133"/>
        <v>0</v>
      </c>
      <c r="BI44" s="356">
        <f t="shared" si="133"/>
        <v>0</v>
      </c>
      <c r="BJ44" s="356">
        <f t="shared" si="133"/>
        <v>473176056</v>
      </c>
      <c r="BK44" s="356">
        <f t="shared" si="133"/>
        <v>20000000</v>
      </c>
      <c r="BL44" s="356">
        <f t="shared" si="133"/>
        <v>0</v>
      </c>
      <c r="BM44" s="356">
        <f t="shared" si="133"/>
        <v>0</v>
      </c>
      <c r="BN44" s="356">
        <f t="shared" si="133"/>
        <v>872000000</v>
      </c>
      <c r="BO44" s="356">
        <f t="shared" si="133"/>
        <v>0</v>
      </c>
      <c r="BP44" s="356">
        <f t="shared" si="133"/>
        <v>872000000</v>
      </c>
      <c r="BQ44" s="356">
        <f t="shared" si="133"/>
        <v>0</v>
      </c>
      <c r="BR44" s="356">
        <f t="shared" si="133"/>
        <v>0</v>
      </c>
      <c r="BS44" s="356">
        <f t="shared" si="133"/>
        <v>0</v>
      </c>
      <c r="BT44" s="356">
        <f t="shared" si="133"/>
        <v>0</v>
      </c>
      <c r="BU44" s="356">
        <f t="shared" si="133"/>
        <v>0</v>
      </c>
      <c r="BV44" s="356">
        <f t="shared" si="133"/>
        <v>0</v>
      </c>
      <c r="BW44" s="356">
        <f t="shared" si="133"/>
        <v>0</v>
      </c>
      <c r="BX44" s="356">
        <f t="shared" si="133"/>
        <v>0</v>
      </c>
      <c r="BY44" s="356">
        <f t="shared" si="133"/>
        <v>0</v>
      </c>
      <c r="BZ44" s="356">
        <f t="shared" si="133"/>
        <v>270000000</v>
      </c>
      <c r="CA44" s="356">
        <f t="shared" si="133"/>
        <v>0</v>
      </c>
      <c r="CB44" s="356">
        <f t="shared" si="133"/>
        <v>0</v>
      </c>
      <c r="CC44" s="356">
        <f t="shared" si="133"/>
        <v>232000000</v>
      </c>
      <c r="CD44" s="356">
        <f t="shared" si="133"/>
        <v>0</v>
      </c>
      <c r="CE44" s="356">
        <f t="shared" si="133"/>
        <v>0</v>
      </c>
      <c r="CF44" s="356">
        <f t="shared" si="133"/>
        <v>0</v>
      </c>
      <c r="CG44" s="356">
        <f t="shared" si="133"/>
        <v>0</v>
      </c>
      <c r="CH44" s="356">
        <f t="shared" si="133"/>
        <v>0</v>
      </c>
      <c r="CI44" s="356">
        <f t="shared" si="133"/>
        <v>0</v>
      </c>
      <c r="CJ44" s="356">
        <f t="shared" si="133"/>
        <v>370000000</v>
      </c>
      <c r="CK44" s="356">
        <f t="shared" si="133"/>
        <v>0</v>
      </c>
      <c r="CL44" s="356">
        <f t="shared" si="133"/>
        <v>0</v>
      </c>
      <c r="CM44" s="356">
        <f t="shared" si="133"/>
        <v>0</v>
      </c>
      <c r="CN44" s="356">
        <f t="shared" si="133"/>
        <v>0</v>
      </c>
      <c r="CO44" s="356">
        <f t="shared" si="133"/>
        <v>0</v>
      </c>
      <c r="CP44" s="356">
        <f t="shared" si="133"/>
        <v>0</v>
      </c>
      <c r="CQ44" s="356">
        <f t="shared" si="133"/>
        <v>0</v>
      </c>
      <c r="CR44" s="356">
        <f t="shared" si="133"/>
        <v>0</v>
      </c>
      <c r="CS44" s="356">
        <f t="shared" si="133"/>
        <v>0</v>
      </c>
      <c r="CT44" s="356">
        <f t="shared" si="133"/>
        <v>0</v>
      </c>
      <c r="CU44" s="356">
        <f t="shared" si="133"/>
        <v>0</v>
      </c>
      <c r="CV44" s="355" t="s">
        <v>173</v>
      </c>
      <c r="CW44" s="356">
        <f t="shared" ref="CW44:DM44" si="134">CW45+CW46</f>
        <v>1665976056</v>
      </c>
      <c r="CX44" s="356">
        <f t="shared" si="134"/>
        <v>793976056</v>
      </c>
      <c r="CY44" s="356">
        <f t="shared" si="134"/>
        <v>0</v>
      </c>
      <c r="CZ44" s="356">
        <f t="shared" si="134"/>
        <v>0</v>
      </c>
      <c r="DA44" s="356">
        <f t="shared" si="134"/>
        <v>0</v>
      </c>
      <c r="DB44" s="356">
        <f t="shared" si="134"/>
        <v>0</v>
      </c>
      <c r="DC44" s="356">
        <f t="shared" si="134"/>
        <v>0</v>
      </c>
      <c r="DD44" s="356">
        <f t="shared" si="134"/>
        <v>793976056</v>
      </c>
      <c r="DE44" s="356">
        <f t="shared" si="134"/>
        <v>0</v>
      </c>
      <c r="DF44" s="356">
        <f t="shared" si="134"/>
        <v>0</v>
      </c>
      <c r="DG44" s="356">
        <f t="shared" si="134"/>
        <v>0</v>
      </c>
      <c r="DH44" s="356">
        <f t="shared" si="134"/>
        <v>0</v>
      </c>
      <c r="DI44" s="356">
        <f t="shared" si="134"/>
        <v>0</v>
      </c>
      <c r="DJ44" s="356">
        <f t="shared" si="134"/>
        <v>0</v>
      </c>
      <c r="DK44" s="356">
        <f t="shared" si="134"/>
        <v>0</v>
      </c>
      <c r="DL44" s="356">
        <f t="shared" si="134"/>
        <v>0</v>
      </c>
      <c r="DM44" s="356">
        <f t="shared" si="134"/>
        <v>0</v>
      </c>
      <c r="DN44" s="356">
        <f t="shared" ref="DN44:GF44" si="135">DN45+DN46</f>
        <v>0</v>
      </c>
      <c r="DO44" s="356">
        <f t="shared" si="135"/>
        <v>0</v>
      </c>
      <c r="DP44" s="356">
        <f t="shared" si="135"/>
        <v>0</v>
      </c>
      <c r="DQ44" s="356">
        <f t="shared" si="135"/>
        <v>0</v>
      </c>
      <c r="DR44" s="356">
        <f t="shared" si="135"/>
        <v>0</v>
      </c>
      <c r="DS44" s="356">
        <f t="shared" si="135"/>
        <v>0</v>
      </c>
      <c r="DT44" s="356">
        <f>DT45+DT46</f>
        <v>0</v>
      </c>
      <c r="DU44" s="356">
        <f t="shared" si="135"/>
        <v>0</v>
      </c>
      <c r="DV44" s="356">
        <f t="shared" si="135"/>
        <v>0</v>
      </c>
      <c r="DW44" s="356">
        <f>DW45+DW46</f>
        <v>0</v>
      </c>
      <c r="DX44" s="356">
        <f>DX45+DX46</f>
        <v>0</v>
      </c>
      <c r="DY44" s="356">
        <f t="shared" si="135"/>
        <v>0</v>
      </c>
      <c r="DZ44" s="356">
        <f t="shared" si="135"/>
        <v>0</v>
      </c>
      <c r="EA44" s="356">
        <f t="shared" si="135"/>
        <v>0</v>
      </c>
      <c r="EB44" s="356">
        <f t="shared" si="135"/>
        <v>297900000</v>
      </c>
      <c r="EC44" s="356">
        <f>EC45+EC46</f>
        <v>2900000</v>
      </c>
      <c r="ED44" s="356">
        <f t="shared" si="135"/>
        <v>0</v>
      </c>
      <c r="EE44" s="356">
        <f t="shared" si="135"/>
        <v>0</v>
      </c>
      <c r="EF44" s="356">
        <f t="shared" si="135"/>
        <v>0</v>
      </c>
      <c r="EG44" s="356">
        <f t="shared" si="135"/>
        <v>0</v>
      </c>
      <c r="EH44" s="356">
        <f t="shared" si="135"/>
        <v>0</v>
      </c>
      <c r="EI44" s="356">
        <f t="shared" si="135"/>
        <v>0</v>
      </c>
      <c r="EJ44" s="356">
        <f>EJ45+EJ46</f>
        <v>0</v>
      </c>
      <c r="EK44" s="356">
        <f t="shared" si="135"/>
        <v>0</v>
      </c>
      <c r="EL44" s="356">
        <f t="shared" si="135"/>
        <v>0</v>
      </c>
      <c r="EM44" s="356">
        <f t="shared" si="135"/>
        <v>0</v>
      </c>
      <c r="EN44" s="356">
        <f t="shared" si="135"/>
        <v>0</v>
      </c>
      <c r="EO44" s="356">
        <f t="shared" si="135"/>
        <v>0</v>
      </c>
      <c r="EP44" s="356">
        <f t="shared" si="135"/>
        <v>0</v>
      </c>
      <c r="EQ44" s="356">
        <f t="shared" si="135"/>
        <v>0</v>
      </c>
      <c r="ER44" s="356">
        <f>ER45+ER46</f>
        <v>0</v>
      </c>
      <c r="ES44" s="356">
        <f t="shared" si="135"/>
        <v>0</v>
      </c>
      <c r="ET44" s="356">
        <f t="shared" si="135"/>
        <v>0</v>
      </c>
      <c r="EU44" s="356">
        <f t="shared" si="135"/>
        <v>0</v>
      </c>
      <c r="EV44" s="356">
        <f t="shared" si="135"/>
        <v>0</v>
      </c>
      <c r="EW44" s="356">
        <f t="shared" si="135"/>
        <v>0</v>
      </c>
      <c r="EX44" s="356">
        <f t="shared" si="135"/>
        <v>0</v>
      </c>
      <c r="EY44" s="356">
        <f>EY45+EY46</f>
        <v>0</v>
      </c>
      <c r="EZ44" s="356">
        <f>EZ45+EZ46</f>
        <v>0</v>
      </c>
      <c r="FA44" s="356">
        <f t="shared" si="135"/>
        <v>0</v>
      </c>
      <c r="FB44" s="356">
        <f t="shared" si="135"/>
        <v>0</v>
      </c>
      <c r="FC44" s="356">
        <f t="shared" si="135"/>
        <v>0</v>
      </c>
      <c r="FD44" s="356">
        <f t="shared" si="135"/>
        <v>473176056</v>
      </c>
      <c r="FE44" s="356">
        <f t="shared" si="135"/>
        <v>20000000</v>
      </c>
      <c r="FF44" s="356">
        <f t="shared" si="135"/>
        <v>0</v>
      </c>
      <c r="FG44" s="356">
        <f t="shared" si="135"/>
        <v>0</v>
      </c>
      <c r="FH44" s="356">
        <f t="shared" si="135"/>
        <v>162000000</v>
      </c>
      <c r="FI44" s="356">
        <f t="shared" si="135"/>
        <v>0</v>
      </c>
      <c r="FJ44" s="356">
        <f t="shared" si="135"/>
        <v>162000000</v>
      </c>
      <c r="FK44" s="356">
        <f t="shared" si="135"/>
        <v>0</v>
      </c>
      <c r="FL44" s="356">
        <f t="shared" si="135"/>
        <v>0</v>
      </c>
      <c r="FM44" s="356">
        <f t="shared" si="135"/>
        <v>0</v>
      </c>
      <c r="FN44" s="356">
        <f t="shared" si="135"/>
        <v>0</v>
      </c>
      <c r="FO44" s="356">
        <f t="shared" si="135"/>
        <v>0</v>
      </c>
      <c r="FP44" s="356">
        <f t="shared" si="135"/>
        <v>0</v>
      </c>
      <c r="FQ44" s="356">
        <f t="shared" si="135"/>
        <v>0</v>
      </c>
      <c r="FR44" s="356">
        <f t="shared" si="135"/>
        <v>0</v>
      </c>
      <c r="FS44" s="356">
        <f t="shared" si="135"/>
        <v>0</v>
      </c>
      <c r="FT44" s="356">
        <f t="shared" si="135"/>
        <v>0</v>
      </c>
      <c r="FU44" s="356">
        <f t="shared" si="135"/>
        <v>0</v>
      </c>
      <c r="FV44" s="356">
        <f t="shared" si="135"/>
        <v>0</v>
      </c>
      <c r="FW44" s="356">
        <f t="shared" si="135"/>
        <v>162000000</v>
      </c>
      <c r="FX44" s="356">
        <f t="shared" si="135"/>
        <v>0</v>
      </c>
      <c r="FY44" s="356">
        <f t="shared" si="135"/>
        <v>0</v>
      </c>
      <c r="FZ44" s="356">
        <f t="shared" si="135"/>
        <v>0</v>
      </c>
      <c r="GA44" s="356">
        <f t="shared" si="135"/>
        <v>0</v>
      </c>
      <c r="GB44" s="356">
        <f t="shared" si="135"/>
        <v>0</v>
      </c>
      <c r="GC44" s="356">
        <f t="shared" si="135"/>
        <v>0</v>
      </c>
      <c r="GD44" s="356">
        <f t="shared" si="135"/>
        <v>0</v>
      </c>
      <c r="GE44" s="356">
        <f t="shared" si="135"/>
        <v>0</v>
      </c>
      <c r="GF44" s="356">
        <f t="shared" si="135"/>
        <v>0</v>
      </c>
      <c r="GG44" s="356">
        <f t="shared" ref="GG44:GO44" si="136">GG45+GG46</f>
        <v>0</v>
      </c>
      <c r="GH44" s="356">
        <f t="shared" si="136"/>
        <v>0</v>
      </c>
      <c r="GI44" s="356">
        <f t="shared" si="136"/>
        <v>0</v>
      </c>
      <c r="GJ44" s="356">
        <f t="shared" si="136"/>
        <v>0</v>
      </c>
      <c r="GK44" s="356">
        <f t="shared" si="136"/>
        <v>0</v>
      </c>
      <c r="GL44" s="356">
        <f t="shared" si="136"/>
        <v>0</v>
      </c>
      <c r="GM44" s="356">
        <f t="shared" si="136"/>
        <v>0</v>
      </c>
      <c r="GN44" s="356">
        <f t="shared" si="136"/>
        <v>0</v>
      </c>
      <c r="GO44" s="356">
        <f t="shared" si="136"/>
        <v>0</v>
      </c>
      <c r="GP44" s="356">
        <f>GP45+GP46</f>
        <v>710000000</v>
      </c>
      <c r="GQ44" s="357">
        <f t="shared" si="127"/>
        <v>1</v>
      </c>
      <c r="GR44" s="357"/>
      <c r="GS44" s="358">
        <f t="shared" si="56"/>
        <v>1</v>
      </c>
      <c r="GT44" s="358">
        <f>FH44/BN44</f>
        <v>0.18577981651376146</v>
      </c>
      <c r="GU44" s="358"/>
    </row>
    <row r="45" spans="1:203" s="63" customFormat="1" ht="21" hidden="1" customHeight="1">
      <c r="A45" s="354"/>
      <c r="B45" s="355" t="s">
        <v>160</v>
      </c>
      <c r="C45" s="356">
        <f>D45+BN45+CP45</f>
        <v>0</v>
      </c>
      <c r="D45" s="356">
        <f>E45+J45</f>
        <v>0</v>
      </c>
      <c r="E45" s="356">
        <f>SUM(F45:I45)</f>
        <v>0</v>
      </c>
      <c r="F45" s="356"/>
      <c r="G45" s="356"/>
      <c r="H45" s="356"/>
      <c r="I45" s="356"/>
      <c r="J45" s="356">
        <f>SUM(K45:BM45)</f>
        <v>0</v>
      </c>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f>SUM(BO45:BP45)</f>
        <v>0</v>
      </c>
      <c r="BO45" s="356">
        <f>SUM(BQ45:BR45)+BS45+BU45+CD45+CL45</f>
        <v>0</v>
      </c>
      <c r="BP45" s="356">
        <f>BT45+SUM(BV45:CC45)+SUM(CE45:CK45)+SUM(CM45:CO45)</f>
        <v>0</v>
      </c>
      <c r="BQ45" s="356"/>
      <c r="BR45" s="356"/>
      <c r="BS45" s="356"/>
      <c r="BT45" s="356"/>
      <c r="BU45" s="356"/>
      <c r="BV45" s="356"/>
      <c r="BW45" s="356"/>
      <c r="BX45" s="356"/>
      <c r="BY45" s="356"/>
      <c r="BZ45" s="356"/>
      <c r="CA45" s="356"/>
      <c r="CB45" s="356"/>
      <c r="CC45" s="356"/>
      <c r="CD45" s="356"/>
      <c r="CE45" s="356"/>
      <c r="CF45" s="356"/>
      <c r="CG45" s="356"/>
      <c r="CH45" s="356"/>
      <c r="CI45" s="356"/>
      <c r="CJ45" s="356"/>
      <c r="CK45" s="356"/>
      <c r="CL45" s="356"/>
      <c r="CM45" s="356"/>
      <c r="CN45" s="356"/>
      <c r="CO45" s="356"/>
      <c r="CP45" s="356">
        <f>SUM(CQ45:CR45)</f>
        <v>0</v>
      </c>
      <c r="CQ45" s="356">
        <f>SUM(CS45:CS45)</f>
        <v>0</v>
      </c>
      <c r="CR45" s="356">
        <f>SUM(CT45:CU45)</f>
        <v>0</v>
      </c>
      <c r="CS45" s="356"/>
      <c r="CT45" s="356"/>
      <c r="CU45" s="356"/>
      <c r="CV45" s="355" t="s">
        <v>160</v>
      </c>
      <c r="CW45" s="356">
        <f>CX45+FH45+GJ45+GP45</f>
        <v>0</v>
      </c>
      <c r="CX45" s="356">
        <f>CY45+DD45</f>
        <v>0</v>
      </c>
      <c r="CY45" s="356">
        <f>SUM(CZ45:DC45)</f>
        <v>0</v>
      </c>
      <c r="CZ45" s="356"/>
      <c r="DA45" s="356"/>
      <c r="DB45" s="356"/>
      <c r="DC45" s="356"/>
      <c r="DD45" s="356">
        <f>SUM(DE45:FG45)</f>
        <v>0</v>
      </c>
      <c r="DE45" s="356"/>
      <c r="DF45" s="356"/>
      <c r="DG45" s="356"/>
      <c r="DH45" s="356"/>
      <c r="DI45" s="356"/>
      <c r="DJ45" s="356"/>
      <c r="DK45" s="356"/>
      <c r="DL45" s="356"/>
      <c r="DM45" s="356"/>
      <c r="DN45" s="356"/>
      <c r="DO45" s="356"/>
      <c r="DP45" s="356"/>
      <c r="DQ45" s="356"/>
      <c r="DR45" s="356"/>
      <c r="DS45" s="356"/>
      <c r="DT45" s="356"/>
      <c r="DU45" s="356"/>
      <c r="DV45" s="356"/>
      <c r="DW45" s="356"/>
      <c r="DX45" s="356"/>
      <c r="DY45" s="356"/>
      <c r="DZ45" s="356"/>
      <c r="EA45" s="356"/>
      <c r="EB45" s="356"/>
      <c r="EC45" s="356"/>
      <c r="ED45" s="356"/>
      <c r="EE45" s="356"/>
      <c r="EF45" s="356"/>
      <c r="EG45" s="356"/>
      <c r="EH45" s="356"/>
      <c r="EI45" s="356"/>
      <c r="EJ45" s="356"/>
      <c r="EK45" s="356"/>
      <c r="EL45" s="356"/>
      <c r="EM45" s="356"/>
      <c r="EN45" s="356"/>
      <c r="EO45" s="356"/>
      <c r="EP45" s="356"/>
      <c r="EQ45" s="356"/>
      <c r="ER45" s="356"/>
      <c r="ES45" s="356"/>
      <c r="ET45" s="356"/>
      <c r="EU45" s="356"/>
      <c r="EV45" s="356"/>
      <c r="EW45" s="356"/>
      <c r="EX45" s="356"/>
      <c r="EY45" s="356"/>
      <c r="EZ45" s="356"/>
      <c r="FA45" s="356"/>
      <c r="FB45" s="356"/>
      <c r="FC45" s="356"/>
      <c r="FD45" s="356"/>
      <c r="FE45" s="356"/>
      <c r="FF45" s="356"/>
      <c r="FG45" s="356"/>
      <c r="FH45" s="356">
        <f>SUM(FI45:FJ45)</f>
        <v>0</v>
      </c>
      <c r="FI45" s="356">
        <f>SUM(FK45:FL45)+FM45+FO45+FX45+GF45</f>
        <v>0</v>
      </c>
      <c r="FJ45" s="356">
        <f>FN45+SUM(FP45:FW45)+SUM(FY45:GE45)+SUM(GG45:GI45)</f>
        <v>0</v>
      </c>
      <c r="FK45" s="356"/>
      <c r="FL45" s="356"/>
      <c r="FM45" s="356"/>
      <c r="FN45" s="356"/>
      <c r="FO45" s="356"/>
      <c r="FP45" s="356"/>
      <c r="FQ45" s="356"/>
      <c r="FR45" s="356"/>
      <c r="FS45" s="356"/>
      <c r="FT45" s="356"/>
      <c r="FU45" s="356"/>
      <c r="FV45" s="356"/>
      <c r="FW45" s="356"/>
      <c r="FX45" s="356"/>
      <c r="FY45" s="356"/>
      <c r="FZ45" s="356"/>
      <c r="GA45" s="356"/>
      <c r="GB45" s="356"/>
      <c r="GC45" s="356"/>
      <c r="GD45" s="356"/>
      <c r="GE45" s="356"/>
      <c r="GF45" s="356"/>
      <c r="GG45" s="356"/>
      <c r="GH45" s="356"/>
      <c r="GI45" s="356"/>
      <c r="GJ45" s="356">
        <f>SUM(GK45:GL45)</f>
        <v>0</v>
      </c>
      <c r="GK45" s="356">
        <f>SUM(GM45:GM45)</f>
        <v>0</v>
      </c>
      <c r="GL45" s="356">
        <f>SUM(GN45:GO45)</f>
        <v>0</v>
      </c>
      <c r="GM45" s="356"/>
      <c r="GN45" s="356"/>
      <c r="GO45" s="356"/>
      <c r="GP45" s="356"/>
      <c r="GQ45" s="357"/>
      <c r="GR45" s="357"/>
      <c r="GS45" s="358"/>
      <c r="GT45" s="358"/>
      <c r="GU45" s="358"/>
    </row>
    <row r="46" spans="1:203" s="63" customFormat="1" ht="21" hidden="1" customHeight="1">
      <c r="A46" s="354"/>
      <c r="B46" s="355" t="s">
        <v>161</v>
      </c>
      <c r="C46" s="356">
        <f>D46+BN46+CP46</f>
        <v>1665976056</v>
      </c>
      <c r="D46" s="356">
        <f>E46+J46</f>
        <v>793976056</v>
      </c>
      <c r="E46" s="356">
        <f>SUM(F46:I46)</f>
        <v>0</v>
      </c>
      <c r="F46" s="356"/>
      <c r="G46" s="356"/>
      <c r="H46" s="356"/>
      <c r="I46" s="356"/>
      <c r="J46" s="356">
        <f>SUM(K46:BM46)</f>
        <v>793976056</v>
      </c>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v>297900000</v>
      </c>
      <c r="AI46" s="356">
        <v>2900000</v>
      </c>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f>382307000+90869056</f>
        <v>473176056</v>
      </c>
      <c r="BK46" s="356">
        <v>20000000</v>
      </c>
      <c r="BL46" s="356"/>
      <c r="BM46" s="356"/>
      <c r="BN46" s="356">
        <f>SUM(BO46:BP46)</f>
        <v>872000000</v>
      </c>
      <c r="BO46" s="356">
        <f>SUM(BQ46:BR46)+BS46+BU46+CD46+CL46</f>
        <v>0</v>
      </c>
      <c r="BP46" s="356">
        <f>BT46+SUM(BV46:CC46)+SUM(CE46:CK46)+SUM(CM46:CO46)</f>
        <v>872000000</v>
      </c>
      <c r="BQ46" s="356"/>
      <c r="BR46" s="356"/>
      <c r="BS46" s="356"/>
      <c r="BT46" s="356"/>
      <c r="BU46" s="356"/>
      <c r="BV46" s="356"/>
      <c r="BW46" s="356"/>
      <c r="BX46" s="356"/>
      <c r="BY46" s="356"/>
      <c r="BZ46" s="356">
        <v>270000000</v>
      </c>
      <c r="CA46" s="356"/>
      <c r="CB46" s="356"/>
      <c r="CC46" s="356">
        <f>162000000+70000000</f>
        <v>232000000</v>
      </c>
      <c r="CD46" s="356"/>
      <c r="CE46" s="356"/>
      <c r="CF46" s="356"/>
      <c r="CG46" s="356"/>
      <c r="CH46" s="356"/>
      <c r="CI46" s="356"/>
      <c r="CJ46" s="356">
        <v>370000000</v>
      </c>
      <c r="CK46" s="356"/>
      <c r="CL46" s="356"/>
      <c r="CM46" s="356"/>
      <c r="CN46" s="356"/>
      <c r="CO46" s="356"/>
      <c r="CP46" s="356">
        <f>SUM(CQ46:CR46)</f>
        <v>0</v>
      </c>
      <c r="CQ46" s="356">
        <f>SUM(CS46:CS46)</f>
        <v>0</v>
      </c>
      <c r="CR46" s="356">
        <f>SUM(CT46:CU46)</f>
        <v>0</v>
      </c>
      <c r="CS46" s="356"/>
      <c r="CT46" s="356"/>
      <c r="CU46" s="356"/>
      <c r="CV46" s="355" t="s">
        <v>161</v>
      </c>
      <c r="CW46" s="356">
        <f>CX46+FH46+GJ46+GP46</f>
        <v>1665976056</v>
      </c>
      <c r="CX46" s="356">
        <f>CY46+DD46</f>
        <v>793976056</v>
      </c>
      <c r="CY46" s="356">
        <f>SUM(CZ46:DC46)</f>
        <v>0</v>
      </c>
      <c r="CZ46" s="356"/>
      <c r="DA46" s="356"/>
      <c r="DB46" s="356"/>
      <c r="DC46" s="356"/>
      <c r="DD46" s="356">
        <f>SUM(DE46:FG46)</f>
        <v>793976056</v>
      </c>
      <c r="DE46" s="356"/>
      <c r="DF46" s="356"/>
      <c r="DG46" s="356"/>
      <c r="DH46" s="356"/>
      <c r="DI46" s="356"/>
      <c r="DJ46" s="356"/>
      <c r="DK46" s="356"/>
      <c r="DL46" s="356"/>
      <c r="DM46" s="356"/>
      <c r="DN46" s="356"/>
      <c r="DO46" s="356"/>
      <c r="DP46" s="356"/>
      <c r="DQ46" s="356"/>
      <c r="DR46" s="356"/>
      <c r="DS46" s="356"/>
      <c r="DT46" s="356"/>
      <c r="DU46" s="356"/>
      <c r="DV46" s="356"/>
      <c r="DW46" s="356"/>
      <c r="DX46" s="356"/>
      <c r="DY46" s="356"/>
      <c r="DZ46" s="356"/>
      <c r="EA46" s="356"/>
      <c r="EB46" s="356">
        <v>297900000</v>
      </c>
      <c r="EC46" s="356">
        <v>2900000</v>
      </c>
      <c r="ED46" s="356"/>
      <c r="EE46" s="356"/>
      <c r="EF46" s="356"/>
      <c r="EG46" s="356"/>
      <c r="EH46" s="356"/>
      <c r="EI46" s="356"/>
      <c r="EJ46" s="356"/>
      <c r="EK46" s="356"/>
      <c r="EL46" s="356"/>
      <c r="EM46" s="356"/>
      <c r="EN46" s="356"/>
      <c r="EO46" s="356"/>
      <c r="EP46" s="356"/>
      <c r="EQ46" s="356"/>
      <c r="ER46" s="356"/>
      <c r="ES46" s="356"/>
      <c r="ET46" s="356"/>
      <c r="EU46" s="356"/>
      <c r="EV46" s="356"/>
      <c r="EW46" s="356"/>
      <c r="EX46" s="356"/>
      <c r="EY46" s="356"/>
      <c r="EZ46" s="356"/>
      <c r="FA46" s="356"/>
      <c r="FB46" s="356"/>
      <c r="FC46" s="356"/>
      <c r="FD46" s="356">
        <f>382307000+90869056</f>
        <v>473176056</v>
      </c>
      <c r="FE46" s="356">
        <v>20000000</v>
      </c>
      <c r="FF46" s="356"/>
      <c r="FG46" s="356"/>
      <c r="FH46" s="356">
        <f>SUM(FI46:FJ46)</f>
        <v>162000000</v>
      </c>
      <c r="FI46" s="356">
        <f>SUM(FK46:FL46)+FM46+FO46+FX46+GF46</f>
        <v>0</v>
      </c>
      <c r="FJ46" s="356">
        <f>FN46+SUM(FP46:FW46)+SUM(FY46:GE46)+SUM(GG46:GI46)</f>
        <v>162000000</v>
      </c>
      <c r="FK46" s="356"/>
      <c r="FL46" s="356"/>
      <c r="FM46" s="356"/>
      <c r="FN46" s="356"/>
      <c r="FO46" s="356"/>
      <c r="FP46" s="356"/>
      <c r="FQ46" s="356"/>
      <c r="FR46" s="356"/>
      <c r="FS46" s="356"/>
      <c r="FT46" s="356"/>
      <c r="FU46" s="356"/>
      <c r="FV46" s="356"/>
      <c r="FW46" s="356">
        <v>162000000</v>
      </c>
      <c r="FX46" s="356"/>
      <c r="FY46" s="356"/>
      <c r="FZ46" s="356"/>
      <c r="GA46" s="356"/>
      <c r="GB46" s="356"/>
      <c r="GC46" s="356"/>
      <c r="GD46" s="356"/>
      <c r="GE46" s="356"/>
      <c r="GF46" s="356"/>
      <c r="GG46" s="356"/>
      <c r="GH46" s="356"/>
      <c r="GI46" s="356"/>
      <c r="GJ46" s="356">
        <f>SUM(GK46:GL46)</f>
        <v>0</v>
      </c>
      <c r="GK46" s="356">
        <f>SUM(GM46:GM46)</f>
        <v>0</v>
      </c>
      <c r="GL46" s="356">
        <f>SUM(GN46:GO46)</f>
        <v>0</v>
      </c>
      <c r="GM46" s="356"/>
      <c r="GN46" s="356"/>
      <c r="GO46" s="356"/>
      <c r="GP46" s="356">
        <v>710000000</v>
      </c>
      <c r="GQ46" s="357">
        <f t="shared" si="127"/>
        <v>1</v>
      </c>
      <c r="GR46" s="357"/>
      <c r="GS46" s="358">
        <f t="shared" si="56"/>
        <v>1</v>
      </c>
      <c r="GT46" s="358">
        <f>FH46/BN46</f>
        <v>0.18577981651376146</v>
      </c>
      <c r="GU46" s="358"/>
    </row>
    <row r="47" spans="1:203" s="63" customFormat="1" ht="21" customHeight="1">
      <c r="A47" s="354">
        <v>12</v>
      </c>
      <c r="B47" s="355" t="s">
        <v>165</v>
      </c>
      <c r="C47" s="356">
        <f t="shared" ref="C47:Y47" si="137">C48+C49</f>
        <v>12394310908</v>
      </c>
      <c r="D47" s="356">
        <f t="shared" si="137"/>
        <v>12394310908</v>
      </c>
      <c r="E47" s="356">
        <f t="shared" si="137"/>
        <v>0</v>
      </c>
      <c r="F47" s="356">
        <f t="shared" si="137"/>
        <v>0</v>
      </c>
      <c r="G47" s="356">
        <f t="shared" si="137"/>
        <v>0</v>
      </c>
      <c r="H47" s="356">
        <f t="shared" si="137"/>
        <v>0</v>
      </c>
      <c r="I47" s="356">
        <f t="shared" si="137"/>
        <v>0</v>
      </c>
      <c r="J47" s="356">
        <f t="shared" si="137"/>
        <v>12394310908</v>
      </c>
      <c r="K47" s="356">
        <f t="shared" si="137"/>
        <v>0</v>
      </c>
      <c r="L47" s="356">
        <f t="shared" si="137"/>
        <v>0</v>
      </c>
      <c r="M47" s="356">
        <f t="shared" si="137"/>
        <v>0</v>
      </c>
      <c r="N47" s="356">
        <f t="shared" si="137"/>
        <v>0</v>
      </c>
      <c r="O47" s="356">
        <f t="shared" si="137"/>
        <v>0</v>
      </c>
      <c r="P47" s="356">
        <f t="shared" si="137"/>
        <v>0</v>
      </c>
      <c r="Q47" s="356">
        <f t="shared" si="137"/>
        <v>0</v>
      </c>
      <c r="R47" s="356">
        <f t="shared" si="137"/>
        <v>0</v>
      </c>
      <c r="S47" s="356">
        <f t="shared" si="137"/>
        <v>0</v>
      </c>
      <c r="T47" s="356">
        <f t="shared" si="137"/>
        <v>0</v>
      </c>
      <c r="U47" s="356">
        <f t="shared" si="137"/>
        <v>0</v>
      </c>
      <c r="V47" s="356">
        <f t="shared" si="137"/>
        <v>0</v>
      </c>
      <c r="W47" s="356">
        <f t="shared" si="137"/>
        <v>0</v>
      </c>
      <c r="X47" s="356">
        <f t="shared" si="137"/>
        <v>0</v>
      </c>
      <c r="Y47" s="356">
        <f t="shared" si="137"/>
        <v>0</v>
      </c>
      <c r="Z47" s="356">
        <f t="shared" ref="Z47:AI47" si="138">Z48+Z49</f>
        <v>0</v>
      </c>
      <c r="AA47" s="356">
        <f t="shared" si="138"/>
        <v>0</v>
      </c>
      <c r="AB47" s="356">
        <f t="shared" si="138"/>
        <v>0</v>
      </c>
      <c r="AC47" s="356">
        <f t="shared" si="138"/>
        <v>0</v>
      </c>
      <c r="AD47" s="356">
        <f t="shared" si="138"/>
        <v>0</v>
      </c>
      <c r="AE47" s="356">
        <f t="shared" si="138"/>
        <v>0</v>
      </c>
      <c r="AF47" s="356">
        <f t="shared" si="138"/>
        <v>0</v>
      </c>
      <c r="AG47" s="356">
        <f t="shared" si="138"/>
        <v>0</v>
      </c>
      <c r="AH47" s="356">
        <f t="shared" si="138"/>
        <v>0</v>
      </c>
      <c r="AI47" s="356">
        <f t="shared" si="138"/>
        <v>0</v>
      </c>
      <c r="AJ47" s="356">
        <f t="shared" ref="AJ47:AO47" si="139">AJ48+AJ49</f>
        <v>0</v>
      </c>
      <c r="AK47" s="356">
        <f t="shared" si="139"/>
        <v>0</v>
      </c>
      <c r="AL47" s="356">
        <f t="shared" si="139"/>
        <v>0</v>
      </c>
      <c r="AM47" s="356">
        <f t="shared" si="139"/>
        <v>0</v>
      </c>
      <c r="AN47" s="356">
        <f t="shared" si="139"/>
        <v>0</v>
      </c>
      <c r="AO47" s="356">
        <f t="shared" si="139"/>
        <v>0</v>
      </c>
      <c r="AP47" s="356">
        <f>AP48+AP49</f>
        <v>0</v>
      </c>
      <c r="AQ47" s="356">
        <f t="shared" ref="AQ47:AW47" si="140">AQ48+AQ49</f>
        <v>0</v>
      </c>
      <c r="AR47" s="356">
        <f t="shared" si="140"/>
        <v>0</v>
      </c>
      <c r="AS47" s="356">
        <f t="shared" si="140"/>
        <v>0</v>
      </c>
      <c r="AT47" s="356">
        <f t="shared" si="140"/>
        <v>0</v>
      </c>
      <c r="AU47" s="356">
        <f t="shared" si="140"/>
        <v>0</v>
      </c>
      <c r="AV47" s="356">
        <f t="shared" si="140"/>
        <v>0</v>
      </c>
      <c r="AW47" s="356">
        <f t="shared" si="140"/>
        <v>0</v>
      </c>
      <c r="AX47" s="356">
        <f>AX48+AX49</f>
        <v>0</v>
      </c>
      <c r="AY47" s="356">
        <f t="shared" ref="AY47:BD47" si="141">AY48+AY49</f>
        <v>0</v>
      </c>
      <c r="AZ47" s="356">
        <f t="shared" si="141"/>
        <v>0</v>
      </c>
      <c r="BA47" s="356">
        <f t="shared" si="141"/>
        <v>1767351208</v>
      </c>
      <c r="BB47" s="356">
        <f t="shared" si="141"/>
        <v>1500000000</v>
      </c>
      <c r="BC47" s="356">
        <f t="shared" si="141"/>
        <v>0</v>
      </c>
      <c r="BD47" s="356">
        <f t="shared" si="141"/>
        <v>0</v>
      </c>
      <c r="BE47" s="356">
        <f>BE48+BE49</f>
        <v>0</v>
      </c>
      <c r="BF47" s="356">
        <f>BF48+BF49</f>
        <v>0</v>
      </c>
      <c r="BG47" s="356">
        <f t="shared" ref="BG47:CU47" si="142">BG48+BG49</f>
        <v>5000000000</v>
      </c>
      <c r="BH47" s="356">
        <f t="shared" si="142"/>
        <v>0</v>
      </c>
      <c r="BI47" s="356">
        <f t="shared" si="142"/>
        <v>3424447000</v>
      </c>
      <c r="BJ47" s="356">
        <f t="shared" si="142"/>
        <v>702512700</v>
      </c>
      <c r="BK47" s="356">
        <f t="shared" si="142"/>
        <v>0</v>
      </c>
      <c r="BL47" s="356">
        <f t="shared" si="142"/>
        <v>0</v>
      </c>
      <c r="BM47" s="356">
        <f t="shared" si="142"/>
        <v>0</v>
      </c>
      <c r="BN47" s="356">
        <f t="shared" si="142"/>
        <v>0</v>
      </c>
      <c r="BO47" s="356">
        <f t="shared" si="142"/>
        <v>0</v>
      </c>
      <c r="BP47" s="356">
        <f t="shared" si="142"/>
        <v>0</v>
      </c>
      <c r="BQ47" s="356">
        <f t="shared" si="142"/>
        <v>0</v>
      </c>
      <c r="BR47" s="356">
        <f t="shared" si="142"/>
        <v>0</v>
      </c>
      <c r="BS47" s="356">
        <f t="shared" si="142"/>
        <v>0</v>
      </c>
      <c r="BT47" s="356">
        <f t="shared" si="142"/>
        <v>0</v>
      </c>
      <c r="BU47" s="356">
        <f t="shared" si="142"/>
        <v>0</v>
      </c>
      <c r="BV47" s="356">
        <f t="shared" si="142"/>
        <v>0</v>
      </c>
      <c r="BW47" s="356">
        <f t="shared" si="142"/>
        <v>0</v>
      </c>
      <c r="BX47" s="356">
        <f t="shared" si="142"/>
        <v>0</v>
      </c>
      <c r="BY47" s="356">
        <f t="shared" si="142"/>
        <v>0</v>
      </c>
      <c r="BZ47" s="356">
        <f t="shared" si="142"/>
        <v>0</v>
      </c>
      <c r="CA47" s="356">
        <f t="shared" si="142"/>
        <v>0</v>
      </c>
      <c r="CB47" s="356">
        <f t="shared" si="142"/>
        <v>0</v>
      </c>
      <c r="CC47" s="356">
        <f t="shared" si="142"/>
        <v>0</v>
      </c>
      <c r="CD47" s="356">
        <f t="shared" si="142"/>
        <v>0</v>
      </c>
      <c r="CE47" s="356">
        <f t="shared" si="142"/>
        <v>0</v>
      </c>
      <c r="CF47" s="356">
        <f t="shared" si="142"/>
        <v>0</v>
      </c>
      <c r="CG47" s="356">
        <f t="shared" si="142"/>
        <v>0</v>
      </c>
      <c r="CH47" s="356">
        <f t="shared" si="142"/>
        <v>0</v>
      </c>
      <c r="CI47" s="356">
        <f t="shared" si="142"/>
        <v>0</v>
      </c>
      <c r="CJ47" s="356">
        <f t="shared" si="142"/>
        <v>0</v>
      </c>
      <c r="CK47" s="356">
        <f t="shared" si="142"/>
        <v>0</v>
      </c>
      <c r="CL47" s="356">
        <f t="shared" si="142"/>
        <v>0</v>
      </c>
      <c r="CM47" s="356">
        <f t="shared" si="142"/>
        <v>0</v>
      </c>
      <c r="CN47" s="356">
        <f t="shared" si="142"/>
        <v>0</v>
      </c>
      <c r="CO47" s="356">
        <f t="shared" si="142"/>
        <v>0</v>
      </c>
      <c r="CP47" s="356">
        <f t="shared" si="142"/>
        <v>0</v>
      </c>
      <c r="CQ47" s="356">
        <f t="shared" si="142"/>
        <v>0</v>
      </c>
      <c r="CR47" s="356">
        <f t="shared" si="142"/>
        <v>0</v>
      </c>
      <c r="CS47" s="356">
        <f t="shared" si="142"/>
        <v>0</v>
      </c>
      <c r="CT47" s="356">
        <f t="shared" si="142"/>
        <v>0</v>
      </c>
      <c r="CU47" s="356">
        <f t="shared" si="142"/>
        <v>0</v>
      </c>
      <c r="CV47" s="355" t="s">
        <v>165</v>
      </c>
      <c r="CW47" s="356">
        <f t="shared" ref="CW47:DM47" si="143">CW48+CW49</f>
        <v>12394310908</v>
      </c>
      <c r="CX47" s="356">
        <f t="shared" si="143"/>
        <v>9394310908</v>
      </c>
      <c r="CY47" s="356">
        <f t="shared" si="143"/>
        <v>0</v>
      </c>
      <c r="CZ47" s="356">
        <f t="shared" si="143"/>
        <v>0</v>
      </c>
      <c r="DA47" s="356">
        <f t="shared" si="143"/>
        <v>0</v>
      </c>
      <c r="DB47" s="356">
        <f t="shared" si="143"/>
        <v>0</v>
      </c>
      <c r="DC47" s="356">
        <f t="shared" si="143"/>
        <v>0</v>
      </c>
      <c r="DD47" s="356">
        <f t="shared" si="143"/>
        <v>9394310908</v>
      </c>
      <c r="DE47" s="356">
        <f t="shared" si="143"/>
        <v>0</v>
      </c>
      <c r="DF47" s="356">
        <f t="shared" si="143"/>
        <v>0</v>
      </c>
      <c r="DG47" s="356">
        <f t="shared" si="143"/>
        <v>0</v>
      </c>
      <c r="DH47" s="356">
        <f t="shared" si="143"/>
        <v>0</v>
      </c>
      <c r="DI47" s="356">
        <f t="shared" si="143"/>
        <v>0</v>
      </c>
      <c r="DJ47" s="356">
        <f t="shared" si="143"/>
        <v>0</v>
      </c>
      <c r="DK47" s="356">
        <f t="shared" si="143"/>
        <v>0</v>
      </c>
      <c r="DL47" s="356">
        <f t="shared" si="143"/>
        <v>0</v>
      </c>
      <c r="DM47" s="356">
        <f t="shared" si="143"/>
        <v>0</v>
      </c>
      <c r="DN47" s="356">
        <f t="shared" ref="DN47:GF47" si="144">DN48+DN49</f>
        <v>0</v>
      </c>
      <c r="DO47" s="356">
        <f t="shared" si="144"/>
        <v>0</v>
      </c>
      <c r="DP47" s="356">
        <f t="shared" si="144"/>
        <v>0</v>
      </c>
      <c r="DQ47" s="356">
        <f t="shared" si="144"/>
        <v>0</v>
      </c>
      <c r="DR47" s="356">
        <f t="shared" si="144"/>
        <v>0</v>
      </c>
      <c r="DS47" s="356">
        <f t="shared" si="144"/>
        <v>0</v>
      </c>
      <c r="DT47" s="356">
        <f>DT48+DT49</f>
        <v>0</v>
      </c>
      <c r="DU47" s="356">
        <f t="shared" si="144"/>
        <v>0</v>
      </c>
      <c r="DV47" s="356">
        <f t="shared" si="144"/>
        <v>0</v>
      </c>
      <c r="DW47" s="356">
        <f>DW48+DW49</f>
        <v>0</v>
      </c>
      <c r="DX47" s="356">
        <f>DX48+DX49</f>
        <v>0</v>
      </c>
      <c r="DY47" s="356">
        <f t="shared" si="144"/>
        <v>0</v>
      </c>
      <c r="DZ47" s="356">
        <f t="shared" si="144"/>
        <v>0</v>
      </c>
      <c r="EA47" s="356">
        <f t="shared" si="144"/>
        <v>0</v>
      </c>
      <c r="EB47" s="356">
        <f t="shared" si="144"/>
        <v>0</v>
      </c>
      <c r="EC47" s="356">
        <f>EC48+EC49</f>
        <v>0</v>
      </c>
      <c r="ED47" s="356">
        <f t="shared" si="144"/>
        <v>0</v>
      </c>
      <c r="EE47" s="356">
        <f t="shared" si="144"/>
        <v>0</v>
      </c>
      <c r="EF47" s="356">
        <f t="shared" si="144"/>
        <v>0</v>
      </c>
      <c r="EG47" s="356">
        <f t="shared" si="144"/>
        <v>0</v>
      </c>
      <c r="EH47" s="356">
        <f t="shared" si="144"/>
        <v>0</v>
      </c>
      <c r="EI47" s="356">
        <f t="shared" si="144"/>
        <v>0</v>
      </c>
      <c r="EJ47" s="356">
        <f>EJ48+EJ49</f>
        <v>0</v>
      </c>
      <c r="EK47" s="356">
        <f t="shared" si="144"/>
        <v>0</v>
      </c>
      <c r="EL47" s="356">
        <f t="shared" si="144"/>
        <v>0</v>
      </c>
      <c r="EM47" s="356">
        <f t="shared" si="144"/>
        <v>0</v>
      </c>
      <c r="EN47" s="356">
        <f t="shared" si="144"/>
        <v>0</v>
      </c>
      <c r="EO47" s="356">
        <f t="shared" si="144"/>
        <v>0</v>
      </c>
      <c r="EP47" s="356">
        <f t="shared" si="144"/>
        <v>0</v>
      </c>
      <c r="EQ47" s="356">
        <f t="shared" si="144"/>
        <v>0</v>
      </c>
      <c r="ER47" s="356">
        <f>ER48+ER49</f>
        <v>0</v>
      </c>
      <c r="ES47" s="356">
        <f t="shared" si="144"/>
        <v>0</v>
      </c>
      <c r="ET47" s="356">
        <f t="shared" si="144"/>
        <v>0</v>
      </c>
      <c r="EU47" s="356">
        <f t="shared" si="144"/>
        <v>1767351208</v>
      </c>
      <c r="EV47" s="356">
        <f t="shared" si="144"/>
        <v>1500000000</v>
      </c>
      <c r="EW47" s="356">
        <f t="shared" si="144"/>
        <v>0</v>
      </c>
      <c r="EX47" s="356">
        <f t="shared" si="144"/>
        <v>0</v>
      </c>
      <c r="EY47" s="356">
        <f>EY48+EY49</f>
        <v>0</v>
      </c>
      <c r="EZ47" s="356">
        <f>EZ48+EZ49</f>
        <v>0</v>
      </c>
      <c r="FA47" s="356">
        <f t="shared" si="144"/>
        <v>2000000000</v>
      </c>
      <c r="FB47" s="356">
        <f t="shared" si="144"/>
        <v>0</v>
      </c>
      <c r="FC47" s="356">
        <f t="shared" si="144"/>
        <v>3424447000</v>
      </c>
      <c r="FD47" s="356">
        <f t="shared" si="144"/>
        <v>702512700</v>
      </c>
      <c r="FE47" s="356">
        <f t="shared" si="144"/>
        <v>0</v>
      </c>
      <c r="FF47" s="356">
        <f t="shared" si="144"/>
        <v>0</v>
      </c>
      <c r="FG47" s="356">
        <f t="shared" si="144"/>
        <v>0</v>
      </c>
      <c r="FH47" s="356">
        <f t="shared" si="144"/>
        <v>0</v>
      </c>
      <c r="FI47" s="356">
        <f t="shared" si="144"/>
        <v>0</v>
      </c>
      <c r="FJ47" s="356">
        <f t="shared" si="144"/>
        <v>0</v>
      </c>
      <c r="FK47" s="356">
        <f t="shared" si="144"/>
        <v>0</v>
      </c>
      <c r="FL47" s="356">
        <f t="shared" si="144"/>
        <v>0</v>
      </c>
      <c r="FM47" s="356">
        <f t="shared" si="144"/>
        <v>0</v>
      </c>
      <c r="FN47" s="356">
        <f t="shared" si="144"/>
        <v>0</v>
      </c>
      <c r="FO47" s="356">
        <f t="shared" si="144"/>
        <v>0</v>
      </c>
      <c r="FP47" s="356">
        <f t="shared" si="144"/>
        <v>0</v>
      </c>
      <c r="FQ47" s="356">
        <f t="shared" si="144"/>
        <v>0</v>
      </c>
      <c r="FR47" s="356">
        <f t="shared" si="144"/>
        <v>0</v>
      </c>
      <c r="FS47" s="356">
        <f t="shared" si="144"/>
        <v>0</v>
      </c>
      <c r="FT47" s="356">
        <f t="shared" si="144"/>
        <v>0</v>
      </c>
      <c r="FU47" s="356">
        <f t="shared" si="144"/>
        <v>0</v>
      </c>
      <c r="FV47" s="356">
        <f t="shared" si="144"/>
        <v>0</v>
      </c>
      <c r="FW47" s="356">
        <f t="shared" si="144"/>
        <v>0</v>
      </c>
      <c r="FX47" s="356">
        <f t="shared" si="144"/>
        <v>0</v>
      </c>
      <c r="FY47" s="356">
        <f t="shared" si="144"/>
        <v>0</v>
      </c>
      <c r="FZ47" s="356">
        <f t="shared" si="144"/>
        <v>0</v>
      </c>
      <c r="GA47" s="356">
        <f t="shared" si="144"/>
        <v>0</v>
      </c>
      <c r="GB47" s="356">
        <f t="shared" si="144"/>
        <v>0</v>
      </c>
      <c r="GC47" s="356">
        <f t="shared" si="144"/>
        <v>0</v>
      </c>
      <c r="GD47" s="356">
        <f t="shared" si="144"/>
        <v>0</v>
      </c>
      <c r="GE47" s="356">
        <f t="shared" si="144"/>
        <v>0</v>
      </c>
      <c r="GF47" s="356">
        <f t="shared" si="144"/>
        <v>0</v>
      </c>
      <c r="GG47" s="356">
        <f t="shared" ref="GG47:GO47" si="145">GG48+GG49</f>
        <v>0</v>
      </c>
      <c r="GH47" s="356">
        <f t="shared" si="145"/>
        <v>0</v>
      </c>
      <c r="GI47" s="356">
        <f t="shared" si="145"/>
        <v>0</v>
      </c>
      <c r="GJ47" s="356">
        <f t="shared" si="145"/>
        <v>0</v>
      </c>
      <c r="GK47" s="356">
        <f t="shared" si="145"/>
        <v>0</v>
      </c>
      <c r="GL47" s="356">
        <f t="shared" si="145"/>
        <v>0</v>
      </c>
      <c r="GM47" s="356">
        <f t="shared" si="145"/>
        <v>0</v>
      </c>
      <c r="GN47" s="356">
        <f t="shared" si="145"/>
        <v>0</v>
      </c>
      <c r="GO47" s="356">
        <f t="shared" si="145"/>
        <v>0</v>
      </c>
      <c r="GP47" s="356">
        <f>GP48+GP49</f>
        <v>3000000000</v>
      </c>
      <c r="GQ47" s="357">
        <f t="shared" si="127"/>
        <v>1</v>
      </c>
      <c r="GR47" s="357"/>
      <c r="GS47" s="358">
        <f t="shared" si="56"/>
        <v>0.75795346572566391</v>
      </c>
      <c r="GT47" s="358"/>
      <c r="GU47" s="358"/>
    </row>
    <row r="48" spans="1:203" s="63" customFormat="1" ht="21" hidden="1" customHeight="1">
      <c r="A48" s="354"/>
      <c r="B48" s="355" t="s">
        <v>160</v>
      </c>
      <c r="C48" s="356">
        <f>D48+BN48+CP48</f>
        <v>0</v>
      </c>
      <c r="D48" s="356">
        <f>E48+J48</f>
        <v>0</v>
      </c>
      <c r="E48" s="356">
        <f>SUM(F48:I48)</f>
        <v>0</v>
      </c>
      <c r="F48" s="356"/>
      <c r="G48" s="356"/>
      <c r="H48" s="356"/>
      <c r="I48" s="356"/>
      <c r="J48" s="356">
        <f>SUM(K48:BM48)</f>
        <v>0</v>
      </c>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f>SUM(BO48:BP48)</f>
        <v>0</v>
      </c>
      <c r="BO48" s="356">
        <f>SUM(BQ48:BR48)+BS48+BU48+CD48+CL48</f>
        <v>0</v>
      </c>
      <c r="BP48" s="356">
        <f>BT48+SUM(BV48:CC48)+SUM(CE48:CK48)+SUM(CM48:CO48)</f>
        <v>0</v>
      </c>
      <c r="BQ48" s="356"/>
      <c r="BR48" s="356"/>
      <c r="BS48" s="356"/>
      <c r="BT48" s="356"/>
      <c r="BU48" s="356"/>
      <c r="BV48" s="356"/>
      <c r="BW48" s="356"/>
      <c r="BX48" s="356"/>
      <c r="BY48" s="356"/>
      <c r="BZ48" s="356"/>
      <c r="CA48" s="356"/>
      <c r="CB48" s="356"/>
      <c r="CC48" s="356"/>
      <c r="CD48" s="356"/>
      <c r="CE48" s="356"/>
      <c r="CF48" s="356"/>
      <c r="CG48" s="356"/>
      <c r="CH48" s="356"/>
      <c r="CI48" s="356"/>
      <c r="CJ48" s="356"/>
      <c r="CK48" s="356"/>
      <c r="CL48" s="356"/>
      <c r="CM48" s="356"/>
      <c r="CN48" s="356"/>
      <c r="CO48" s="356"/>
      <c r="CP48" s="356">
        <f>SUM(CQ48:CR48)</f>
        <v>0</v>
      </c>
      <c r="CQ48" s="356">
        <f>SUM(CS48:CS48)</f>
        <v>0</v>
      </c>
      <c r="CR48" s="356">
        <f>SUM(CT48:CU48)</f>
        <v>0</v>
      </c>
      <c r="CS48" s="356"/>
      <c r="CT48" s="356"/>
      <c r="CU48" s="356"/>
      <c r="CV48" s="355" t="s">
        <v>160</v>
      </c>
      <c r="CW48" s="356">
        <f>CX48+FH48+GJ48+GP48</f>
        <v>0</v>
      </c>
      <c r="CX48" s="356">
        <f>CY48+DD48</f>
        <v>0</v>
      </c>
      <c r="CY48" s="356">
        <f>SUM(CZ48:DC48)</f>
        <v>0</v>
      </c>
      <c r="CZ48" s="356"/>
      <c r="DA48" s="356"/>
      <c r="DB48" s="356"/>
      <c r="DC48" s="356"/>
      <c r="DD48" s="356">
        <f>SUM(DE48:FG48)</f>
        <v>0</v>
      </c>
      <c r="DE48" s="356"/>
      <c r="DF48" s="356"/>
      <c r="DG48" s="356"/>
      <c r="DH48" s="356"/>
      <c r="DI48" s="356"/>
      <c r="DJ48" s="356"/>
      <c r="DK48" s="356"/>
      <c r="DL48" s="356"/>
      <c r="DM48" s="356"/>
      <c r="DN48" s="356"/>
      <c r="DO48" s="356"/>
      <c r="DP48" s="356"/>
      <c r="DQ48" s="356"/>
      <c r="DR48" s="356"/>
      <c r="DS48" s="356"/>
      <c r="DT48" s="356"/>
      <c r="DU48" s="356"/>
      <c r="DV48" s="356"/>
      <c r="DW48" s="356"/>
      <c r="DX48" s="356"/>
      <c r="DY48" s="356"/>
      <c r="DZ48" s="356"/>
      <c r="EA48" s="356"/>
      <c r="EB48" s="356"/>
      <c r="EC48" s="356"/>
      <c r="ED48" s="356"/>
      <c r="EE48" s="356"/>
      <c r="EF48" s="356"/>
      <c r="EG48" s="356"/>
      <c r="EH48" s="356"/>
      <c r="EI48" s="356"/>
      <c r="EJ48" s="356"/>
      <c r="EK48" s="356"/>
      <c r="EL48" s="356"/>
      <c r="EM48" s="356"/>
      <c r="EN48" s="356"/>
      <c r="EO48" s="356"/>
      <c r="EP48" s="356"/>
      <c r="EQ48" s="356"/>
      <c r="ER48" s="356"/>
      <c r="ES48" s="356"/>
      <c r="ET48" s="356"/>
      <c r="EU48" s="356"/>
      <c r="EV48" s="356"/>
      <c r="EW48" s="356"/>
      <c r="EX48" s="356"/>
      <c r="EY48" s="356"/>
      <c r="EZ48" s="356"/>
      <c r="FA48" s="356"/>
      <c r="FB48" s="356"/>
      <c r="FC48" s="356"/>
      <c r="FD48" s="356"/>
      <c r="FE48" s="356"/>
      <c r="FF48" s="356"/>
      <c r="FG48" s="356"/>
      <c r="FH48" s="356">
        <f>SUM(FI48:FJ48)</f>
        <v>0</v>
      </c>
      <c r="FI48" s="356">
        <f>SUM(FK48:FL48)+FM48+FO48+FX48+GF48</f>
        <v>0</v>
      </c>
      <c r="FJ48" s="356">
        <f>FN48+SUM(FP48:FW48)+SUM(FY48:GE48)+SUM(GG48:GI48)</f>
        <v>0</v>
      </c>
      <c r="FK48" s="356"/>
      <c r="FL48" s="356"/>
      <c r="FM48" s="356"/>
      <c r="FN48" s="356"/>
      <c r="FO48" s="356"/>
      <c r="FP48" s="356"/>
      <c r="FQ48" s="356"/>
      <c r="FR48" s="356"/>
      <c r="FS48" s="356"/>
      <c r="FT48" s="356"/>
      <c r="FU48" s="356"/>
      <c r="FV48" s="356"/>
      <c r="FW48" s="356"/>
      <c r="FX48" s="356"/>
      <c r="FY48" s="356"/>
      <c r="FZ48" s="356"/>
      <c r="GA48" s="356"/>
      <c r="GB48" s="356"/>
      <c r="GC48" s="356"/>
      <c r="GD48" s="356"/>
      <c r="GE48" s="356"/>
      <c r="GF48" s="356"/>
      <c r="GG48" s="356"/>
      <c r="GH48" s="356"/>
      <c r="GI48" s="356"/>
      <c r="GJ48" s="356">
        <f>SUM(GK48:GL48)</f>
        <v>0</v>
      </c>
      <c r="GK48" s="356">
        <f>SUM(GM48:GM48)</f>
        <v>0</v>
      </c>
      <c r="GL48" s="356">
        <f>SUM(GN48:GO48)</f>
        <v>0</v>
      </c>
      <c r="GM48" s="356"/>
      <c r="GN48" s="356"/>
      <c r="GO48" s="356"/>
      <c r="GP48" s="356"/>
      <c r="GQ48" s="357"/>
      <c r="GR48" s="357"/>
      <c r="GS48" s="358"/>
      <c r="GT48" s="358"/>
      <c r="GU48" s="358"/>
    </row>
    <row r="49" spans="1:203" s="63" customFormat="1" ht="21" hidden="1" customHeight="1">
      <c r="A49" s="354"/>
      <c r="B49" s="355" t="s">
        <v>161</v>
      </c>
      <c r="C49" s="356">
        <f>D49+BN49+CP49</f>
        <v>12394310908</v>
      </c>
      <c r="D49" s="356">
        <f>E49+J49</f>
        <v>12394310908</v>
      </c>
      <c r="E49" s="356">
        <f>SUM(F49:I49)</f>
        <v>0</v>
      </c>
      <c r="F49" s="356"/>
      <c r="G49" s="356"/>
      <c r="H49" s="356"/>
      <c r="I49" s="356"/>
      <c r="J49" s="356">
        <f>SUM(K49:BM49)</f>
        <v>12394310908</v>
      </c>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v>1767351208</v>
      </c>
      <c r="BB49" s="356">
        <v>1500000000</v>
      </c>
      <c r="BC49" s="356"/>
      <c r="BD49" s="356"/>
      <c r="BE49" s="356"/>
      <c r="BF49" s="356"/>
      <c r="BG49" s="356">
        <f>2000000000+3000000000</f>
        <v>5000000000</v>
      </c>
      <c r="BH49" s="356"/>
      <c r="BI49" s="356">
        <v>3424447000</v>
      </c>
      <c r="BJ49" s="356">
        <v>702512700</v>
      </c>
      <c r="BK49" s="356"/>
      <c r="BL49" s="356"/>
      <c r="BM49" s="356"/>
      <c r="BN49" s="356">
        <f>SUM(BO49:BP49)</f>
        <v>0</v>
      </c>
      <c r="BO49" s="356">
        <f>SUM(BQ49:BR49)+BS49+BU49+CD49+CL49</f>
        <v>0</v>
      </c>
      <c r="BP49" s="356">
        <f>BT49+SUM(BV49:CC49)+SUM(CE49:CK49)+SUM(CM49:CO49)</f>
        <v>0</v>
      </c>
      <c r="BQ49" s="356"/>
      <c r="BR49" s="356"/>
      <c r="BS49" s="356"/>
      <c r="BT49" s="356"/>
      <c r="BU49" s="356"/>
      <c r="BV49" s="356"/>
      <c r="BW49" s="356"/>
      <c r="BX49" s="356"/>
      <c r="BY49" s="356"/>
      <c r="BZ49" s="356"/>
      <c r="CA49" s="356"/>
      <c r="CB49" s="356"/>
      <c r="CC49" s="356"/>
      <c r="CD49" s="356"/>
      <c r="CE49" s="356"/>
      <c r="CF49" s="356"/>
      <c r="CG49" s="356"/>
      <c r="CH49" s="356"/>
      <c r="CI49" s="356"/>
      <c r="CJ49" s="356"/>
      <c r="CK49" s="356"/>
      <c r="CL49" s="356"/>
      <c r="CM49" s="356"/>
      <c r="CN49" s="356"/>
      <c r="CO49" s="356"/>
      <c r="CP49" s="356">
        <f>SUM(CQ49:CR49)</f>
        <v>0</v>
      </c>
      <c r="CQ49" s="356">
        <f>SUM(CS49:CS49)</f>
        <v>0</v>
      </c>
      <c r="CR49" s="356">
        <f>SUM(CT49:CU49)</f>
        <v>0</v>
      </c>
      <c r="CS49" s="356"/>
      <c r="CT49" s="356"/>
      <c r="CU49" s="356"/>
      <c r="CV49" s="355" t="s">
        <v>161</v>
      </c>
      <c r="CW49" s="356">
        <f>CX49+FH49+GJ49+GP49</f>
        <v>12394310908</v>
      </c>
      <c r="CX49" s="356">
        <f>CY49+DD49</f>
        <v>9394310908</v>
      </c>
      <c r="CY49" s="356">
        <f>SUM(CZ49:DC49)</f>
        <v>0</v>
      </c>
      <c r="CZ49" s="356"/>
      <c r="DA49" s="356"/>
      <c r="DB49" s="356"/>
      <c r="DC49" s="356"/>
      <c r="DD49" s="356">
        <f>SUM(DE49:FG49)</f>
        <v>9394310908</v>
      </c>
      <c r="DE49" s="356"/>
      <c r="DF49" s="356"/>
      <c r="DG49" s="356"/>
      <c r="DH49" s="356"/>
      <c r="DI49" s="356"/>
      <c r="DJ49" s="356"/>
      <c r="DK49" s="356"/>
      <c r="DL49" s="356"/>
      <c r="DM49" s="356"/>
      <c r="DN49" s="356"/>
      <c r="DO49" s="356"/>
      <c r="DP49" s="356"/>
      <c r="DQ49" s="356"/>
      <c r="DR49" s="356"/>
      <c r="DS49" s="356"/>
      <c r="DT49" s="356"/>
      <c r="DU49" s="356"/>
      <c r="DV49" s="356"/>
      <c r="DW49" s="356"/>
      <c r="DX49" s="356"/>
      <c r="DY49" s="356"/>
      <c r="DZ49" s="356"/>
      <c r="EA49" s="356"/>
      <c r="EB49" s="356"/>
      <c r="EC49" s="356"/>
      <c r="ED49" s="356"/>
      <c r="EE49" s="356"/>
      <c r="EF49" s="356"/>
      <c r="EG49" s="356"/>
      <c r="EH49" s="356"/>
      <c r="EI49" s="356"/>
      <c r="EJ49" s="356"/>
      <c r="EK49" s="356"/>
      <c r="EL49" s="356"/>
      <c r="EM49" s="356"/>
      <c r="EN49" s="356"/>
      <c r="EO49" s="356"/>
      <c r="EP49" s="356"/>
      <c r="EQ49" s="356"/>
      <c r="ER49" s="356"/>
      <c r="ES49" s="356"/>
      <c r="ET49" s="356"/>
      <c r="EU49" s="356">
        <v>1767351208</v>
      </c>
      <c r="EV49" s="356">
        <v>1500000000</v>
      </c>
      <c r="EW49" s="356"/>
      <c r="EX49" s="356"/>
      <c r="EY49" s="356"/>
      <c r="EZ49" s="356"/>
      <c r="FA49" s="356">
        <v>2000000000</v>
      </c>
      <c r="FB49" s="356"/>
      <c r="FC49" s="356">
        <v>3424447000</v>
      </c>
      <c r="FD49" s="356">
        <v>702512700</v>
      </c>
      <c r="FE49" s="356"/>
      <c r="FF49" s="356"/>
      <c r="FG49" s="356"/>
      <c r="FH49" s="356">
        <f>SUM(FI49:FJ49)</f>
        <v>0</v>
      </c>
      <c r="FI49" s="356">
        <f>SUM(FK49:FL49)+FM49+FO49+FX49+GF49</f>
        <v>0</v>
      </c>
      <c r="FJ49" s="356">
        <f>FN49+SUM(FP49:FW49)+SUM(FY49:GE49)+SUM(GG49:GI49)</f>
        <v>0</v>
      </c>
      <c r="FK49" s="356"/>
      <c r="FL49" s="356"/>
      <c r="FM49" s="356"/>
      <c r="FN49" s="356"/>
      <c r="FO49" s="356"/>
      <c r="FP49" s="356"/>
      <c r="FQ49" s="356"/>
      <c r="FR49" s="356"/>
      <c r="FS49" s="356"/>
      <c r="FT49" s="356"/>
      <c r="FU49" s="356"/>
      <c r="FV49" s="356"/>
      <c r="FW49" s="356"/>
      <c r="FX49" s="356"/>
      <c r="FY49" s="356"/>
      <c r="FZ49" s="356"/>
      <c r="GA49" s="356"/>
      <c r="GB49" s="356"/>
      <c r="GC49" s="356"/>
      <c r="GD49" s="356"/>
      <c r="GE49" s="356"/>
      <c r="GF49" s="356"/>
      <c r="GG49" s="356"/>
      <c r="GH49" s="356"/>
      <c r="GI49" s="356"/>
      <c r="GJ49" s="356">
        <f>SUM(GK49:GL49)</f>
        <v>0</v>
      </c>
      <c r="GK49" s="356">
        <f>SUM(GM49:GM49)</f>
        <v>0</v>
      </c>
      <c r="GL49" s="356">
        <f>SUM(GN49:GO49)</f>
        <v>0</v>
      </c>
      <c r="GM49" s="356"/>
      <c r="GN49" s="356"/>
      <c r="GO49" s="356"/>
      <c r="GP49" s="356">
        <v>3000000000</v>
      </c>
      <c r="GQ49" s="357">
        <f t="shared" si="127"/>
        <v>1</v>
      </c>
      <c r="GR49" s="357"/>
      <c r="GS49" s="358">
        <f t="shared" si="56"/>
        <v>0.75795346572566391</v>
      </c>
      <c r="GT49" s="358"/>
      <c r="GU49" s="358"/>
    </row>
    <row r="50" spans="1:203" s="63" customFormat="1" ht="21" customHeight="1">
      <c r="A50" s="354">
        <v>13</v>
      </c>
      <c r="B50" s="355" t="s">
        <v>168</v>
      </c>
      <c r="C50" s="356">
        <f t="shared" ref="C50:Y50" si="146">C51+C52</f>
        <v>1787719699</v>
      </c>
      <c r="D50" s="356">
        <f t="shared" si="146"/>
        <v>1787719699</v>
      </c>
      <c r="E50" s="356">
        <f t="shared" si="146"/>
        <v>0</v>
      </c>
      <c r="F50" s="356">
        <f t="shared" si="146"/>
        <v>0</v>
      </c>
      <c r="G50" s="356">
        <f t="shared" si="146"/>
        <v>0</v>
      </c>
      <c r="H50" s="356">
        <f t="shared" si="146"/>
        <v>0</v>
      </c>
      <c r="I50" s="356">
        <f t="shared" si="146"/>
        <v>0</v>
      </c>
      <c r="J50" s="356">
        <f t="shared" si="146"/>
        <v>1787719699</v>
      </c>
      <c r="K50" s="356">
        <f t="shared" si="146"/>
        <v>0</v>
      </c>
      <c r="L50" s="356">
        <f t="shared" si="146"/>
        <v>0</v>
      </c>
      <c r="M50" s="356">
        <f t="shared" si="146"/>
        <v>0</v>
      </c>
      <c r="N50" s="356">
        <f t="shared" si="146"/>
        <v>0</v>
      </c>
      <c r="O50" s="356">
        <f t="shared" si="146"/>
        <v>0</v>
      </c>
      <c r="P50" s="356">
        <f t="shared" si="146"/>
        <v>0</v>
      </c>
      <c r="Q50" s="356">
        <f t="shared" si="146"/>
        <v>0</v>
      </c>
      <c r="R50" s="356">
        <f t="shared" si="146"/>
        <v>0</v>
      </c>
      <c r="S50" s="356">
        <f t="shared" si="146"/>
        <v>0</v>
      </c>
      <c r="T50" s="356">
        <f t="shared" si="146"/>
        <v>0</v>
      </c>
      <c r="U50" s="356">
        <f t="shared" si="146"/>
        <v>0</v>
      </c>
      <c r="V50" s="356">
        <f t="shared" si="146"/>
        <v>0</v>
      </c>
      <c r="W50" s="356">
        <f t="shared" si="146"/>
        <v>0</v>
      </c>
      <c r="X50" s="356">
        <f t="shared" si="146"/>
        <v>0</v>
      </c>
      <c r="Y50" s="356">
        <f t="shared" si="146"/>
        <v>0</v>
      </c>
      <c r="Z50" s="356">
        <f t="shared" ref="Z50:AI50" si="147">Z51+Z52</f>
        <v>92201340</v>
      </c>
      <c r="AA50" s="356">
        <f t="shared" si="147"/>
        <v>0</v>
      </c>
      <c r="AB50" s="356">
        <f t="shared" si="147"/>
        <v>0</v>
      </c>
      <c r="AC50" s="356">
        <f t="shared" si="147"/>
        <v>0</v>
      </c>
      <c r="AD50" s="356">
        <f t="shared" si="147"/>
        <v>0</v>
      </c>
      <c r="AE50" s="356">
        <f t="shared" si="147"/>
        <v>0</v>
      </c>
      <c r="AF50" s="356">
        <f t="shared" si="147"/>
        <v>0</v>
      </c>
      <c r="AG50" s="356">
        <f t="shared" si="147"/>
        <v>0</v>
      </c>
      <c r="AH50" s="356">
        <f t="shared" si="147"/>
        <v>0</v>
      </c>
      <c r="AI50" s="356">
        <f t="shared" si="147"/>
        <v>0</v>
      </c>
      <c r="AJ50" s="356">
        <f t="shared" ref="AJ50:AO50" si="148">AJ51+AJ52</f>
        <v>0</v>
      </c>
      <c r="AK50" s="356">
        <f t="shared" si="148"/>
        <v>0</v>
      </c>
      <c r="AL50" s="356">
        <f t="shared" si="148"/>
        <v>0</v>
      </c>
      <c r="AM50" s="356">
        <f t="shared" si="148"/>
        <v>0</v>
      </c>
      <c r="AN50" s="356">
        <f t="shared" si="148"/>
        <v>0</v>
      </c>
      <c r="AO50" s="356">
        <f t="shared" si="148"/>
        <v>0</v>
      </c>
      <c r="AP50" s="356">
        <f>AP51+AP52</f>
        <v>0</v>
      </c>
      <c r="AQ50" s="356">
        <f t="shared" ref="AQ50:AW50" si="149">AQ51+AQ52</f>
        <v>0</v>
      </c>
      <c r="AR50" s="356">
        <f t="shared" si="149"/>
        <v>0</v>
      </c>
      <c r="AS50" s="356">
        <f t="shared" si="149"/>
        <v>0</v>
      </c>
      <c r="AT50" s="356">
        <f t="shared" si="149"/>
        <v>0</v>
      </c>
      <c r="AU50" s="356">
        <f t="shared" si="149"/>
        <v>0</v>
      </c>
      <c r="AV50" s="356">
        <f t="shared" si="149"/>
        <v>0</v>
      </c>
      <c r="AW50" s="356">
        <f t="shared" si="149"/>
        <v>0</v>
      </c>
      <c r="AX50" s="356">
        <f>AX51+AX52</f>
        <v>0</v>
      </c>
      <c r="AY50" s="356">
        <f t="shared" ref="AY50:BD50" si="150">AY51+AY52</f>
        <v>0</v>
      </c>
      <c r="AZ50" s="356">
        <f t="shared" si="150"/>
        <v>0</v>
      </c>
      <c r="BA50" s="356">
        <f t="shared" si="150"/>
        <v>0</v>
      </c>
      <c r="BB50" s="356">
        <f t="shared" si="150"/>
        <v>0</v>
      </c>
      <c r="BC50" s="356">
        <f t="shared" si="150"/>
        <v>0</v>
      </c>
      <c r="BD50" s="356">
        <f t="shared" si="150"/>
        <v>0</v>
      </c>
      <c r="BE50" s="356">
        <f>BE51+BE52</f>
        <v>0</v>
      </c>
      <c r="BF50" s="356">
        <f>BF51+BF52</f>
        <v>0</v>
      </c>
      <c r="BG50" s="356">
        <f t="shared" ref="BG50:CU50" si="151">BG51+BG52</f>
        <v>0</v>
      </c>
      <c r="BH50" s="356">
        <f t="shared" si="151"/>
        <v>0</v>
      </c>
      <c r="BI50" s="356">
        <f t="shared" si="151"/>
        <v>0</v>
      </c>
      <c r="BJ50" s="356">
        <f t="shared" si="151"/>
        <v>1695518359</v>
      </c>
      <c r="BK50" s="356">
        <f t="shared" si="151"/>
        <v>0</v>
      </c>
      <c r="BL50" s="356">
        <f t="shared" si="151"/>
        <v>0</v>
      </c>
      <c r="BM50" s="356">
        <f t="shared" si="151"/>
        <v>0</v>
      </c>
      <c r="BN50" s="356">
        <f t="shared" si="151"/>
        <v>0</v>
      </c>
      <c r="BO50" s="356">
        <f t="shared" si="151"/>
        <v>0</v>
      </c>
      <c r="BP50" s="356">
        <f t="shared" si="151"/>
        <v>0</v>
      </c>
      <c r="BQ50" s="356">
        <f t="shared" si="151"/>
        <v>0</v>
      </c>
      <c r="BR50" s="356">
        <f t="shared" si="151"/>
        <v>0</v>
      </c>
      <c r="BS50" s="356">
        <f t="shared" si="151"/>
        <v>0</v>
      </c>
      <c r="BT50" s="356">
        <f t="shared" si="151"/>
        <v>0</v>
      </c>
      <c r="BU50" s="356">
        <f t="shared" si="151"/>
        <v>0</v>
      </c>
      <c r="BV50" s="356">
        <f t="shared" si="151"/>
        <v>0</v>
      </c>
      <c r="BW50" s="356">
        <f t="shared" si="151"/>
        <v>0</v>
      </c>
      <c r="BX50" s="356">
        <f t="shared" si="151"/>
        <v>0</v>
      </c>
      <c r="BY50" s="356">
        <f t="shared" si="151"/>
        <v>0</v>
      </c>
      <c r="BZ50" s="356">
        <f t="shared" si="151"/>
        <v>0</v>
      </c>
      <c r="CA50" s="356">
        <f t="shared" si="151"/>
        <v>0</v>
      </c>
      <c r="CB50" s="356">
        <f t="shared" si="151"/>
        <v>0</v>
      </c>
      <c r="CC50" s="356">
        <f t="shared" si="151"/>
        <v>0</v>
      </c>
      <c r="CD50" s="356">
        <f t="shared" si="151"/>
        <v>0</v>
      </c>
      <c r="CE50" s="356">
        <f t="shared" si="151"/>
        <v>0</v>
      </c>
      <c r="CF50" s="356">
        <f t="shared" si="151"/>
        <v>0</v>
      </c>
      <c r="CG50" s="356">
        <f t="shared" si="151"/>
        <v>0</v>
      </c>
      <c r="CH50" s="356">
        <f t="shared" si="151"/>
        <v>0</v>
      </c>
      <c r="CI50" s="356">
        <f t="shared" si="151"/>
        <v>0</v>
      </c>
      <c r="CJ50" s="356">
        <f t="shared" si="151"/>
        <v>0</v>
      </c>
      <c r="CK50" s="356">
        <f t="shared" si="151"/>
        <v>0</v>
      </c>
      <c r="CL50" s="356">
        <f t="shared" si="151"/>
        <v>0</v>
      </c>
      <c r="CM50" s="356">
        <f t="shared" si="151"/>
        <v>0</v>
      </c>
      <c r="CN50" s="356">
        <f t="shared" si="151"/>
        <v>0</v>
      </c>
      <c r="CO50" s="356">
        <f t="shared" si="151"/>
        <v>0</v>
      </c>
      <c r="CP50" s="356">
        <f t="shared" si="151"/>
        <v>0</v>
      </c>
      <c r="CQ50" s="356">
        <f t="shared" si="151"/>
        <v>0</v>
      </c>
      <c r="CR50" s="356">
        <f t="shared" si="151"/>
        <v>0</v>
      </c>
      <c r="CS50" s="356">
        <f t="shared" si="151"/>
        <v>0</v>
      </c>
      <c r="CT50" s="356">
        <f t="shared" si="151"/>
        <v>0</v>
      </c>
      <c r="CU50" s="356">
        <f t="shared" si="151"/>
        <v>0</v>
      </c>
      <c r="CV50" s="355" t="s">
        <v>168</v>
      </c>
      <c r="CW50" s="356">
        <f t="shared" ref="CW50:DM50" si="152">CW51+CW52</f>
        <v>1787719699</v>
      </c>
      <c r="CX50" s="356">
        <f t="shared" si="152"/>
        <v>1787719699</v>
      </c>
      <c r="CY50" s="356">
        <f t="shared" si="152"/>
        <v>0</v>
      </c>
      <c r="CZ50" s="356">
        <f t="shared" si="152"/>
        <v>0</v>
      </c>
      <c r="DA50" s="356">
        <f t="shared" si="152"/>
        <v>0</v>
      </c>
      <c r="DB50" s="356">
        <f t="shared" si="152"/>
        <v>0</v>
      </c>
      <c r="DC50" s="356">
        <f t="shared" si="152"/>
        <v>0</v>
      </c>
      <c r="DD50" s="356">
        <f t="shared" si="152"/>
        <v>1787719699</v>
      </c>
      <c r="DE50" s="356">
        <f t="shared" si="152"/>
        <v>0</v>
      </c>
      <c r="DF50" s="356">
        <f t="shared" si="152"/>
        <v>0</v>
      </c>
      <c r="DG50" s="356">
        <f t="shared" si="152"/>
        <v>0</v>
      </c>
      <c r="DH50" s="356">
        <f t="shared" si="152"/>
        <v>0</v>
      </c>
      <c r="DI50" s="356">
        <f t="shared" si="152"/>
        <v>0</v>
      </c>
      <c r="DJ50" s="356">
        <f t="shared" si="152"/>
        <v>0</v>
      </c>
      <c r="DK50" s="356">
        <f t="shared" si="152"/>
        <v>0</v>
      </c>
      <c r="DL50" s="356">
        <f t="shared" si="152"/>
        <v>0</v>
      </c>
      <c r="DM50" s="356">
        <f t="shared" si="152"/>
        <v>0</v>
      </c>
      <c r="DN50" s="356">
        <f t="shared" ref="DN50:GF50" si="153">DN51+DN52</f>
        <v>0</v>
      </c>
      <c r="DO50" s="356">
        <f t="shared" si="153"/>
        <v>0</v>
      </c>
      <c r="DP50" s="356">
        <f t="shared" si="153"/>
        <v>0</v>
      </c>
      <c r="DQ50" s="356">
        <f t="shared" si="153"/>
        <v>0</v>
      </c>
      <c r="DR50" s="356">
        <f t="shared" si="153"/>
        <v>0</v>
      </c>
      <c r="DS50" s="356">
        <f t="shared" si="153"/>
        <v>0</v>
      </c>
      <c r="DT50" s="356">
        <f>DT51+DT52</f>
        <v>92201340</v>
      </c>
      <c r="DU50" s="356">
        <f t="shared" si="153"/>
        <v>0</v>
      </c>
      <c r="DV50" s="356">
        <f t="shared" si="153"/>
        <v>0</v>
      </c>
      <c r="DW50" s="356">
        <f>DW51+DW52</f>
        <v>0</v>
      </c>
      <c r="DX50" s="356">
        <f>DX51+DX52</f>
        <v>0</v>
      </c>
      <c r="DY50" s="356">
        <f t="shared" si="153"/>
        <v>0</v>
      </c>
      <c r="DZ50" s="356">
        <f t="shared" si="153"/>
        <v>0</v>
      </c>
      <c r="EA50" s="356">
        <f t="shared" si="153"/>
        <v>0</v>
      </c>
      <c r="EB50" s="356">
        <f t="shared" si="153"/>
        <v>0</v>
      </c>
      <c r="EC50" s="356">
        <f>EC51+EC52</f>
        <v>0</v>
      </c>
      <c r="ED50" s="356">
        <f t="shared" si="153"/>
        <v>0</v>
      </c>
      <c r="EE50" s="356">
        <f t="shared" si="153"/>
        <v>0</v>
      </c>
      <c r="EF50" s="356">
        <f t="shared" si="153"/>
        <v>0</v>
      </c>
      <c r="EG50" s="356">
        <f t="shared" si="153"/>
        <v>0</v>
      </c>
      <c r="EH50" s="356">
        <f t="shared" si="153"/>
        <v>0</v>
      </c>
      <c r="EI50" s="356">
        <f t="shared" si="153"/>
        <v>0</v>
      </c>
      <c r="EJ50" s="356">
        <f>EJ51+EJ52</f>
        <v>0</v>
      </c>
      <c r="EK50" s="356">
        <f t="shared" si="153"/>
        <v>0</v>
      </c>
      <c r="EL50" s="356">
        <f t="shared" si="153"/>
        <v>0</v>
      </c>
      <c r="EM50" s="356">
        <f t="shared" si="153"/>
        <v>0</v>
      </c>
      <c r="EN50" s="356">
        <f t="shared" si="153"/>
        <v>0</v>
      </c>
      <c r="EO50" s="356">
        <f t="shared" si="153"/>
        <v>0</v>
      </c>
      <c r="EP50" s="356">
        <f t="shared" si="153"/>
        <v>0</v>
      </c>
      <c r="EQ50" s="356">
        <f t="shared" si="153"/>
        <v>0</v>
      </c>
      <c r="ER50" s="356">
        <f>ER51+ER52</f>
        <v>0</v>
      </c>
      <c r="ES50" s="356">
        <f t="shared" si="153"/>
        <v>0</v>
      </c>
      <c r="ET50" s="356">
        <f t="shared" si="153"/>
        <v>0</v>
      </c>
      <c r="EU50" s="356">
        <f t="shared" si="153"/>
        <v>0</v>
      </c>
      <c r="EV50" s="356">
        <f t="shared" si="153"/>
        <v>0</v>
      </c>
      <c r="EW50" s="356">
        <f t="shared" si="153"/>
        <v>0</v>
      </c>
      <c r="EX50" s="356">
        <f t="shared" si="153"/>
        <v>0</v>
      </c>
      <c r="EY50" s="356">
        <f>EY51+EY52</f>
        <v>0</v>
      </c>
      <c r="EZ50" s="356">
        <f>EZ51+EZ52</f>
        <v>0</v>
      </c>
      <c r="FA50" s="356">
        <f t="shared" si="153"/>
        <v>0</v>
      </c>
      <c r="FB50" s="356">
        <f t="shared" si="153"/>
        <v>0</v>
      </c>
      <c r="FC50" s="356">
        <f t="shared" si="153"/>
        <v>0</v>
      </c>
      <c r="FD50" s="356">
        <f t="shared" si="153"/>
        <v>1695518359</v>
      </c>
      <c r="FE50" s="356">
        <f t="shared" si="153"/>
        <v>0</v>
      </c>
      <c r="FF50" s="356">
        <f t="shared" si="153"/>
        <v>0</v>
      </c>
      <c r="FG50" s="356">
        <f t="shared" si="153"/>
        <v>0</v>
      </c>
      <c r="FH50" s="356">
        <f t="shared" si="153"/>
        <v>0</v>
      </c>
      <c r="FI50" s="356">
        <f t="shared" si="153"/>
        <v>0</v>
      </c>
      <c r="FJ50" s="356">
        <f t="shared" si="153"/>
        <v>0</v>
      </c>
      <c r="FK50" s="356">
        <f t="shared" si="153"/>
        <v>0</v>
      </c>
      <c r="FL50" s="356">
        <f t="shared" si="153"/>
        <v>0</v>
      </c>
      <c r="FM50" s="356">
        <f t="shared" si="153"/>
        <v>0</v>
      </c>
      <c r="FN50" s="356">
        <f t="shared" si="153"/>
        <v>0</v>
      </c>
      <c r="FO50" s="356">
        <f t="shared" si="153"/>
        <v>0</v>
      </c>
      <c r="FP50" s="356">
        <f t="shared" si="153"/>
        <v>0</v>
      </c>
      <c r="FQ50" s="356">
        <f t="shared" si="153"/>
        <v>0</v>
      </c>
      <c r="FR50" s="356">
        <f t="shared" si="153"/>
        <v>0</v>
      </c>
      <c r="FS50" s="356">
        <f t="shared" si="153"/>
        <v>0</v>
      </c>
      <c r="FT50" s="356">
        <f t="shared" si="153"/>
        <v>0</v>
      </c>
      <c r="FU50" s="356">
        <f t="shared" si="153"/>
        <v>0</v>
      </c>
      <c r="FV50" s="356">
        <f t="shared" si="153"/>
        <v>0</v>
      </c>
      <c r="FW50" s="356">
        <f t="shared" si="153"/>
        <v>0</v>
      </c>
      <c r="FX50" s="356">
        <f t="shared" si="153"/>
        <v>0</v>
      </c>
      <c r="FY50" s="356">
        <f t="shared" si="153"/>
        <v>0</v>
      </c>
      <c r="FZ50" s="356">
        <f t="shared" si="153"/>
        <v>0</v>
      </c>
      <c r="GA50" s="356">
        <f t="shared" si="153"/>
        <v>0</v>
      </c>
      <c r="GB50" s="356">
        <f t="shared" si="153"/>
        <v>0</v>
      </c>
      <c r="GC50" s="356">
        <f t="shared" si="153"/>
        <v>0</v>
      </c>
      <c r="GD50" s="356">
        <f t="shared" si="153"/>
        <v>0</v>
      </c>
      <c r="GE50" s="356">
        <f t="shared" si="153"/>
        <v>0</v>
      </c>
      <c r="GF50" s="356">
        <f t="shared" si="153"/>
        <v>0</v>
      </c>
      <c r="GG50" s="356">
        <f t="shared" ref="GG50:GO50" si="154">GG51+GG52</f>
        <v>0</v>
      </c>
      <c r="GH50" s="356">
        <f t="shared" si="154"/>
        <v>0</v>
      </c>
      <c r="GI50" s="356">
        <f t="shared" si="154"/>
        <v>0</v>
      </c>
      <c r="GJ50" s="356">
        <f t="shared" si="154"/>
        <v>0</v>
      </c>
      <c r="GK50" s="356">
        <f t="shared" si="154"/>
        <v>0</v>
      </c>
      <c r="GL50" s="356">
        <f t="shared" si="154"/>
        <v>0</v>
      </c>
      <c r="GM50" s="356">
        <f t="shared" si="154"/>
        <v>0</v>
      </c>
      <c r="GN50" s="356">
        <f t="shared" si="154"/>
        <v>0</v>
      </c>
      <c r="GO50" s="356">
        <f t="shared" si="154"/>
        <v>0</v>
      </c>
      <c r="GP50" s="356">
        <f>GP51+GP52</f>
        <v>0</v>
      </c>
      <c r="GQ50" s="357">
        <f t="shared" si="127"/>
        <v>1</v>
      </c>
      <c r="GR50" s="357"/>
      <c r="GS50" s="358">
        <f t="shared" si="56"/>
        <v>1</v>
      </c>
      <c r="GT50" s="358"/>
      <c r="GU50" s="358"/>
    </row>
    <row r="51" spans="1:203" s="63" customFormat="1" ht="21" hidden="1" customHeight="1">
      <c r="A51" s="354"/>
      <c r="B51" s="355" t="s">
        <v>160</v>
      </c>
      <c r="C51" s="356">
        <f>D51+BN51+CP51</f>
        <v>0</v>
      </c>
      <c r="D51" s="356">
        <f>E51+J51</f>
        <v>0</v>
      </c>
      <c r="E51" s="356">
        <f>SUM(F51:I51)</f>
        <v>0</v>
      </c>
      <c r="F51" s="356"/>
      <c r="G51" s="356"/>
      <c r="H51" s="356"/>
      <c r="I51" s="356"/>
      <c r="J51" s="356">
        <f>SUM(K51:BM51)</f>
        <v>0</v>
      </c>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f>SUM(BO51:BP51)</f>
        <v>0</v>
      </c>
      <c r="BO51" s="356">
        <f>SUM(BQ51:BR51)+BS51+BU51+CD51+CL51</f>
        <v>0</v>
      </c>
      <c r="BP51" s="356">
        <f>BT51+SUM(BV51:CC51)+SUM(CE51:CK51)+SUM(CM51:CO51)</f>
        <v>0</v>
      </c>
      <c r="BQ51" s="356"/>
      <c r="BR51" s="356"/>
      <c r="BS51" s="356"/>
      <c r="BT51" s="356"/>
      <c r="BU51" s="356"/>
      <c r="BV51" s="356"/>
      <c r="BW51" s="356"/>
      <c r="BX51" s="356"/>
      <c r="BY51" s="356"/>
      <c r="BZ51" s="356"/>
      <c r="CA51" s="356"/>
      <c r="CB51" s="356"/>
      <c r="CC51" s="356"/>
      <c r="CD51" s="356"/>
      <c r="CE51" s="356"/>
      <c r="CF51" s="356"/>
      <c r="CG51" s="356"/>
      <c r="CH51" s="356"/>
      <c r="CI51" s="356"/>
      <c r="CJ51" s="356"/>
      <c r="CK51" s="356"/>
      <c r="CL51" s="356"/>
      <c r="CM51" s="356"/>
      <c r="CN51" s="356"/>
      <c r="CO51" s="356"/>
      <c r="CP51" s="356">
        <f>SUM(CQ51:CR51)</f>
        <v>0</v>
      </c>
      <c r="CQ51" s="356">
        <f>SUM(CS51:CS51)</f>
        <v>0</v>
      </c>
      <c r="CR51" s="356">
        <f>SUM(CT51:CU51)</f>
        <v>0</v>
      </c>
      <c r="CS51" s="356"/>
      <c r="CT51" s="356"/>
      <c r="CU51" s="356"/>
      <c r="CV51" s="355" t="s">
        <v>160</v>
      </c>
      <c r="CW51" s="356">
        <f>CX51+FH51+GJ51+GP51</f>
        <v>0</v>
      </c>
      <c r="CX51" s="356">
        <f>CY51+DD51</f>
        <v>0</v>
      </c>
      <c r="CY51" s="356">
        <f>SUM(CZ51:DC51)</f>
        <v>0</v>
      </c>
      <c r="CZ51" s="356"/>
      <c r="DA51" s="356"/>
      <c r="DB51" s="356"/>
      <c r="DC51" s="356"/>
      <c r="DD51" s="356">
        <f>SUM(DE51:FG51)</f>
        <v>0</v>
      </c>
      <c r="DE51" s="356"/>
      <c r="DF51" s="356"/>
      <c r="DG51" s="356"/>
      <c r="DH51" s="356"/>
      <c r="DI51" s="356"/>
      <c r="DJ51" s="356"/>
      <c r="DK51" s="356"/>
      <c r="DL51" s="356"/>
      <c r="DM51" s="356"/>
      <c r="DN51" s="356"/>
      <c r="DO51" s="356"/>
      <c r="DP51" s="356"/>
      <c r="DQ51" s="356"/>
      <c r="DR51" s="356"/>
      <c r="DS51" s="356"/>
      <c r="DT51" s="356"/>
      <c r="DU51" s="356"/>
      <c r="DV51" s="356"/>
      <c r="DW51" s="356"/>
      <c r="DX51" s="356"/>
      <c r="DY51" s="356"/>
      <c r="DZ51" s="356"/>
      <c r="EA51" s="356"/>
      <c r="EB51" s="356"/>
      <c r="EC51" s="356"/>
      <c r="ED51" s="356"/>
      <c r="EE51" s="356"/>
      <c r="EF51" s="356"/>
      <c r="EG51" s="356"/>
      <c r="EH51" s="356"/>
      <c r="EI51" s="356"/>
      <c r="EJ51" s="356"/>
      <c r="EK51" s="356"/>
      <c r="EL51" s="356"/>
      <c r="EM51" s="356"/>
      <c r="EN51" s="356"/>
      <c r="EO51" s="356"/>
      <c r="EP51" s="356"/>
      <c r="EQ51" s="356"/>
      <c r="ER51" s="356"/>
      <c r="ES51" s="356"/>
      <c r="ET51" s="356"/>
      <c r="EU51" s="356"/>
      <c r="EV51" s="356"/>
      <c r="EW51" s="356"/>
      <c r="EX51" s="356"/>
      <c r="EY51" s="356"/>
      <c r="EZ51" s="356"/>
      <c r="FA51" s="356"/>
      <c r="FB51" s="356"/>
      <c r="FC51" s="356"/>
      <c r="FD51" s="356"/>
      <c r="FE51" s="356"/>
      <c r="FF51" s="356"/>
      <c r="FG51" s="356"/>
      <c r="FH51" s="356">
        <f>SUM(FI51:FJ51)</f>
        <v>0</v>
      </c>
      <c r="FI51" s="356">
        <f>SUM(FK51:FL51)+FM51+FO51+FX51+GF51</f>
        <v>0</v>
      </c>
      <c r="FJ51" s="356">
        <f>FN51+SUM(FP51:FW51)+SUM(FY51:GE51)+SUM(GG51:GI51)</f>
        <v>0</v>
      </c>
      <c r="FK51" s="356"/>
      <c r="FL51" s="356"/>
      <c r="FM51" s="356"/>
      <c r="FN51" s="356"/>
      <c r="FO51" s="356"/>
      <c r="FP51" s="356"/>
      <c r="FQ51" s="356"/>
      <c r="FR51" s="356"/>
      <c r="FS51" s="356"/>
      <c r="FT51" s="356"/>
      <c r="FU51" s="356"/>
      <c r="FV51" s="356"/>
      <c r="FW51" s="356"/>
      <c r="FX51" s="356"/>
      <c r="FY51" s="356"/>
      <c r="FZ51" s="356"/>
      <c r="GA51" s="356"/>
      <c r="GB51" s="356"/>
      <c r="GC51" s="356"/>
      <c r="GD51" s="356"/>
      <c r="GE51" s="356"/>
      <c r="GF51" s="356"/>
      <c r="GG51" s="356"/>
      <c r="GH51" s="356"/>
      <c r="GI51" s="356"/>
      <c r="GJ51" s="356">
        <f>SUM(GK51:GL51)</f>
        <v>0</v>
      </c>
      <c r="GK51" s="356">
        <f>SUM(GM51:GM51)</f>
        <v>0</v>
      </c>
      <c r="GL51" s="356">
        <f>SUM(GN51:GO51)</f>
        <v>0</v>
      </c>
      <c r="GM51" s="356"/>
      <c r="GN51" s="356"/>
      <c r="GO51" s="356"/>
      <c r="GP51" s="356"/>
      <c r="GQ51" s="357"/>
      <c r="GR51" s="357"/>
      <c r="GS51" s="358"/>
      <c r="GT51" s="358"/>
      <c r="GU51" s="358"/>
    </row>
    <row r="52" spans="1:203" s="63" customFormat="1" ht="21" hidden="1" customHeight="1">
      <c r="A52" s="354"/>
      <c r="B52" s="355" t="s">
        <v>161</v>
      </c>
      <c r="C52" s="356">
        <f>D52+BN52+CP52</f>
        <v>1787719699</v>
      </c>
      <c r="D52" s="356">
        <f>E52+J52</f>
        <v>1787719699</v>
      </c>
      <c r="E52" s="356">
        <f>SUM(F52:I52)</f>
        <v>0</v>
      </c>
      <c r="F52" s="356"/>
      <c r="G52" s="356"/>
      <c r="H52" s="356"/>
      <c r="I52" s="356"/>
      <c r="J52" s="356">
        <f>SUM(K52:BM52)</f>
        <v>1787719699</v>
      </c>
      <c r="K52" s="356"/>
      <c r="L52" s="356"/>
      <c r="M52" s="356"/>
      <c r="N52" s="356"/>
      <c r="O52" s="356"/>
      <c r="P52" s="356"/>
      <c r="Q52" s="356"/>
      <c r="R52" s="356"/>
      <c r="S52" s="356"/>
      <c r="T52" s="356"/>
      <c r="U52" s="356"/>
      <c r="V52" s="356"/>
      <c r="W52" s="356"/>
      <c r="X52" s="356"/>
      <c r="Y52" s="356"/>
      <c r="Z52" s="356">
        <v>92201340</v>
      </c>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v>1695518359</v>
      </c>
      <c r="BK52" s="356"/>
      <c r="BL52" s="356"/>
      <c r="BM52" s="356"/>
      <c r="BN52" s="356">
        <f>SUM(BO52:BP52)</f>
        <v>0</v>
      </c>
      <c r="BO52" s="356">
        <f>SUM(BQ52:BR52)+BS52+BU52+CD52+CL52</f>
        <v>0</v>
      </c>
      <c r="BP52" s="356">
        <f>BT52+SUM(BV52:CC52)+SUM(CE52:CK52)+SUM(CM52:CO52)</f>
        <v>0</v>
      </c>
      <c r="BQ52" s="356"/>
      <c r="BR52" s="356"/>
      <c r="BS52" s="356"/>
      <c r="BT52" s="356"/>
      <c r="BU52" s="356"/>
      <c r="BV52" s="356"/>
      <c r="BW52" s="356"/>
      <c r="BX52" s="356"/>
      <c r="BY52" s="356"/>
      <c r="BZ52" s="356"/>
      <c r="CA52" s="356"/>
      <c r="CB52" s="356"/>
      <c r="CC52" s="356"/>
      <c r="CD52" s="356"/>
      <c r="CE52" s="356"/>
      <c r="CF52" s="356"/>
      <c r="CG52" s="356"/>
      <c r="CH52" s="356"/>
      <c r="CI52" s="356"/>
      <c r="CJ52" s="356"/>
      <c r="CK52" s="356"/>
      <c r="CL52" s="356"/>
      <c r="CM52" s="356"/>
      <c r="CN52" s="356"/>
      <c r="CO52" s="356"/>
      <c r="CP52" s="356">
        <f>SUM(CQ52:CR52)</f>
        <v>0</v>
      </c>
      <c r="CQ52" s="356">
        <f>SUM(CS52:CS52)</f>
        <v>0</v>
      </c>
      <c r="CR52" s="356">
        <f>SUM(CT52:CU52)</f>
        <v>0</v>
      </c>
      <c r="CS52" s="356"/>
      <c r="CT52" s="356"/>
      <c r="CU52" s="356"/>
      <c r="CV52" s="355" t="s">
        <v>161</v>
      </c>
      <c r="CW52" s="356">
        <f>CX52+FH52+GJ52+GP52</f>
        <v>1787719699</v>
      </c>
      <c r="CX52" s="356">
        <f>CY52+DD52</f>
        <v>1787719699</v>
      </c>
      <c r="CY52" s="356">
        <f>SUM(CZ52:DC52)</f>
        <v>0</v>
      </c>
      <c r="CZ52" s="356"/>
      <c r="DA52" s="356"/>
      <c r="DB52" s="356"/>
      <c r="DC52" s="356"/>
      <c r="DD52" s="356">
        <f>SUM(DE52:FG52)</f>
        <v>1787719699</v>
      </c>
      <c r="DE52" s="356"/>
      <c r="DF52" s="356"/>
      <c r="DG52" s="356"/>
      <c r="DH52" s="356"/>
      <c r="DI52" s="356"/>
      <c r="DJ52" s="356"/>
      <c r="DK52" s="356"/>
      <c r="DL52" s="356"/>
      <c r="DM52" s="356"/>
      <c r="DN52" s="356"/>
      <c r="DO52" s="356"/>
      <c r="DP52" s="356"/>
      <c r="DQ52" s="356"/>
      <c r="DR52" s="356"/>
      <c r="DS52" s="356"/>
      <c r="DT52" s="356">
        <v>92201340</v>
      </c>
      <c r="DU52" s="356"/>
      <c r="DV52" s="356"/>
      <c r="DW52" s="356"/>
      <c r="DX52" s="356"/>
      <c r="DY52" s="356"/>
      <c r="DZ52" s="356"/>
      <c r="EA52" s="356"/>
      <c r="EB52" s="356"/>
      <c r="EC52" s="356"/>
      <c r="ED52" s="356"/>
      <c r="EE52" s="356"/>
      <c r="EF52" s="356"/>
      <c r="EG52" s="356"/>
      <c r="EH52" s="356"/>
      <c r="EI52" s="356"/>
      <c r="EJ52" s="356"/>
      <c r="EK52" s="356"/>
      <c r="EL52" s="356"/>
      <c r="EM52" s="356"/>
      <c r="EN52" s="356"/>
      <c r="EO52" s="356"/>
      <c r="EP52" s="356"/>
      <c r="EQ52" s="356"/>
      <c r="ER52" s="356"/>
      <c r="ES52" s="356"/>
      <c r="ET52" s="356"/>
      <c r="EU52" s="356"/>
      <c r="EV52" s="356"/>
      <c r="EW52" s="356"/>
      <c r="EX52" s="356"/>
      <c r="EY52" s="356"/>
      <c r="EZ52" s="356"/>
      <c r="FA52" s="356"/>
      <c r="FB52" s="356"/>
      <c r="FC52" s="356"/>
      <c r="FD52" s="356">
        <v>1695518359</v>
      </c>
      <c r="FE52" s="356"/>
      <c r="FF52" s="356"/>
      <c r="FG52" s="356"/>
      <c r="FH52" s="356">
        <f>SUM(FI52:FJ52)</f>
        <v>0</v>
      </c>
      <c r="FI52" s="356">
        <f>SUM(FK52:FL52)+FM52+FO52+FX52+GF52</f>
        <v>0</v>
      </c>
      <c r="FJ52" s="356">
        <f>FN52+SUM(FP52:FW52)+SUM(FY52:GE52)+SUM(GG52:GI52)</f>
        <v>0</v>
      </c>
      <c r="FK52" s="356"/>
      <c r="FL52" s="356"/>
      <c r="FM52" s="356"/>
      <c r="FN52" s="356"/>
      <c r="FO52" s="356"/>
      <c r="FP52" s="356"/>
      <c r="FQ52" s="356"/>
      <c r="FR52" s="356"/>
      <c r="FS52" s="356"/>
      <c r="FT52" s="356"/>
      <c r="FU52" s="356"/>
      <c r="FV52" s="356"/>
      <c r="FW52" s="356"/>
      <c r="FX52" s="356"/>
      <c r="FY52" s="356"/>
      <c r="FZ52" s="356"/>
      <c r="GA52" s="356"/>
      <c r="GB52" s="356"/>
      <c r="GC52" s="356"/>
      <c r="GD52" s="356"/>
      <c r="GE52" s="356"/>
      <c r="GF52" s="356"/>
      <c r="GG52" s="356"/>
      <c r="GH52" s="356"/>
      <c r="GI52" s="356"/>
      <c r="GJ52" s="356">
        <f>SUM(GK52:GL52)</f>
        <v>0</v>
      </c>
      <c r="GK52" s="356">
        <f>SUM(GM52:GM52)</f>
        <v>0</v>
      </c>
      <c r="GL52" s="356">
        <f>SUM(GN52:GO52)</f>
        <v>0</v>
      </c>
      <c r="GM52" s="356"/>
      <c r="GN52" s="356"/>
      <c r="GO52" s="356"/>
      <c r="GP52" s="356"/>
      <c r="GQ52" s="357">
        <f t="shared" si="127"/>
        <v>1</v>
      </c>
      <c r="GR52" s="357"/>
      <c r="GS52" s="358">
        <f t="shared" si="56"/>
        <v>1</v>
      </c>
      <c r="GT52" s="358"/>
      <c r="GU52" s="358"/>
    </row>
    <row r="53" spans="1:203" s="63" customFormat="1" ht="21" customHeight="1">
      <c r="A53" s="354">
        <v>14</v>
      </c>
      <c r="B53" s="355" t="s">
        <v>127</v>
      </c>
      <c r="C53" s="356">
        <f t="shared" ref="C53:Y53" si="155">C54+C55</f>
        <v>931029000</v>
      </c>
      <c r="D53" s="356">
        <f t="shared" si="155"/>
        <v>931029000</v>
      </c>
      <c r="E53" s="356">
        <f t="shared" si="155"/>
        <v>0</v>
      </c>
      <c r="F53" s="356">
        <f t="shared" si="155"/>
        <v>0</v>
      </c>
      <c r="G53" s="356">
        <f t="shared" si="155"/>
        <v>0</v>
      </c>
      <c r="H53" s="356">
        <f t="shared" si="155"/>
        <v>0</v>
      </c>
      <c r="I53" s="356">
        <f t="shared" si="155"/>
        <v>0</v>
      </c>
      <c r="J53" s="356">
        <f t="shared" si="155"/>
        <v>931029000</v>
      </c>
      <c r="K53" s="356">
        <f t="shared" si="155"/>
        <v>0</v>
      </c>
      <c r="L53" s="356">
        <f t="shared" si="155"/>
        <v>0</v>
      </c>
      <c r="M53" s="356">
        <f t="shared" si="155"/>
        <v>0</v>
      </c>
      <c r="N53" s="356">
        <f t="shared" si="155"/>
        <v>0</v>
      </c>
      <c r="O53" s="356">
        <f t="shared" si="155"/>
        <v>0</v>
      </c>
      <c r="P53" s="356">
        <f t="shared" si="155"/>
        <v>0</v>
      </c>
      <c r="Q53" s="356">
        <f t="shared" si="155"/>
        <v>0</v>
      </c>
      <c r="R53" s="356">
        <f t="shared" si="155"/>
        <v>0</v>
      </c>
      <c r="S53" s="356">
        <f t="shared" si="155"/>
        <v>0</v>
      </c>
      <c r="T53" s="356">
        <f t="shared" si="155"/>
        <v>0</v>
      </c>
      <c r="U53" s="356">
        <f t="shared" si="155"/>
        <v>0</v>
      </c>
      <c r="V53" s="356">
        <f t="shared" si="155"/>
        <v>0</v>
      </c>
      <c r="W53" s="356">
        <f t="shared" si="155"/>
        <v>0</v>
      </c>
      <c r="X53" s="356">
        <f t="shared" si="155"/>
        <v>0</v>
      </c>
      <c r="Y53" s="356">
        <f t="shared" si="155"/>
        <v>0</v>
      </c>
      <c r="Z53" s="356">
        <f t="shared" ref="Z53:AI53" si="156">Z54+Z55</f>
        <v>3150000</v>
      </c>
      <c r="AA53" s="356">
        <f t="shared" si="156"/>
        <v>0</v>
      </c>
      <c r="AB53" s="356">
        <f t="shared" si="156"/>
        <v>0</v>
      </c>
      <c r="AC53" s="356">
        <f t="shared" si="156"/>
        <v>0</v>
      </c>
      <c r="AD53" s="356">
        <f t="shared" si="156"/>
        <v>0</v>
      </c>
      <c r="AE53" s="356">
        <f t="shared" si="156"/>
        <v>0</v>
      </c>
      <c r="AF53" s="356">
        <f t="shared" si="156"/>
        <v>0</v>
      </c>
      <c r="AG53" s="356">
        <f t="shared" si="156"/>
        <v>0</v>
      </c>
      <c r="AH53" s="356">
        <f t="shared" si="156"/>
        <v>0</v>
      </c>
      <c r="AI53" s="356">
        <f t="shared" si="156"/>
        <v>0</v>
      </c>
      <c r="AJ53" s="356">
        <f t="shared" ref="AJ53:AO53" si="157">AJ54+AJ55</f>
        <v>0</v>
      </c>
      <c r="AK53" s="356">
        <f t="shared" si="157"/>
        <v>0</v>
      </c>
      <c r="AL53" s="356">
        <f t="shared" si="157"/>
        <v>0</v>
      </c>
      <c r="AM53" s="356">
        <f t="shared" si="157"/>
        <v>0</v>
      </c>
      <c r="AN53" s="356">
        <f t="shared" si="157"/>
        <v>0</v>
      </c>
      <c r="AO53" s="356">
        <f t="shared" si="157"/>
        <v>0</v>
      </c>
      <c r="AP53" s="356">
        <f>AP54+AP55</f>
        <v>0</v>
      </c>
      <c r="AQ53" s="356">
        <f t="shared" ref="AQ53:AW53" si="158">AQ54+AQ55</f>
        <v>0</v>
      </c>
      <c r="AR53" s="356">
        <f t="shared" si="158"/>
        <v>0</v>
      </c>
      <c r="AS53" s="356">
        <f t="shared" si="158"/>
        <v>0</v>
      </c>
      <c r="AT53" s="356">
        <f t="shared" si="158"/>
        <v>0</v>
      </c>
      <c r="AU53" s="356">
        <f t="shared" si="158"/>
        <v>0</v>
      </c>
      <c r="AV53" s="356">
        <f t="shared" si="158"/>
        <v>0</v>
      </c>
      <c r="AW53" s="356">
        <f t="shared" si="158"/>
        <v>0</v>
      </c>
      <c r="AX53" s="356">
        <f>AX54+AX55</f>
        <v>0</v>
      </c>
      <c r="AY53" s="356">
        <f t="shared" ref="AY53:BD53" si="159">AY54+AY55</f>
        <v>0</v>
      </c>
      <c r="AZ53" s="356">
        <f t="shared" si="159"/>
        <v>0</v>
      </c>
      <c r="BA53" s="356">
        <f t="shared" si="159"/>
        <v>0</v>
      </c>
      <c r="BB53" s="356">
        <f t="shared" si="159"/>
        <v>0</v>
      </c>
      <c r="BC53" s="356">
        <f t="shared" si="159"/>
        <v>0</v>
      </c>
      <c r="BD53" s="356">
        <f t="shared" si="159"/>
        <v>0</v>
      </c>
      <c r="BE53" s="356">
        <f>BE54+BE55</f>
        <v>0</v>
      </c>
      <c r="BF53" s="356">
        <f>BF54+BF55</f>
        <v>0</v>
      </c>
      <c r="BG53" s="356">
        <f t="shared" ref="BG53:CU53" si="160">BG54+BG55</f>
        <v>0</v>
      </c>
      <c r="BH53" s="356">
        <f t="shared" si="160"/>
        <v>0</v>
      </c>
      <c r="BI53" s="356">
        <f t="shared" si="160"/>
        <v>0</v>
      </c>
      <c r="BJ53" s="356">
        <f t="shared" si="160"/>
        <v>927879000</v>
      </c>
      <c r="BK53" s="356">
        <f t="shared" si="160"/>
        <v>0</v>
      </c>
      <c r="BL53" s="356">
        <f t="shared" si="160"/>
        <v>0</v>
      </c>
      <c r="BM53" s="356">
        <f t="shared" si="160"/>
        <v>0</v>
      </c>
      <c r="BN53" s="356">
        <f t="shared" si="160"/>
        <v>0</v>
      </c>
      <c r="BO53" s="356">
        <f t="shared" si="160"/>
        <v>0</v>
      </c>
      <c r="BP53" s="356">
        <f t="shared" si="160"/>
        <v>0</v>
      </c>
      <c r="BQ53" s="356">
        <f t="shared" si="160"/>
        <v>0</v>
      </c>
      <c r="BR53" s="356">
        <f t="shared" si="160"/>
        <v>0</v>
      </c>
      <c r="BS53" s="356">
        <f t="shared" si="160"/>
        <v>0</v>
      </c>
      <c r="BT53" s="356">
        <f t="shared" si="160"/>
        <v>0</v>
      </c>
      <c r="BU53" s="356">
        <f t="shared" si="160"/>
        <v>0</v>
      </c>
      <c r="BV53" s="356">
        <f t="shared" si="160"/>
        <v>0</v>
      </c>
      <c r="BW53" s="356">
        <f t="shared" si="160"/>
        <v>0</v>
      </c>
      <c r="BX53" s="356">
        <f t="shared" si="160"/>
        <v>0</v>
      </c>
      <c r="BY53" s="356">
        <f t="shared" si="160"/>
        <v>0</v>
      </c>
      <c r="BZ53" s="356">
        <f t="shared" si="160"/>
        <v>0</v>
      </c>
      <c r="CA53" s="356">
        <f t="shared" si="160"/>
        <v>0</v>
      </c>
      <c r="CB53" s="356">
        <f t="shared" si="160"/>
        <v>0</v>
      </c>
      <c r="CC53" s="356">
        <f t="shared" si="160"/>
        <v>0</v>
      </c>
      <c r="CD53" s="356">
        <f t="shared" si="160"/>
        <v>0</v>
      </c>
      <c r="CE53" s="356">
        <f t="shared" si="160"/>
        <v>0</v>
      </c>
      <c r="CF53" s="356">
        <f t="shared" si="160"/>
        <v>0</v>
      </c>
      <c r="CG53" s="356">
        <f t="shared" si="160"/>
        <v>0</v>
      </c>
      <c r="CH53" s="356">
        <f t="shared" si="160"/>
        <v>0</v>
      </c>
      <c r="CI53" s="356">
        <f t="shared" si="160"/>
        <v>0</v>
      </c>
      <c r="CJ53" s="356">
        <f t="shared" si="160"/>
        <v>0</v>
      </c>
      <c r="CK53" s="356">
        <f t="shared" si="160"/>
        <v>0</v>
      </c>
      <c r="CL53" s="356">
        <f t="shared" si="160"/>
        <v>0</v>
      </c>
      <c r="CM53" s="356">
        <f t="shared" si="160"/>
        <v>0</v>
      </c>
      <c r="CN53" s="356">
        <f t="shared" si="160"/>
        <v>0</v>
      </c>
      <c r="CO53" s="356">
        <f t="shared" si="160"/>
        <v>0</v>
      </c>
      <c r="CP53" s="356">
        <f t="shared" si="160"/>
        <v>0</v>
      </c>
      <c r="CQ53" s="356">
        <f t="shared" si="160"/>
        <v>0</v>
      </c>
      <c r="CR53" s="356">
        <f t="shared" si="160"/>
        <v>0</v>
      </c>
      <c r="CS53" s="356">
        <f t="shared" si="160"/>
        <v>0</v>
      </c>
      <c r="CT53" s="356">
        <f t="shared" si="160"/>
        <v>0</v>
      </c>
      <c r="CU53" s="356">
        <f t="shared" si="160"/>
        <v>0</v>
      </c>
      <c r="CV53" s="355" t="s">
        <v>127</v>
      </c>
      <c r="CW53" s="356">
        <f t="shared" ref="CW53:DM53" si="161">CW54+CW55</f>
        <v>931029000</v>
      </c>
      <c r="CX53" s="356">
        <f t="shared" si="161"/>
        <v>931029000</v>
      </c>
      <c r="CY53" s="356">
        <f t="shared" si="161"/>
        <v>0</v>
      </c>
      <c r="CZ53" s="356">
        <f t="shared" si="161"/>
        <v>0</v>
      </c>
      <c r="DA53" s="356">
        <f t="shared" si="161"/>
        <v>0</v>
      </c>
      <c r="DB53" s="356">
        <f t="shared" si="161"/>
        <v>0</v>
      </c>
      <c r="DC53" s="356">
        <f t="shared" si="161"/>
        <v>0</v>
      </c>
      <c r="DD53" s="356">
        <f t="shared" si="161"/>
        <v>931029000</v>
      </c>
      <c r="DE53" s="356">
        <f t="shared" si="161"/>
        <v>0</v>
      </c>
      <c r="DF53" s="356">
        <f t="shared" si="161"/>
        <v>0</v>
      </c>
      <c r="DG53" s="356">
        <f t="shared" si="161"/>
        <v>0</v>
      </c>
      <c r="DH53" s="356">
        <f t="shared" si="161"/>
        <v>0</v>
      </c>
      <c r="DI53" s="356">
        <f t="shared" si="161"/>
        <v>0</v>
      </c>
      <c r="DJ53" s="356">
        <f t="shared" si="161"/>
        <v>0</v>
      </c>
      <c r="DK53" s="356">
        <f t="shared" si="161"/>
        <v>0</v>
      </c>
      <c r="DL53" s="356">
        <f t="shared" si="161"/>
        <v>0</v>
      </c>
      <c r="DM53" s="356">
        <f t="shared" si="161"/>
        <v>0</v>
      </c>
      <c r="DN53" s="356">
        <f t="shared" ref="DN53:GF53" si="162">DN54+DN55</f>
        <v>0</v>
      </c>
      <c r="DO53" s="356">
        <f t="shared" si="162"/>
        <v>0</v>
      </c>
      <c r="DP53" s="356">
        <f t="shared" si="162"/>
        <v>0</v>
      </c>
      <c r="DQ53" s="356">
        <f t="shared" si="162"/>
        <v>0</v>
      </c>
      <c r="DR53" s="356">
        <f t="shared" si="162"/>
        <v>0</v>
      </c>
      <c r="DS53" s="356">
        <f t="shared" si="162"/>
        <v>0</v>
      </c>
      <c r="DT53" s="356">
        <f>DT54+DT55</f>
        <v>3150000</v>
      </c>
      <c r="DU53" s="356">
        <f t="shared" si="162"/>
        <v>0</v>
      </c>
      <c r="DV53" s="356">
        <f t="shared" si="162"/>
        <v>0</v>
      </c>
      <c r="DW53" s="356">
        <f>DW54+DW55</f>
        <v>0</v>
      </c>
      <c r="DX53" s="356">
        <f>DX54+DX55</f>
        <v>0</v>
      </c>
      <c r="DY53" s="356">
        <f t="shared" si="162"/>
        <v>0</v>
      </c>
      <c r="DZ53" s="356">
        <f t="shared" si="162"/>
        <v>0</v>
      </c>
      <c r="EA53" s="356">
        <f t="shared" si="162"/>
        <v>0</v>
      </c>
      <c r="EB53" s="356">
        <f t="shared" si="162"/>
        <v>0</v>
      </c>
      <c r="EC53" s="356">
        <f>EC54+EC55</f>
        <v>0</v>
      </c>
      <c r="ED53" s="356">
        <f t="shared" si="162"/>
        <v>0</v>
      </c>
      <c r="EE53" s="356">
        <f t="shared" si="162"/>
        <v>0</v>
      </c>
      <c r="EF53" s="356">
        <f t="shared" si="162"/>
        <v>0</v>
      </c>
      <c r="EG53" s="356">
        <f t="shared" si="162"/>
        <v>0</v>
      </c>
      <c r="EH53" s="356">
        <f t="shared" si="162"/>
        <v>0</v>
      </c>
      <c r="EI53" s="356">
        <f t="shared" si="162"/>
        <v>0</v>
      </c>
      <c r="EJ53" s="356">
        <f>EJ54+EJ55</f>
        <v>0</v>
      </c>
      <c r="EK53" s="356">
        <f t="shared" si="162"/>
        <v>0</v>
      </c>
      <c r="EL53" s="356">
        <f t="shared" si="162"/>
        <v>0</v>
      </c>
      <c r="EM53" s="356">
        <f t="shared" si="162"/>
        <v>0</v>
      </c>
      <c r="EN53" s="356">
        <f t="shared" si="162"/>
        <v>0</v>
      </c>
      <c r="EO53" s="356">
        <f t="shared" si="162"/>
        <v>0</v>
      </c>
      <c r="EP53" s="356">
        <f t="shared" si="162"/>
        <v>0</v>
      </c>
      <c r="EQ53" s="356">
        <f t="shared" si="162"/>
        <v>0</v>
      </c>
      <c r="ER53" s="356">
        <f>ER54+ER55</f>
        <v>0</v>
      </c>
      <c r="ES53" s="356">
        <f t="shared" si="162"/>
        <v>0</v>
      </c>
      <c r="ET53" s="356">
        <f t="shared" si="162"/>
        <v>0</v>
      </c>
      <c r="EU53" s="356">
        <f t="shared" si="162"/>
        <v>0</v>
      </c>
      <c r="EV53" s="356">
        <f t="shared" si="162"/>
        <v>0</v>
      </c>
      <c r="EW53" s="356">
        <f t="shared" si="162"/>
        <v>0</v>
      </c>
      <c r="EX53" s="356">
        <f t="shared" si="162"/>
        <v>0</v>
      </c>
      <c r="EY53" s="356">
        <f>EY54+EY55</f>
        <v>0</v>
      </c>
      <c r="EZ53" s="356">
        <f>EZ54+EZ55</f>
        <v>0</v>
      </c>
      <c r="FA53" s="356">
        <f t="shared" si="162"/>
        <v>0</v>
      </c>
      <c r="FB53" s="356">
        <f t="shared" si="162"/>
        <v>0</v>
      </c>
      <c r="FC53" s="356">
        <f t="shared" si="162"/>
        <v>0</v>
      </c>
      <c r="FD53" s="356">
        <f t="shared" si="162"/>
        <v>927879000</v>
      </c>
      <c r="FE53" s="356">
        <f t="shared" si="162"/>
        <v>0</v>
      </c>
      <c r="FF53" s="356">
        <f t="shared" si="162"/>
        <v>0</v>
      </c>
      <c r="FG53" s="356">
        <f t="shared" si="162"/>
        <v>0</v>
      </c>
      <c r="FH53" s="356">
        <f t="shared" si="162"/>
        <v>0</v>
      </c>
      <c r="FI53" s="356">
        <f t="shared" si="162"/>
        <v>0</v>
      </c>
      <c r="FJ53" s="356">
        <f t="shared" si="162"/>
        <v>0</v>
      </c>
      <c r="FK53" s="356">
        <f t="shared" si="162"/>
        <v>0</v>
      </c>
      <c r="FL53" s="356">
        <f t="shared" si="162"/>
        <v>0</v>
      </c>
      <c r="FM53" s="356">
        <f t="shared" si="162"/>
        <v>0</v>
      </c>
      <c r="FN53" s="356">
        <f t="shared" si="162"/>
        <v>0</v>
      </c>
      <c r="FO53" s="356">
        <f t="shared" si="162"/>
        <v>0</v>
      </c>
      <c r="FP53" s="356">
        <f t="shared" si="162"/>
        <v>0</v>
      </c>
      <c r="FQ53" s="356">
        <f t="shared" si="162"/>
        <v>0</v>
      </c>
      <c r="FR53" s="356">
        <f t="shared" si="162"/>
        <v>0</v>
      </c>
      <c r="FS53" s="356">
        <f t="shared" si="162"/>
        <v>0</v>
      </c>
      <c r="FT53" s="356">
        <f t="shared" si="162"/>
        <v>0</v>
      </c>
      <c r="FU53" s="356">
        <f t="shared" si="162"/>
        <v>0</v>
      </c>
      <c r="FV53" s="356">
        <f t="shared" si="162"/>
        <v>0</v>
      </c>
      <c r="FW53" s="356">
        <f t="shared" si="162"/>
        <v>0</v>
      </c>
      <c r="FX53" s="356">
        <f t="shared" si="162"/>
        <v>0</v>
      </c>
      <c r="FY53" s="356">
        <f t="shared" si="162"/>
        <v>0</v>
      </c>
      <c r="FZ53" s="356">
        <f t="shared" si="162"/>
        <v>0</v>
      </c>
      <c r="GA53" s="356">
        <f t="shared" si="162"/>
        <v>0</v>
      </c>
      <c r="GB53" s="356">
        <f t="shared" si="162"/>
        <v>0</v>
      </c>
      <c r="GC53" s="356">
        <f t="shared" si="162"/>
        <v>0</v>
      </c>
      <c r="GD53" s="356">
        <f t="shared" si="162"/>
        <v>0</v>
      </c>
      <c r="GE53" s="356">
        <f t="shared" si="162"/>
        <v>0</v>
      </c>
      <c r="GF53" s="356">
        <f t="shared" si="162"/>
        <v>0</v>
      </c>
      <c r="GG53" s="356">
        <f t="shared" ref="GG53:GO53" si="163">GG54+GG55</f>
        <v>0</v>
      </c>
      <c r="GH53" s="356">
        <f t="shared" si="163"/>
        <v>0</v>
      </c>
      <c r="GI53" s="356">
        <f t="shared" si="163"/>
        <v>0</v>
      </c>
      <c r="GJ53" s="356">
        <f t="shared" si="163"/>
        <v>0</v>
      </c>
      <c r="GK53" s="356">
        <f t="shared" si="163"/>
        <v>0</v>
      </c>
      <c r="GL53" s="356">
        <f t="shared" si="163"/>
        <v>0</v>
      </c>
      <c r="GM53" s="356">
        <f t="shared" si="163"/>
        <v>0</v>
      </c>
      <c r="GN53" s="356">
        <f t="shared" si="163"/>
        <v>0</v>
      </c>
      <c r="GO53" s="356">
        <f t="shared" si="163"/>
        <v>0</v>
      </c>
      <c r="GP53" s="356">
        <f>GP54+GP55</f>
        <v>0</v>
      </c>
      <c r="GQ53" s="357">
        <f t="shared" si="127"/>
        <v>1</v>
      </c>
      <c r="GR53" s="357"/>
      <c r="GS53" s="358">
        <f t="shared" si="56"/>
        <v>1</v>
      </c>
      <c r="GT53" s="358"/>
      <c r="GU53" s="358"/>
    </row>
    <row r="54" spans="1:203" s="63" customFormat="1" ht="21" hidden="1" customHeight="1">
      <c r="A54" s="354"/>
      <c r="B54" s="355" t="s">
        <v>160</v>
      </c>
      <c r="C54" s="356">
        <f>D54+BN54+CP54</f>
        <v>0</v>
      </c>
      <c r="D54" s="356">
        <f>E54+J54</f>
        <v>0</v>
      </c>
      <c r="E54" s="356">
        <f>SUM(F54:I54)</f>
        <v>0</v>
      </c>
      <c r="F54" s="356"/>
      <c r="G54" s="356"/>
      <c r="H54" s="356"/>
      <c r="I54" s="356"/>
      <c r="J54" s="356">
        <f>SUM(K54:BM54)</f>
        <v>0</v>
      </c>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f>SUM(BO54:BP54)</f>
        <v>0</v>
      </c>
      <c r="BO54" s="356">
        <f>SUM(BQ54:BR54)+BS54+BU54+CD54+CL54</f>
        <v>0</v>
      </c>
      <c r="BP54" s="356">
        <f>BT54+SUM(BV54:CC54)+SUM(CE54:CK54)+SUM(CM54:CO54)</f>
        <v>0</v>
      </c>
      <c r="BQ54" s="356"/>
      <c r="BR54" s="356"/>
      <c r="BS54" s="356"/>
      <c r="BT54" s="356"/>
      <c r="BU54" s="356"/>
      <c r="BV54" s="356"/>
      <c r="BW54" s="356"/>
      <c r="BX54" s="356"/>
      <c r="BY54" s="356"/>
      <c r="BZ54" s="356"/>
      <c r="CA54" s="356"/>
      <c r="CB54" s="356"/>
      <c r="CC54" s="356"/>
      <c r="CD54" s="356"/>
      <c r="CE54" s="356"/>
      <c r="CF54" s="356"/>
      <c r="CG54" s="356"/>
      <c r="CH54" s="356"/>
      <c r="CI54" s="356"/>
      <c r="CJ54" s="356"/>
      <c r="CK54" s="356"/>
      <c r="CL54" s="356"/>
      <c r="CM54" s="356"/>
      <c r="CN54" s="356"/>
      <c r="CO54" s="356"/>
      <c r="CP54" s="356">
        <f>SUM(CQ54:CR54)</f>
        <v>0</v>
      </c>
      <c r="CQ54" s="356">
        <f>SUM(CS54:CS54)</f>
        <v>0</v>
      </c>
      <c r="CR54" s="356">
        <f>SUM(CT54:CU54)</f>
        <v>0</v>
      </c>
      <c r="CS54" s="356"/>
      <c r="CT54" s="356"/>
      <c r="CU54" s="356"/>
      <c r="CV54" s="355" t="s">
        <v>160</v>
      </c>
      <c r="CW54" s="356">
        <f>CX54+FH54+GJ54+GP54</f>
        <v>0</v>
      </c>
      <c r="CX54" s="356">
        <f>CY54+DD54</f>
        <v>0</v>
      </c>
      <c r="CY54" s="356">
        <f>SUM(CZ54:DC54)</f>
        <v>0</v>
      </c>
      <c r="CZ54" s="356"/>
      <c r="DA54" s="356"/>
      <c r="DB54" s="356"/>
      <c r="DC54" s="356"/>
      <c r="DD54" s="356">
        <f>SUM(DE54:FG54)</f>
        <v>0</v>
      </c>
      <c r="DE54" s="356"/>
      <c r="DF54" s="356"/>
      <c r="DG54" s="356"/>
      <c r="DH54" s="356"/>
      <c r="DI54" s="356"/>
      <c r="DJ54" s="356"/>
      <c r="DK54" s="356"/>
      <c r="DL54" s="356"/>
      <c r="DM54" s="356"/>
      <c r="DN54" s="356"/>
      <c r="DO54" s="356"/>
      <c r="DP54" s="356"/>
      <c r="DQ54" s="356"/>
      <c r="DR54" s="356"/>
      <c r="DS54" s="356"/>
      <c r="DT54" s="356"/>
      <c r="DU54" s="356"/>
      <c r="DV54" s="356"/>
      <c r="DW54" s="356"/>
      <c r="DX54" s="356"/>
      <c r="DY54" s="356"/>
      <c r="DZ54" s="356"/>
      <c r="EA54" s="356"/>
      <c r="EB54" s="356"/>
      <c r="EC54" s="356"/>
      <c r="ED54" s="356"/>
      <c r="EE54" s="356"/>
      <c r="EF54" s="356"/>
      <c r="EG54" s="356"/>
      <c r="EH54" s="356"/>
      <c r="EI54" s="356"/>
      <c r="EJ54" s="356"/>
      <c r="EK54" s="356"/>
      <c r="EL54" s="356"/>
      <c r="EM54" s="356"/>
      <c r="EN54" s="356"/>
      <c r="EO54" s="356"/>
      <c r="EP54" s="356"/>
      <c r="EQ54" s="356"/>
      <c r="ER54" s="356"/>
      <c r="ES54" s="356"/>
      <c r="ET54" s="356"/>
      <c r="EU54" s="356"/>
      <c r="EV54" s="356"/>
      <c r="EW54" s="356"/>
      <c r="EX54" s="356"/>
      <c r="EY54" s="356"/>
      <c r="EZ54" s="356"/>
      <c r="FA54" s="356"/>
      <c r="FB54" s="356"/>
      <c r="FC54" s="356"/>
      <c r="FD54" s="356"/>
      <c r="FE54" s="356"/>
      <c r="FF54" s="356"/>
      <c r="FG54" s="356"/>
      <c r="FH54" s="356">
        <f>SUM(FI54:FJ54)</f>
        <v>0</v>
      </c>
      <c r="FI54" s="356">
        <f>SUM(FK54:FL54)+FM54+FO54+FX54+GF54</f>
        <v>0</v>
      </c>
      <c r="FJ54" s="356">
        <f>FN54+SUM(FP54:FW54)+SUM(FY54:GE54)+SUM(GG54:GI54)</f>
        <v>0</v>
      </c>
      <c r="FK54" s="356"/>
      <c r="FL54" s="356"/>
      <c r="FM54" s="356"/>
      <c r="FN54" s="356"/>
      <c r="FO54" s="356"/>
      <c r="FP54" s="356"/>
      <c r="FQ54" s="356"/>
      <c r="FR54" s="356"/>
      <c r="FS54" s="356"/>
      <c r="FT54" s="356"/>
      <c r="FU54" s="356"/>
      <c r="FV54" s="356"/>
      <c r="FW54" s="356"/>
      <c r="FX54" s="356"/>
      <c r="FY54" s="356"/>
      <c r="FZ54" s="356"/>
      <c r="GA54" s="356"/>
      <c r="GB54" s="356"/>
      <c r="GC54" s="356"/>
      <c r="GD54" s="356"/>
      <c r="GE54" s="356"/>
      <c r="GF54" s="356"/>
      <c r="GG54" s="356"/>
      <c r="GH54" s="356"/>
      <c r="GI54" s="356"/>
      <c r="GJ54" s="356">
        <f>SUM(GK54:GL54)</f>
        <v>0</v>
      </c>
      <c r="GK54" s="356">
        <f>SUM(GM54:GM54)</f>
        <v>0</v>
      </c>
      <c r="GL54" s="356">
        <f>SUM(GN54:GO54)</f>
        <v>0</v>
      </c>
      <c r="GM54" s="356"/>
      <c r="GN54" s="356"/>
      <c r="GO54" s="356"/>
      <c r="GP54" s="356"/>
      <c r="GQ54" s="357"/>
      <c r="GR54" s="357"/>
      <c r="GS54" s="358"/>
      <c r="GT54" s="358"/>
      <c r="GU54" s="358"/>
    </row>
    <row r="55" spans="1:203" s="63" customFormat="1" ht="21" hidden="1" customHeight="1">
      <c r="A55" s="354"/>
      <c r="B55" s="355" t="s">
        <v>161</v>
      </c>
      <c r="C55" s="356">
        <f>D55+BN55+CP55</f>
        <v>931029000</v>
      </c>
      <c r="D55" s="356">
        <f>E55+J55</f>
        <v>931029000</v>
      </c>
      <c r="E55" s="356">
        <f>SUM(F55:I55)</f>
        <v>0</v>
      </c>
      <c r="F55" s="356"/>
      <c r="G55" s="356"/>
      <c r="H55" s="356"/>
      <c r="I55" s="356"/>
      <c r="J55" s="356">
        <f>SUM(K55:BM55)</f>
        <v>931029000</v>
      </c>
      <c r="K55" s="356"/>
      <c r="L55" s="356"/>
      <c r="M55" s="356"/>
      <c r="N55" s="356"/>
      <c r="O55" s="356"/>
      <c r="P55" s="356"/>
      <c r="Q55" s="356"/>
      <c r="R55" s="356"/>
      <c r="S55" s="356"/>
      <c r="T55" s="356"/>
      <c r="U55" s="356"/>
      <c r="V55" s="356"/>
      <c r="W55" s="356"/>
      <c r="X55" s="356"/>
      <c r="Y55" s="356"/>
      <c r="Z55" s="356">
        <v>3150000</v>
      </c>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356"/>
      <c r="BA55" s="356"/>
      <c r="BB55" s="356"/>
      <c r="BC55" s="356"/>
      <c r="BD55" s="356"/>
      <c r="BE55" s="356"/>
      <c r="BF55" s="356"/>
      <c r="BG55" s="356"/>
      <c r="BH55" s="356"/>
      <c r="BI55" s="356"/>
      <c r="BJ55" s="356">
        <v>927879000</v>
      </c>
      <c r="BK55" s="356"/>
      <c r="BL55" s="356"/>
      <c r="BM55" s="356"/>
      <c r="BN55" s="356">
        <f>SUM(BO55:BP55)</f>
        <v>0</v>
      </c>
      <c r="BO55" s="356">
        <f>SUM(BQ55:BR55)+BS55+BU55+CD55+CL55</f>
        <v>0</v>
      </c>
      <c r="BP55" s="356">
        <f>BT55+SUM(BV55:CC55)+SUM(CE55:CK55)+SUM(CM55:CO55)</f>
        <v>0</v>
      </c>
      <c r="BQ55" s="356"/>
      <c r="BR55" s="356"/>
      <c r="BS55" s="356"/>
      <c r="BT55" s="356"/>
      <c r="BU55" s="356"/>
      <c r="BV55" s="356"/>
      <c r="BW55" s="356"/>
      <c r="BX55" s="356"/>
      <c r="BY55" s="356"/>
      <c r="BZ55" s="356"/>
      <c r="CA55" s="356"/>
      <c r="CB55" s="356"/>
      <c r="CC55" s="356"/>
      <c r="CD55" s="356"/>
      <c r="CE55" s="356"/>
      <c r="CF55" s="356"/>
      <c r="CG55" s="356"/>
      <c r="CH55" s="356"/>
      <c r="CI55" s="356"/>
      <c r="CJ55" s="356"/>
      <c r="CK55" s="356"/>
      <c r="CL55" s="356"/>
      <c r="CM55" s="356"/>
      <c r="CN55" s="356"/>
      <c r="CO55" s="356"/>
      <c r="CP55" s="356">
        <f>SUM(CQ55:CR55)</f>
        <v>0</v>
      </c>
      <c r="CQ55" s="356">
        <f>SUM(CS55:CS55)</f>
        <v>0</v>
      </c>
      <c r="CR55" s="356">
        <f>SUM(CT55:CU55)</f>
        <v>0</v>
      </c>
      <c r="CS55" s="356"/>
      <c r="CT55" s="356"/>
      <c r="CU55" s="356"/>
      <c r="CV55" s="355" t="s">
        <v>161</v>
      </c>
      <c r="CW55" s="356">
        <f>CX55+FH55+GJ55+GP55</f>
        <v>931029000</v>
      </c>
      <c r="CX55" s="356">
        <f>CY55+DD55</f>
        <v>931029000</v>
      </c>
      <c r="CY55" s="356">
        <f>SUM(CZ55:DC55)</f>
        <v>0</v>
      </c>
      <c r="CZ55" s="356"/>
      <c r="DA55" s="356"/>
      <c r="DB55" s="356"/>
      <c r="DC55" s="356"/>
      <c r="DD55" s="356">
        <f>SUM(DE55:FG55)</f>
        <v>931029000</v>
      </c>
      <c r="DE55" s="356"/>
      <c r="DF55" s="356"/>
      <c r="DG55" s="356"/>
      <c r="DH55" s="356"/>
      <c r="DI55" s="356"/>
      <c r="DJ55" s="356"/>
      <c r="DK55" s="356"/>
      <c r="DL55" s="356"/>
      <c r="DM55" s="356"/>
      <c r="DN55" s="356"/>
      <c r="DO55" s="356"/>
      <c r="DP55" s="356"/>
      <c r="DQ55" s="356"/>
      <c r="DR55" s="356"/>
      <c r="DS55" s="356"/>
      <c r="DT55" s="356">
        <v>3150000</v>
      </c>
      <c r="DU55" s="356"/>
      <c r="DV55" s="356"/>
      <c r="DW55" s="356"/>
      <c r="DX55" s="356"/>
      <c r="DY55" s="356"/>
      <c r="DZ55" s="356"/>
      <c r="EA55" s="356"/>
      <c r="EB55" s="356"/>
      <c r="EC55" s="356"/>
      <c r="ED55" s="356"/>
      <c r="EE55" s="356"/>
      <c r="EF55" s="356"/>
      <c r="EG55" s="356"/>
      <c r="EH55" s="356"/>
      <c r="EI55" s="356"/>
      <c r="EJ55" s="356"/>
      <c r="EK55" s="356"/>
      <c r="EL55" s="356"/>
      <c r="EM55" s="356"/>
      <c r="EN55" s="356"/>
      <c r="EO55" s="356"/>
      <c r="EP55" s="356"/>
      <c r="EQ55" s="356"/>
      <c r="ER55" s="356"/>
      <c r="ES55" s="356"/>
      <c r="ET55" s="356"/>
      <c r="EU55" s="356"/>
      <c r="EV55" s="356"/>
      <c r="EW55" s="356"/>
      <c r="EX55" s="356"/>
      <c r="EY55" s="356"/>
      <c r="EZ55" s="356"/>
      <c r="FA55" s="356"/>
      <c r="FB55" s="356"/>
      <c r="FC55" s="356"/>
      <c r="FD55" s="356">
        <v>927879000</v>
      </c>
      <c r="FE55" s="356"/>
      <c r="FF55" s="356"/>
      <c r="FG55" s="356"/>
      <c r="FH55" s="356">
        <f>SUM(FI55:FJ55)</f>
        <v>0</v>
      </c>
      <c r="FI55" s="356">
        <f>SUM(FK55:FL55)+FM55+FO55+FX55+GF55</f>
        <v>0</v>
      </c>
      <c r="FJ55" s="356">
        <f>FN55+SUM(FP55:FW55)+SUM(FY55:GE55)+SUM(GG55:GI55)</f>
        <v>0</v>
      </c>
      <c r="FK55" s="356"/>
      <c r="FL55" s="356"/>
      <c r="FM55" s="356"/>
      <c r="FN55" s="356"/>
      <c r="FO55" s="356"/>
      <c r="FP55" s="356"/>
      <c r="FQ55" s="356"/>
      <c r="FR55" s="356"/>
      <c r="FS55" s="356"/>
      <c r="FT55" s="356"/>
      <c r="FU55" s="356"/>
      <c r="FV55" s="356"/>
      <c r="FW55" s="356"/>
      <c r="FX55" s="356"/>
      <c r="FY55" s="356"/>
      <c r="FZ55" s="356"/>
      <c r="GA55" s="356"/>
      <c r="GB55" s="356"/>
      <c r="GC55" s="356"/>
      <c r="GD55" s="356"/>
      <c r="GE55" s="356"/>
      <c r="GF55" s="356"/>
      <c r="GG55" s="356"/>
      <c r="GH55" s="356"/>
      <c r="GI55" s="356"/>
      <c r="GJ55" s="356">
        <f>SUM(GK55:GL55)</f>
        <v>0</v>
      </c>
      <c r="GK55" s="356">
        <f>SUM(GM55:GM55)</f>
        <v>0</v>
      </c>
      <c r="GL55" s="356">
        <f>SUM(GN55:GO55)</f>
        <v>0</v>
      </c>
      <c r="GM55" s="356"/>
      <c r="GN55" s="356"/>
      <c r="GO55" s="356"/>
      <c r="GP55" s="356"/>
      <c r="GQ55" s="357">
        <f t="shared" si="127"/>
        <v>1</v>
      </c>
      <c r="GR55" s="357"/>
      <c r="GS55" s="358">
        <f t="shared" si="56"/>
        <v>1</v>
      </c>
      <c r="GT55" s="358"/>
      <c r="GU55" s="358"/>
    </row>
    <row r="56" spans="1:203" s="63" customFormat="1" ht="21" customHeight="1">
      <c r="A56" s="354">
        <v>15</v>
      </c>
      <c r="B56" s="355" t="s">
        <v>430</v>
      </c>
      <c r="C56" s="356">
        <f t="shared" ref="C56:Y56" si="164">C57+C58</f>
        <v>7620053801</v>
      </c>
      <c r="D56" s="356">
        <f t="shared" si="164"/>
        <v>7620053801</v>
      </c>
      <c r="E56" s="356">
        <f t="shared" si="164"/>
        <v>0</v>
      </c>
      <c r="F56" s="356">
        <f t="shared" si="164"/>
        <v>0</v>
      </c>
      <c r="G56" s="356">
        <f t="shared" si="164"/>
        <v>0</v>
      </c>
      <c r="H56" s="356">
        <f t="shared" si="164"/>
        <v>0</v>
      </c>
      <c r="I56" s="356">
        <f t="shared" si="164"/>
        <v>0</v>
      </c>
      <c r="J56" s="356">
        <f t="shared" si="164"/>
        <v>7620053801</v>
      </c>
      <c r="K56" s="356">
        <f t="shared" si="164"/>
        <v>0</v>
      </c>
      <c r="L56" s="356">
        <f t="shared" si="164"/>
        <v>0</v>
      </c>
      <c r="M56" s="356">
        <f t="shared" si="164"/>
        <v>0</v>
      </c>
      <c r="N56" s="356">
        <f t="shared" si="164"/>
        <v>0</v>
      </c>
      <c r="O56" s="356">
        <f t="shared" si="164"/>
        <v>0</v>
      </c>
      <c r="P56" s="356">
        <f t="shared" si="164"/>
        <v>0</v>
      </c>
      <c r="Q56" s="356">
        <f t="shared" si="164"/>
        <v>0</v>
      </c>
      <c r="R56" s="356">
        <f t="shared" si="164"/>
        <v>0</v>
      </c>
      <c r="S56" s="356">
        <f t="shared" si="164"/>
        <v>0</v>
      </c>
      <c r="T56" s="356">
        <f t="shared" si="164"/>
        <v>0</v>
      </c>
      <c r="U56" s="356">
        <f t="shared" si="164"/>
        <v>0</v>
      </c>
      <c r="V56" s="356">
        <f t="shared" si="164"/>
        <v>0</v>
      </c>
      <c r="W56" s="356">
        <f t="shared" si="164"/>
        <v>0</v>
      </c>
      <c r="X56" s="356">
        <f t="shared" si="164"/>
        <v>0</v>
      </c>
      <c r="Y56" s="356">
        <f t="shared" si="164"/>
        <v>0</v>
      </c>
      <c r="Z56" s="356">
        <f t="shared" ref="Z56:AI56" si="165">Z57+Z58</f>
        <v>0</v>
      </c>
      <c r="AA56" s="356">
        <f t="shared" si="165"/>
        <v>0</v>
      </c>
      <c r="AB56" s="356">
        <f t="shared" si="165"/>
        <v>0</v>
      </c>
      <c r="AC56" s="356">
        <f t="shared" si="165"/>
        <v>0</v>
      </c>
      <c r="AD56" s="356">
        <f t="shared" si="165"/>
        <v>0</v>
      </c>
      <c r="AE56" s="356">
        <f t="shared" si="165"/>
        <v>0</v>
      </c>
      <c r="AF56" s="356">
        <f t="shared" si="165"/>
        <v>0</v>
      </c>
      <c r="AG56" s="356">
        <f t="shared" si="165"/>
        <v>0</v>
      </c>
      <c r="AH56" s="356">
        <f t="shared" si="165"/>
        <v>1646241811.9999998</v>
      </c>
      <c r="AI56" s="356">
        <f t="shared" si="165"/>
        <v>0</v>
      </c>
      <c r="AJ56" s="356">
        <f t="shared" ref="AJ56:AO56" si="166">AJ57+AJ58</f>
        <v>5059811989</v>
      </c>
      <c r="AK56" s="356">
        <f t="shared" si="166"/>
        <v>914000000</v>
      </c>
      <c r="AL56" s="356">
        <f t="shared" si="166"/>
        <v>0</v>
      </c>
      <c r="AM56" s="356">
        <f t="shared" si="166"/>
        <v>0</v>
      </c>
      <c r="AN56" s="356">
        <f t="shared" si="166"/>
        <v>0</v>
      </c>
      <c r="AO56" s="356">
        <f t="shared" si="166"/>
        <v>0</v>
      </c>
      <c r="AP56" s="356">
        <f>AP57+AP58</f>
        <v>0</v>
      </c>
      <c r="AQ56" s="356">
        <f t="shared" ref="AQ56:AW56" si="167">AQ57+AQ58</f>
        <v>0</v>
      </c>
      <c r="AR56" s="356">
        <f t="shared" si="167"/>
        <v>0</v>
      </c>
      <c r="AS56" s="356">
        <f t="shared" si="167"/>
        <v>0</v>
      </c>
      <c r="AT56" s="356">
        <f t="shared" si="167"/>
        <v>0</v>
      </c>
      <c r="AU56" s="356">
        <f t="shared" si="167"/>
        <v>0</v>
      </c>
      <c r="AV56" s="356">
        <f t="shared" si="167"/>
        <v>0</v>
      </c>
      <c r="AW56" s="356">
        <f t="shared" si="167"/>
        <v>0</v>
      </c>
      <c r="AX56" s="356">
        <f>AX57+AX58</f>
        <v>0</v>
      </c>
      <c r="AY56" s="356">
        <f t="shared" ref="AY56:BD56" si="168">AY57+AY58</f>
        <v>0</v>
      </c>
      <c r="AZ56" s="356">
        <f t="shared" si="168"/>
        <v>0</v>
      </c>
      <c r="BA56" s="356">
        <f t="shared" si="168"/>
        <v>0</v>
      </c>
      <c r="BB56" s="356">
        <f t="shared" si="168"/>
        <v>0</v>
      </c>
      <c r="BC56" s="356">
        <f t="shared" si="168"/>
        <v>0</v>
      </c>
      <c r="BD56" s="356">
        <f t="shared" si="168"/>
        <v>0</v>
      </c>
      <c r="BE56" s="356">
        <f>BE57+BE58</f>
        <v>0</v>
      </c>
      <c r="BF56" s="356">
        <f>BF57+BF58</f>
        <v>0</v>
      </c>
      <c r="BG56" s="356">
        <f t="shared" ref="BG56:CU56" si="169">BG57+BG58</f>
        <v>0</v>
      </c>
      <c r="BH56" s="356">
        <f t="shared" si="169"/>
        <v>0</v>
      </c>
      <c r="BI56" s="356">
        <f t="shared" si="169"/>
        <v>0</v>
      </c>
      <c r="BJ56" s="356">
        <f t="shared" si="169"/>
        <v>0</v>
      </c>
      <c r="BK56" s="356">
        <f t="shared" si="169"/>
        <v>0</v>
      </c>
      <c r="BL56" s="356">
        <f t="shared" si="169"/>
        <v>0</v>
      </c>
      <c r="BM56" s="356">
        <f t="shared" si="169"/>
        <v>0</v>
      </c>
      <c r="BN56" s="356">
        <f t="shared" si="169"/>
        <v>0</v>
      </c>
      <c r="BO56" s="356">
        <f t="shared" si="169"/>
        <v>0</v>
      </c>
      <c r="BP56" s="356">
        <f t="shared" si="169"/>
        <v>0</v>
      </c>
      <c r="BQ56" s="356">
        <f t="shared" si="169"/>
        <v>0</v>
      </c>
      <c r="BR56" s="356">
        <f t="shared" si="169"/>
        <v>0</v>
      </c>
      <c r="BS56" s="356">
        <f t="shared" si="169"/>
        <v>0</v>
      </c>
      <c r="BT56" s="356">
        <f t="shared" si="169"/>
        <v>0</v>
      </c>
      <c r="BU56" s="356">
        <f t="shared" si="169"/>
        <v>0</v>
      </c>
      <c r="BV56" s="356">
        <f t="shared" si="169"/>
        <v>0</v>
      </c>
      <c r="BW56" s="356">
        <f t="shared" si="169"/>
        <v>0</v>
      </c>
      <c r="BX56" s="356">
        <f t="shared" si="169"/>
        <v>0</v>
      </c>
      <c r="BY56" s="356">
        <f t="shared" si="169"/>
        <v>0</v>
      </c>
      <c r="BZ56" s="356">
        <f t="shared" si="169"/>
        <v>0</v>
      </c>
      <c r="CA56" s="356">
        <f t="shared" si="169"/>
        <v>0</v>
      </c>
      <c r="CB56" s="356">
        <f t="shared" si="169"/>
        <v>0</v>
      </c>
      <c r="CC56" s="356">
        <f t="shared" si="169"/>
        <v>0</v>
      </c>
      <c r="CD56" s="356">
        <f t="shared" si="169"/>
        <v>0</v>
      </c>
      <c r="CE56" s="356">
        <f t="shared" si="169"/>
        <v>0</v>
      </c>
      <c r="CF56" s="356">
        <f t="shared" si="169"/>
        <v>0</v>
      </c>
      <c r="CG56" s="356">
        <f t="shared" si="169"/>
        <v>0</v>
      </c>
      <c r="CH56" s="356">
        <f t="shared" si="169"/>
        <v>0</v>
      </c>
      <c r="CI56" s="356">
        <f t="shared" si="169"/>
        <v>0</v>
      </c>
      <c r="CJ56" s="356">
        <f t="shared" si="169"/>
        <v>0</v>
      </c>
      <c r="CK56" s="356">
        <f t="shared" si="169"/>
        <v>0</v>
      </c>
      <c r="CL56" s="356">
        <f t="shared" si="169"/>
        <v>0</v>
      </c>
      <c r="CM56" s="356">
        <f t="shared" si="169"/>
        <v>0</v>
      </c>
      <c r="CN56" s="356">
        <f t="shared" si="169"/>
        <v>0</v>
      </c>
      <c r="CO56" s="356">
        <f t="shared" si="169"/>
        <v>0</v>
      </c>
      <c r="CP56" s="356">
        <f t="shared" si="169"/>
        <v>0</v>
      </c>
      <c r="CQ56" s="356">
        <f t="shared" si="169"/>
        <v>0</v>
      </c>
      <c r="CR56" s="356">
        <f t="shared" si="169"/>
        <v>0</v>
      </c>
      <c r="CS56" s="356">
        <f t="shared" si="169"/>
        <v>0</v>
      </c>
      <c r="CT56" s="356">
        <f t="shared" si="169"/>
        <v>0</v>
      </c>
      <c r="CU56" s="356">
        <f t="shared" si="169"/>
        <v>0</v>
      </c>
      <c r="CV56" s="355" t="s">
        <v>326</v>
      </c>
      <c r="CW56" s="356">
        <f t="shared" ref="CW56:DM56" si="170">CW57+CW58</f>
        <v>7620053801</v>
      </c>
      <c r="CX56" s="356">
        <f t="shared" si="170"/>
        <v>7620053801</v>
      </c>
      <c r="CY56" s="356">
        <f t="shared" si="170"/>
        <v>0</v>
      </c>
      <c r="CZ56" s="356">
        <f t="shared" si="170"/>
        <v>0</v>
      </c>
      <c r="DA56" s="356">
        <f t="shared" si="170"/>
        <v>0</v>
      </c>
      <c r="DB56" s="356">
        <f t="shared" si="170"/>
        <v>0</v>
      </c>
      <c r="DC56" s="356">
        <f t="shared" si="170"/>
        <v>0</v>
      </c>
      <c r="DD56" s="356">
        <f t="shared" si="170"/>
        <v>7620053801</v>
      </c>
      <c r="DE56" s="356">
        <f t="shared" si="170"/>
        <v>0</v>
      </c>
      <c r="DF56" s="356">
        <f t="shared" si="170"/>
        <v>0</v>
      </c>
      <c r="DG56" s="356">
        <f t="shared" si="170"/>
        <v>0</v>
      </c>
      <c r="DH56" s="356">
        <f t="shared" si="170"/>
        <v>0</v>
      </c>
      <c r="DI56" s="356">
        <f t="shared" si="170"/>
        <v>0</v>
      </c>
      <c r="DJ56" s="356">
        <f t="shared" si="170"/>
        <v>0</v>
      </c>
      <c r="DK56" s="356">
        <f t="shared" si="170"/>
        <v>0</v>
      </c>
      <c r="DL56" s="356">
        <f t="shared" si="170"/>
        <v>0</v>
      </c>
      <c r="DM56" s="356">
        <f t="shared" si="170"/>
        <v>0</v>
      </c>
      <c r="DN56" s="356">
        <f t="shared" ref="DN56:GF56" si="171">DN57+DN58</f>
        <v>0</v>
      </c>
      <c r="DO56" s="356">
        <f t="shared" si="171"/>
        <v>0</v>
      </c>
      <c r="DP56" s="356">
        <f t="shared" si="171"/>
        <v>0</v>
      </c>
      <c r="DQ56" s="356">
        <f t="shared" si="171"/>
        <v>0</v>
      </c>
      <c r="DR56" s="356">
        <f t="shared" si="171"/>
        <v>0</v>
      </c>
      <c r="DS56" s="356">
        <f t="shared" si="171"/>
        <v>0</v>
      </c>
      <c r="DT56" s="356">
        <f>DT57+DT58</f>
        <v>0</v>
      </c>
      <c r="DU56" s="356">
        <f t="shared" si="171"/>
        <v>0</v>
      </c>
      <c r="DV56" s="356">
        <f t="shared" si="171"/>
        <v>0</v>
      </c>
      <c r="DW56" s="356">
        <f>DW57+DW58</f>
        <v>0</v>
      </c>
      <c r="DX56" s="356">
        <f>DX57+DX58</f>
        <v>0</v>
      </c>
      <c r="DY56" s="356">
        <f t="shared" si="171"/>
        <v>0</v>
      </c>
      <c r="DZ56" s="356">
        <f t="shared" si="171"/>
        <v>0</v>
      </c>
      <c r="EA56" s="356">
        <f t="shared" si="171"/>
        <v>0</v>
      </c>
      <c r="EB56" s="356">
        <f t="shared" si="171"/>
        <v>1646241811.9999998</v>
      </c>
      <c r="EC56" s="356">
        <f>EC57+EC58</f>
        <v>0</v>
      </c>
      <c r="ED56" s="356">
        <f t="shared" si="171"/>
        <v>5059811989</v>
      </c>
      <c r="EE56" s="356">
        <f t="shared" si="171"/>
        <v>914000000</v>
      </c>
      <c r="EF56" s="356">
        <f t="shared" si="171"/>
        <v>0</v>
      </c>
      <c r="EG56" s="356">
        <f t="shared" si="171"/>
        <v>0</v>
      </c>
      <c r="EH56" s="356">
        <f t="shared" si="171"/>
        <v>0</v>
      </c>
      <c r="EI56" s="356">
        <f t="shared" si="171"/>
        <v>0</v>
      </c>
      <c r="EJ56" s="356">
        <f>EJ57+EJ58</f>
        <v>0</v>
      </c>
      <c r="EK56" s="356">
        <f t="shared" si="171"/>
        <v>0</v>
      </c>
      <c r="EL56" s="356">
        <f t="shared" si="171"/>
        <v>0</v>
      </c>
      <c r="EM56" s="356">
        <f t="shared" si="171"/>
        <v>0</v>
      </c>
      <c r="EN56" s="356">
        <f t="shared" si="171"/>
        <v>0</v>
      </c>
      <c r="EO56" s="356">
        <f t="shared" si="171"/>
        <v>0</v>
      </c>
      <c r="EP56" s="356">
        <f t="shared" si="171"/>
        <v>0</v>
      </c>
      <c r="EQ56" s="356">
        <f t="shared" si="171"/>
        <v>0</v>
      </c>
      <c r="ER56" s="356">
        <f>ER57+ER58</f>
        <v>0</v>
      </c>
      <c r="ES56" s="356">
        <f t="shared" si="171"/>
        <v>0</v>
      </c>
      <c r="ET56" s="356">
        <f t="shared" si="171"/>
        <v>0</v>
      </c>
      <c r="EU56" s="356">
        <f t="shared" si="171"/>
        <v>0</v>
      </c>
      <c r="EV56" s="356">
        <f t="shared" si="171"/>
        <v>0</v>
      </c>
      <c r="EW56" s="356">
        <f t="shared" si="171"/>
        <v>0</v>
      </c>
      <c r="EX56" s="356">
        <f t="shared" si="171"/>
        <v>0</v>
      </c>
      <c r="EY56" s="356">
        <f>EY57+EY58</f>
        <v>0</v>
      </c>
      <c r="EZ56" s="356">
        <f>EZ57+EZ58</f>
        <v>0</v>
      </c>
      <c r="FA56" s="356">
        <f t="shared" si="171"/>
        <v>0</v>
      </c>
      <c r="FB56" s="356">
        <f t="shared" si="171"/>
        <v>0</v>
      </c>
      <c r="FC56" s="356">
        <f t="shared" si="171"/>
        <v>0</v>
      </c>
      <c r="FD56" s="356">
        <f t="shared" si="171"/>
        <v>0</v>
      </c>
      <c r="FE56" s="356">
        <f t="shared" si="171"/>
        <v>0</v>
      </c>
      <c r="FF56" s="356">
        <f t="shared" si="171"/>
        <v>0</v>
      </c>
      <c r="FG56" s="356">
        <f t="shared" si="171"/>
        <v>0</v>
      </c>
      <c r="FH56" s="356">
        <f t="shared" si="171"/>
        <v>0</v>
      </c>
      <c r="FI56" s="356">
        <f t="shared" si="171"/>
        <v>0</v>
      </c>
      <c r="FJ56" s="356">
        <f t="shared" si="171"/>
        <v>0</v>
      </c>
      <c r="FK56" s="356">
        <f t="shared" si="171"/>
        <v>0</v>
      </c>
      <c r="FL56" s="356">
        <f t="shared" si="171"/>
        <v>0</v>
      </c>
      <c r="FM56" s="356">
        <f t="shared" si="171"/>
        <v>0</v>
      </c>
      <c r="FN56" s="356">
        <f t="shared" si="171"/>
        <v>0</v>
      </c>
      <c r="FO56" s="356">
        <f t="shared" si="171"/>
        <v>0</v>
      </c>
      <c r="FP56" s="356">
        <f t="shared" si="171"/>
        <v>0</v>
      </c>
      <c r="FQ56" s="356">
        <f t="shared" si="171"/>
        <v>0</v>
      </c>
      <c r="FR56" s="356">
        <f t="shared" si="171"/>
        <v>0</v>
      </c>
      <c r="FS56" s="356">
        <f t="shared" si="171"/>
        <v>0</v>
      </c>
      <c r="FT56" s="356">
        <f t="shared" si="171"/>
        <v>0</v>
      </c>
      <c r="FU56" s="356">
        <f t="shared" si="171"/>
        <v>0</v>
      </c>
      <c r="FV56" s="356">
        <f t="shared" si="171"/>
        <v>0</v>
      </c>
      <c r="FW56" s="356">
        <f t="shared" si="171"/>
        <v>0</v>
      </c>
      <c r="FX56" s="356">
        <f t="shared" si="171"/>
        <v>0</v>
      </c>
      <c r="FY56" s="356">
        <f t="shared" si="171"/>
        <v>0</v>
      </c>
      <c r="FZ56" s="356">
        <f t="shared" si="171"/>
        <v>0</v>
      </c>
      <c r="GA56" s="356">
        <f t="shared" si="171"/>
        <v>0</v>
      </c>
      <c r="GB56" s="356">
        <f t="shared" si="171"/>
        <v>0</v>
      </c>
      <c r="GC56" s="356">
        <f t="shared" si="171"/>
        <v>0</v>
      </c>
      <c r="GD56" s="356">
        <f t="shared" si="171"/>
        <v>0</v>
      </c>
      <c r="GE56" s="356">
        <f t="shared" si="171"/>
        <v>0</v>
      </c>
      <c r="GF56" s="356">
        <f t="shared" si="171"/>
        <v>0</v>
      </c>
      <c r="GG56" s="356">
        <f t="shared" ref="GG56:GO56" si="172">GG57+GG58</f>
        <v>0</v>
      </c>
      <c r="GH56" s="356">
        <f t="shared" si="172"/>
        <v>0</v>
      </c>
      <c r="GI56" s="356">
        <f t="shared" si="172"/>
        <v>0</v>
      </c>
      <c r="GJ56" s="356">
        <f t="shared" si="172"/>
        <v>0</v>
      </c>
      <c r="GK56" s="356">
        <f t="shared" si="172"/>
        <v>0</v>
      </c>
      <c r="GL56" s="356">
        <f t="shared" si="172"/>
        <v>0</v>
      </c>
      <c r="GM56" s="356">
        <f t="shared" si="172"/>
        <v>0</v>
      </c>
      <c r="GN56" s="356">
        <f t="shared" si="172"/>
        <v>0</v>
      </c>
      <c r="GO56" s="356">
        <f t="shared" si="172"/>
        <v>0</v>
      </c>
      <c r="GP56" s="356">
        <f>GP57+GP58</f>
        <v>0</v>
      </c>
      <c r="GQ56" s="357">
        <f t="shared" si="127"/>
        <v>1</v>
      </c>
      <c r="GR56" s="357"/>
      <c r="GS56" s="358">
        <f t="shared" si="56"/>
        <v>1</v>
      </c>
      <c r="GT56" s="358"/>
      <c r="GU56" s="358"/>
    </row>
    <row r="57" spans="1:203" s="63" customFormat="1" ht="21" hidden="1" customHeight="1">
      <c r="A57" s="354"/>
      <c r="B57" s="355" t="s">
        <v>160</v>
      </c>
      <c r="C57" s="356">
        <f>D57+BN57+CP57</f>
        <v>0</v>
      </c>
      <c r="D57" s="356">
        <f>E57+J57</f>
        <v>0</v>
      </c>
      <c r="E57" s="356">
        <f>SUM(F57:I57)</f>
        <v>0</v>
      </c>
      <c r="F57" s="356"/>
      <c r="G57" s="356"/>
      <c r="H57" s="356"/>
      <c r="I57" s="356"/>
      <c r="J57" s="356">
        <f>SUM(K57:BM57)</f>
        <v>0</v>
      </c>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A57" s="356"/>
      <c r="BB57" s="356"/>
      <c r="BC57" s="356"/>
      <c r="BD57" s="356"/>
      <c r="BE57" s="356"/>
      <c r="BF57" s="356"/>
      <c r="BG57" s="356"/>
      <c r="BH57" s="356"/>
      <c r="BI57" s="356"/>
      <c r="BJ57" s="356"/>
      <c r="BK57" s="356"/>
      <c r="BL57" s="356"/>
      <c r="BM57" s="356"/>
      <c r="BN57" s="356">
        <f>SUM(BO57:BP57)</f>
        <v>0</v>
      </c>
      <c r="BO57" s="356">
        <f>SUM(BQ57:BR57)+BS57+BU57+CD57+CL57</f>
        <v>0</v>
      </c>
      <c r="BP57" s="356">
        <f>BT57+SUM(BV57:CC57)+SUM(CE57:CK57)+SUM(CM57:CO57)</f>
        <v>0</v>
      </c>
      <c r="BQ57" s="356"/>
      <c r="BR57" s="356"/>
      <c r="BS57" s="356"/>
      <c r="BT57" s="356"/>
      <c r="BU57" s="356"/>
      <c r="BV57" s="356"/>
      <c r="BW57" s="356"/>
      <c r="BX57" s="356"/>
      <c r="BY57" s="356"/>
      <c r="BZ57" s="356"/>
      <c r="CA57" s="356"/>
      <c r="CB57" s="356"/>
      <c r="CC57" s="356"/>
      <c r="CD57" s="356"/>
      <c r="CE57" s="356"/>
      <c r="CF57" s="356"/>
      <c r="CG57" s="356"/>
      <c r="CH57" s="356"/>
      <c r="CI57" s="356"/>
      <c r="CJ57" s="356"/>
      <c r="CK57" s="356"/>
      <c r="CL57" s="356"/>
      <c r="CM57" s="356"/>
      <c r="CN57" s="356"/>
      <c r="CO57" s="356"/>
      <c r="CP57" s="356">
        <f>SUM(CQ57:CR57)</f>
        <v>0</v>
      </c>
      <c r="CQ57" s="356">
        <f>SUM(CS57:CS57)</f>
        <v>0</v>
      </c>
      <c r="CR57" s="356">
        <f>SUM(CT57:CU57)</f>
        <v>0</v>
      </c>
      <c r="CS57" s="356"/>
      <c r="CT57" s="356"/>
      <c r="CU57" s="356"/>
      <c r="CV57" s="355" t="s">
        <v>160</v>
      </c>
      <c r="CW57" s="356">
        <f>CX57+FH57+GJ57+GP57</f>
        <v>0</v>
      </c>
      <c r="CX57" s="356">
        <f>CY57+DD57</f>
        <v>0</v>
      </c>
      <c r="CY57" s="356">
        <f>SUM(CZ57:DC57)</f>
        <v>0</v>
      </c>
      <c r="CZ57" s="356"/>
      <c r="DA57" s="356"/>
      <c r="DB57" s="356"/>
      <c r="DC57" s="356"/>
      <c r="DD57" s="356">
        <f>SUM(DE57:FG57)</f>
        <v>0</v>
      </c>
      <c r="DE57" s="356"/>
      <c r="DF57" s="356"/>
      <c r="DG57" s="356"/>
      <c r="DH57" s="356"/>
      <c r="DI57" s="356"/>
      <c r="DJ57" s="356"/>
      <c r="DK57" s="356"/>
      <c r="DL57" s="356"/>
      <c r="DM57" s="356"/>
      <c r="DN57" s="356"/>
      <c r="DO57" s="356"/>
      <c r="DP57" s="356"/>
      <c r="DQ57" s="356"/>
      <c r="DR57" s="356"/>
      <c r="DS57" s="356"/>
      <c r="DT57" s="356"/>
      <c r="DU57" s="356"/>
      <c r="DV57" s="356"/>
      <c r="DW57" s="356"/>
      <c r="DX57" s="356"/>
      <c r="DY57" s="356"/>
      <c r="DZ57" s="356"/>
      <c r="EA57" s="356"/>
      <c r="EB57" s="356"/>
      <c r="EC57" s="356"/>
      <c r="ED57" s="356"/>
      <c r="EE57" s="356"/>
      <c r="EF57" s="356"/>
      <c r="EG57" s="356"/>
      <c r="EH57" s="356"/>
      <c r="EI57" s="356"/>
      <c r="EJ57" s="356"/>
      <c r="EK57" s="356"/>
      <c r="EL57" s="356"/>
      <c r="EM57" s="356"/>
      <c r="EN57" s="356"/>
      <c r="EO57" s="356"/>
      <c r="EP57" s="356"/>
      <c r="EQ57" s="356"/>
      <c r="ER57" s="356"/>
      <c r="ES57" s="356"/>
      <c r="ET57" s="356"/>
      <c r="EU57" s="356"/>
      <c r="EV57" s="356"/>
      <c r="EW57" s="356"/>
      <c r="EX57" s="356"/>
      <c r="EY57" s="356"/>
      <c r="EZ57" s="356"/>
      <c r="FA57" s="356"/>
      <c r="FB57" s="356"/>
      <c r="FC57" s="356"/>
      <c r="FD57" s="356"/>
      <c r="FE57" s="356"/>
      <c r="FF57" s="356"/>
      <c r="FG57" s="356"/>
      <c r="FH57" s="356">
        <f>SUM(FI57:FJ57)</f>
        <v>0</v>
      </c>
      <c r="FI57" s="356">
        <f>SUM(FK57:FL57)+FM57+FO57+FX57+GF57</f>
        <v>0</v>
      </c>
      <c r="FJ57" s="356">
        <f>FN57+SUM(FP57:FW57)+SUM(FY57:GE57)+SUM(GG57:GI57)</f>
        <v>0</v>
      </c>
      <c r="FK57" s="356"/>
      <c r="FL57" s="356"/>
      <c r="FM57" s="356"/>
      <c r="FN57" s="356"/>
      <c r="FO57" s="356"/>
      <c r="FP57" s="356"/>
      <c r="FQ57" s="356"/>
      <c r="FR57" s="356"/>
      <c r="FS57" s="356"/>
      <c r="FT57" s="356"/>
      <c r="FU57" s="356"/>
      <c r="FV57" s="356"/>
      <c r="FW57" s="356"/>
      <c r="FX57" s="356"/>
      <c r="FY57" s="356"/>
      <c r="FZ57" s="356"/>
      <c r="GA57" s="356"/>
      <c r="GB57" s="356"/>
      <c r="GC57" s="356"/>
      <c r="GD57" s="356"/>
      <c r="GE57" s="356"/>
      <c r="GF57" s="356"/>
      <c r="GG57" s="356"/>
      <c r="GH57" s="356"/>
      <c r="GI57" s="356"/>
      <c r="GJ57" s="356">
        <f>SUM(GK57:GL57)</f>
        <v>0</v>
      </c>
      <c r="GK57" s="356">
        <f>SUM(GM57:GM57)</f>
        <v>0</v>
      </c>
      <c r="GL57" s="356">
        <f>SUM(GN57:GO57)</f>
        <v>0</v>
      </c>
      <c r="GM57" s="356"/>
      <c r="GN57" s="356"/>
      <c r="GO57" s="356"/>
      <c r="GP57" s="356"/>
      <c r="GQ57" s="357"/>
      <c r="GR57" s="357"/>
      <c r="GS57" s="358"/>
      <c r="GT57" s="358"/>
      <c r="GU57" s="358"/>
    </row>
    <row r="58" spans="1:203" s="63" customFormat="1" ht="21" hidden="1" customHeight="1">
      <c r="A58" s="354"/>
      <c r="B58" s="355" t="s">
        <v>161</v>
      </c>
      <c r="C58" s="356">
        <f>D58+BN58+CP58</f>
        <v>7620053801</v>
      </c>
      <c r="D58" s="356">
        <f>E58+J58</f>
        <v>7620053801</v>
      </c>
      <c r="E58" s="356">
        <f>SUM(F58:I58)</f>
        <v>0</v>
      </c>
      <c r="F58" s="356"/>
      <c r="G58" s="356"/>
      <c r="H58" s="356"/>
      <c r="I58" s="356"/>
      <c r="J58" s="356">
        <f>SUM(K58:BM58)</f>
        <v>7620053801</v>
      </c>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v>1646241811.9999998</v>
      </c>
      <c r="AI58" s="356"/>
      <c r="AJ58" s="356">
        <v>5059811989</v>
      </c>
      <c r="AK58" s="356">
        <v>914000000</v>
      </c>
      <c r="AL58" s="356"/>
      <c r="AM58" s="356"/>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56"/>
      <c r="BJ58" s="356"/>
      <c r="BK58" s="356"/>
      <c r="BL58" s="356"/>
      <c r="BM58" s="356"/>
      <c r="BN58" s="356">
        <f>SUM(BO58:BP58)</f>
        <v>0</v>
      </c>
      <c r="BO58" s="356">
        <f>SUM(BQ58:BR58)+BS58+BU58+CD58+CL58</f>
        <v>0</v>
      </c>
      <c r="BP58" s="356">
        <f>BT58+SUM(BV58:CC58)+SUM(CE58:CK58)+SUM(CM58:CO58)</f>
        <v>0</v>
      </c>
      <c r="BQ58" s="356"/>
      <c r="BR58" s="356"/>
      <c r="BS58" s="356"/>
      <c r="BT58" s="356"/>
      <c r="BU58" s="356"/>
      <c r="BV58" s="356"/>
      <c r="BW58" s="356"/>
      <c r="BX58" s="356"/>
      <c r="BY58" s="356"/>
      <c r="BZ58" s="356"/>
      <c r="CA58" s="356"/>
      <c r="CB58" s="356"/>
      <c r="CC58" s="356"/>
      <c r="CD58" s="356"/>
      <c r="CE58" s="356"/>
      <c r="CF58" s="356"/>
      <c r="CG58" s="356"/>
      <c r="CH58" s="356"/>
      <c r="CI58" s="356"/>
      <c r="CJ58" s="356"/>
      <c r="CK58" s="356"/>
      <c r="CL58" s="356"/>
      <c r="CM58" s="356"/>
      <c r="CN58" s="356"/>
      <c r="CO58" s="356"/>
      <c r="CP58" s="356">
        <f>SUM(CQ58:CR58)</f>
        <v>0</v>
      </c>
      <c r="CQ58" s="356">
        <f>SUM(CS58:CS58)</f>
        <v>0</v>
      </c>
      <c r="CR58" s="356">
        <f>SUM(CT58:CU58)</f>
        <v>0</v>
      </c>
      <c r="CS58" s="356"/>
      <c r="CT58" s="356"/>
      <c r="CU58" s="356"/>
      <c r="CV58" s="355" t="s">
        <v>161</v>
      </c>
      <c r="CW58" s="356">
        <f>CX58+FH58+GJ58+GP58</f>
        <v>7620053801</v>
      </c>
      <c r="CX58" s="356">
        <f>CY58+DD58</f>
        <v>7620053801</v>
      </c>
      <c r="CY58" s="356">
        <f>SUM(CZ58:DC58)</f>
        <v>0</v>
      </c>
      <c r="CZ58" s="356"/>
      <c r="DA58" s="356"/>
      <c r="DB58" s="356"/>
      <c r="DC58" s="356"/>
      <c r="DD58" s="356">
        <f>SUM(DE58:FG58)</f>
        <v>7620053801</v>
      </c>
      <c r="DE58" s="356"/>
      <c r="DF58" s="356"/>
      <c r="DG58" s="356"/>
      <c r="DH58" s="356"/>
      <c r="DI58" s="356"/>
      <c r="DJ58" s="356"/>
      <c r="DK58" s="356"/>
      <c r="DL58" s="356"/>
      <c r="DM58" s="356"/>
      <c r="DN58" s="356"/>
      <c r="DO58" s="356"/>
      <c r="DP58" s="356"/>
      <c r="DQ58" s="356"/>
      <c r="DR58" s="356"/>
      <c r="DS58" s="356"/>
      <c r="DT58" s="356"/>
      <c r="DU58" s="356"/>
      <c r="DV58" s="356"/>
      <c r="DW58" s="356"/>
      <c r="DX58" s="356"/>
      <c r="DY58" s="356"/>
      <c r="DZ58" s="356"/>
      <c r="EA58" s="356"/>
      <c r="EB58" s="356">
        <v>1646241811.9999998</v>
      </c>
      <c r="EC58" s="356"/>
      <c r="ED58" s="356">
        <v>5059811989</v>
      </c>
      <c r="EE58" s="356">
        <v>914000000</v>
      </c>
      <c r="EF58" s="356"/>
      <c r="EG58" s="356"/>
      <c r="EH58" s="356"/>
      <c r="EI58" s="356"/>
      <c r="EJ58" s="356"/>
      <c r="EK58" s="356"/>
      <c r="EL58" s="356"/>
      <c r="EM58" s="356"/>
      <c r="EN58" s="356"/>
      <c r="EO58" s="356"/>
      <c r="EP58" s="356"/>
      <c r="EQ58" s="356"/>
      <c r="ER58" s="356"/>
      <c r="ES58" s="356"/>
      <c r="ET58" s="356"/>
      <c r="EU58" s="356"/>
      <c r="EV58" s="356"/>
      <c r="EW58" s="356"/>
      <c r="EX58" s="356"/>
      <c r="EY58" s="356"/>
      <c r="EZ58" s="356"/>
      <c r="FA58" s="356"/>
      <c r="FB58" s="356"/>
      <c r="FC58" s="356"/>
      <c r="FD58" s="356"/>
      <c r="FE58" s="356"/>
      <c r="FF58" s="356"/>
      <c r="FG58" s="356"/>
      <c r="FH58" s="356">
        <f>SUM(FI58:FJ58)</f>
        <v>0</v>
      </c>
      <c r="FI58" s="356">
        <f>SUM(FK58:FL58)+FM58+FO58+FX58+GF58</f>
        <v>0</v>
      </c>
      <c r="FJ58" s="356">
        <f>FN58+SUM(FP58:FW58)+SUM(FY58:GE58)+SUM(GG58:GI58)</f>
        <v>0</v>
      </c>
      <c r="FK58" s="356"/>
      <c r="FL58" s="356"/>
      <c r="FM58" s="356"/>
      <c r="FN58" s="356"/>
      <c r="FO58" s="356"/>
      <c r="FP58" s="356"/>
      <c r="FQ58" s="356"/>
      <c r="FR58" s="356"/>
      <c r="FS58" s="356"/>
      <c r="FT58" s="356"/>
      <c r="FU58" s="356"/>
      <c r="FV58" s="356"/>
      <c r="FW58" s="356"/>
      <c r="FX58" s="356"/>
      <c r="FY58" s="356"/>
      <c r="FZ58" s="356"/>
      <c r="GA58" s="356"/>
      <c r="GB58" s="356"/>
      <c r="GC58" s="356"/>
      <c r="GD58" s="356"/>
      <c r="GE58" s="356"/>
      <c r="GF58" s="356"/>
      <c r="GG58" s="356"/>
      <c r="GH58" s="356"/>
      <c r="GI58" s="356"/>
      <c r="GJ58" s="356">
        <f>SUM(GK58:GL58)</f>
        <v>0</v>
      </c>
      <c r="GK58" s="356">
        <f>SUM(GM58:GM58)</f>
        <v>0</v>
      </c>
      <c r="GL58" s="356">
        <f>SUM(GN58:GO58)</f>
        <v>0</v>
      </c>
      <c r="GM58" s="356"/>
      <c r="GN58" s="356"/>
      <c r="GO58" s="356"/>
      <c r="GP58" s="356"/>
      <c r="GQ58" s="357">
        <f t="shared" si="127"/>
        <v>1</v>
      </c>
      <c r="GR58" s="357"/>
      <c r="GS58" s="358">
        <f t="shared" si="56"/>
        <v>1</v>
      </c>
      <c r="GT58" s="358"/>
      <c r="GU58" s="358"/>
    </row>
    <row r="59" spans="1:203" s="63" customFormat="1" ht="21" customHeight="1">
      <c r="A59" s="354">
        <v>16</v>
      </c>
      <c r="B59" s="355" t="s">
        <v>170</v>
      </c>
      <c r="C59" s="356">
        <f t="shared" ref="C59:Y59" si="173">C60+C61</f>
        <v>1825298800</v>
      </c>
      <c r="D59" s="356">
        <f t="shared" si="173"/>
        <v>423298800</v>
      </c>
      <c r="E59" s="356">
        <f t="shared" si="173"/>
        <v>0</v>
      </c>
      <c r="F59" s="356">
        <f t="shared" si="173"/>
        <v>0</v>
      </c>
      <c r="G59" s="356">
        <f t="shared" si="173"/>
        <v>0</v>
      </c>
      <c r="H59" s="356">
        <f t="shared" si="173"/>
        <v>0</v>
      </c>
      <c r="I59" s="356">
        <f t="shared" si="173"/>
        <v>0</v>
      </c>
      <c r="J59" s="356">
        <f t="shared" si="173"/>
        <v>423298800</v>
      </c>
      <c r="K59" s="356">
        <f t="shared" si="173"/>
        <v>0</v>
      </c>
      <c r="L59" s="356">
        <f t="shared" si="173"/>
        <v>0</v>
      </c>
      <c r="M59" s="356">
        <f t="shared" si="173"/>
        <v>0</v>
      </c>
      <c r="N59" s="356">
        <f t="shared" si="173"/>
        <v>0</v>
      </c>
      <c r="O59" s="356">
        <f t="shared" si="173"/>
        <v>0</v>
      </c>
      <c r="P59" s="356">
        <f t="shared" si="173"/>
        <v>0</v>
      </c>
      <c r="Q59" s="356">
        <f t="shared" si="173"/>
        <v>0</v>
      </c>
      <c r="R59" s="356">
        <f t="shared" si="173"/>
        <v>0</v>
      </c>
      <c r="S59" s="356">
        <f t="shared" si="173"/>
        <v>0</v>
      </c>
      <c r="T59" s="356">
        <f t="shared" si="173"/>
        <v>0</v>
      </c>
      <c r="U59" s="356">
        <f t="shared" si="173"/>
        <v>0</v>
      </c>
      <c r="V59" s="356">
        <f t="shared" si="173"/>
        <v>0</v>
      </c>
      <c r="W59" s="356">
        <f t="shared" si="173"/>
        <v>0</v>
      </c>
      <c r="X59" s="356">
        <f t="shared" si="173"/>
        <v>0</v>
      </c>
      <c r="Y59" s="356">
        <f t="shared" si="173"/>
        <v>0</v>
      </c>
      <c r="Z59" s="356">
        <f t="shared" ref="Z59:AI59" si="174">Z60+Z61</f>
        <v>0</v>
      </c>
      <c r="AA59" s="356">
        <f t="shared" si="174"/>
        <v>0</v>
      </c>
      <c r="AB59" s="356">
        <f t="shared" si="174"/>
        <v>0</v>
      </c>
      <c r="AC59" s="356">
        <f t="shared" si="174"/>
        <v>0</v>
      </c>
      <c r="AD59" s="356">
        <f t="shared" si="174"/>
        <v>0</v>
      </c>
      <c r="AE59" s="356">
        <f t="shared" si="174"/>
        <v>0</v>
      </c>
      <c r="AF59" s="356">
        <f t="shared" si="174"/>
        <v>0</v>
      </c>
      <c r="AG59" s="356">
        <f t="shared" si="174"/>
        <v>0</v>
      </c>
      <c r="AH59" s="356">
        <f t="shared" si="174"/>
        <v>0</v>
      </c>
      <c r="AI59" s="356">
        <f t="shared" si="174"/>
        <v>0</v>
      </c>
      <c r="AJ59" s="356">
        <f t="shared" ref="AJ59:AO59" si="175">AJ60+AJ61</f>
        <v>0</v>
      </c>
      <c r="AK59" s="356">
        <f t="shared" si="175"/>
        <v>0</v>
      </c>
      <c r="AL59" s="356">
        <f t="shared" si="175"/>
        <v>0</v>
      </c>
      <c r="AM59" s="356">
        <f t="shared" si="175"/>
        <v>85200000</v>
      </c>
      <c r="AN59" s="356">
        <f t="shared" si="175"/>
        <v>0</v>
      </c>
      <c r="AO59" s="356">
        <f t="shared" si="175"/>
        <v>0</v>
      </c>
      <c r="AP59" s="356">
        <f>AP60+AP61</f>
        <v>26570000</v>
      </c>
      <c r="AQ59" s="356">
        <f t="shared" ref="AQ59:AW59" si="176">AQ60+AQ61</f>
        <v>0</v>
      </c>
      <c r="AR59" s="356">
        <f t="shared" si="176"/>
        <v>0</v>
      </c>
      <c r="AS59" s="356">
        <f t="shared" si="176"/>
        <v>0</v>
      </c>
      <c r="AT59" s="356">
        <f t="shared" si="176"/>
        <v>0</v>
      </c>
      <c r="AU59" s="356">
        <f t="shared" si="176"/>
        <v>0</v>
      </c>
      <c r="AV59" s="356">
        <f t="shared" si="176"/>
        <v>0</v>
      </c>
      <c r="AW59" s="356">
        <f t="shared" si="176"/>
        <v>0</v>
      </c>
      <c r="AX59" s="356">
        <f>AX60+AX61</f>
        <v>0</v>
      </c>
      <c r="AY59" s="356">
        <f t="shared" ref="AY59:BD59" si="177">AY60+AY61</f>
        <v>0</v>
      </c>
      <c r="AZ59" s="356">
        <f t="shared" si="177"/>
        <v>0</v>
      </c>
      <c r="BA59" s="356">
        <f t="shared" si="177"/>
        <v>0</v>
      </c>
      <c r="BB59" s="356">
        <f t="shared" si="177"/>
        <v>0</v>
      </c>
      <c r="BC59" s="356">
        <f t="shared" si="177"/>
        <v>0</v>
      </c>
      <c r="BD59" s="356">
        <f t="shared" si="177"/>
        <v>0</v>
      </c>
      <c r="BE59" s="356">
        <f>BE60+BE61</f>
        <v>23432800</v>
      </c>
      <c r="BF59" s="356">
        <f>BF60+BF61</f>
        <v>0</v>
      </c>
      <c r="BG59" s="356">
        <f t="shared" ref="BG59:CU59" si="178">BG60+BG61</f>
        <v>0</v>
      </c>
      <c r="BH59" s="356">
        <f t="shared" si="178"/>
        <v>0</v>
      </c>
      <c r="BI59" s="356">
        <f t="shared" si="178"/>
        <v>0</v>
      </c>
      <c r="BJ59" s="356">
        <f t="shared" si="178"/>
        <v>288096000</v>
      </c>
      <c r="BK59" s="356">
        <f t="shared" si="178"/>
        <v>0</v>
      </c>
      <c r="BL59" s="356">
        <f t="shared" si="178"/>
        <v>0</v>
      </c>
      <c r="BM59" s="356">
        <f t="shared" si="178"/>
        <v>0</v>
      </c>
      <c r="BN59" s="356">
        <f t="shared" si="178"/>
        <v>1402000000</v>
      </c>
      <c r="BO59" s="356">
        <f t="shared" si="178"/>
        <v>0</v>
      </c>
      <c r="BP59" s="356">
        <f t="shared" si="178"/>
        <v>1402000000</v>
      </c>
      <c r="BQ59" s="356">
        <f t="shared" si="178"/>
        <v>0</v>
      </c>
      <c r="BR59" s="356">
        <f t="shared" si="178"/>
        <v>0</v>
      </c>
      <c r="BS59" s="356">
        <f t="shared" si="178"/>
        <v>0</v>
      </c>
      <c r="BT59" s="356">
        <f t="shared" si="178"/>
        <v>0</v>
      </c>
      <c r="BU59" s="356">
        <f t="shared" si="178"/>
        <v>0</v>
      </c>
      <c r="BV59" s="356">
        <f t="shared" si="178"/>
        <v>855000000</v>
      </c>
      <c r="BW59" s="356">
        <f t="shared" si="178"/>
        <v>0</v>
      </c>
      <c r="BX59" s="356">
        <f t="shared" si="178"/>
        <v>0</v>
      </c>
      <c r="BY59" s="356">
        <f t="shared" si="178"/>
        <v>0</v>
      </c>
      <c r="BZ59" s="356">
        <f t="shared" si="178"/>
        <v>0</v>
      </c>
      <c r="CA59" s="356">
        <f t="shared" si="178"/>
        <v>0</v>
      </c>
      <c r="CB59" s="356">
        <f t="shared" si="178"/>
        <v>433000000</v>
      </c>
      <c r="CC59" s="356">
        <f t="shared" si="178"/>
        <v>114000000</v>
      </c>
      <c r="CD59" s="356">
        <f t="shared" si="178"/>
        <v>0</v>
      </c>
      <c r="CE59" s="356">
        <f t="shared" si="178"/>
        <v>0</v>
      </c>
      <c r="CF59" s="356">
        <f t="shared" si="178"/>
        <v>0</v>
      </c>
      <c r="CG59" s="356">
        <f t="shared" si="178"/>
        <v>0</v>
      </c>
      <c r="CH59" s="356">
        <f t="shared" si="178"/>
        <v>0</v>
      </c>
      <c r="CI59" s="356">
        <f t="shared" si="178"/>
        <v>0</v>
      </c>
      <c r="CJ59" s="356">
        <f t="shared" si="178"/>
        <v>0</v>
      </c>
      <c r="CK59" s="356">
        <f t="shared" si="178"/>
        <v>0</v>
      </c>
      <c r="CL59" s="356">
        <f t="shared" si="178"/>
        <v>0</v>
      </c>
      <c r="CM59" s="356">
        <f t="shared" si="178"/>
        <v>0</v>
      </c>
      <c r="CN59" s="356">
        <f t="shared" si="178"/>
        <v>0</v>
      </c>
      <c r="CO59" s="356">
        <f t="shared" si="178"/>
        <v>0</v>
      </c>
      <c r="CP59" s="356">
        <f t="shared" si="178"/>
        <v>0</v>
      </c>
      <c r="CQ59" s="356">
        <f t="shared" si="178"/>
        <v>0</v>
      </c>
      <c r="CR59" s="356">
        <f t="shared" si="178"/>
        <v>0</v>
      </c>
      <c r="CS59" s="356">
        <f t="shared" si="178"/>
        <v>0</v>
      </c>
      <c r="CT59" s="356">
        <f t="shared" si="178"/>
        <v>0</v>
      </c>
      <c r="CU59" s="356">
        <f t="shared" si="178"/>
        <v>0</v>
      </c>
      <c r="CV59" s="355" t="s">
        <v>170</v>
      </c>
      <c r="CW59" s="356">
        <f t="shared" ref="CW59:DM59" si="179">CW60+CW61</f>
        <v>1825298800</v>
      </c>
      <c r="CX59" s="356">
        <f t="shared" si="179"/>
        <v>423298800</v>
      </c>
      <c r="CY59" s="356">
        <f t="shared" si="179"/>
        <v>0</v>
      </c>
      <c r="CZ59" s="356">
        <f t="shared" si="179"/>
        <v>0</v>
      </c>
      <c r="DA59" s="356">
        <f t="shared" si="179"/>
        <v>0</v>
      </c>
      <c r="DB59" s="356">
        <f t="shared" si="179"/>
        <v>0</v>
      </c>
      <c r="DC59" s="356">
        <f t="shared" si="179"/>
        <v>0</v>
      </c>
      <c r="DD59" s="356">
        <f t="shared" si="179"/>
        <v>423298800</v>
      </c>
      <c r="DE59" s="356">
        <f t="shared" si="179"/>
        <v>0</v>
      </c>
      <c r="DF59" s="356">
        <f t="shared" si="179"/>
        <v>0</v>
      </c>
      <c r="DG59" s="356">
        <f t="shared" si="179"/>
        <v>0</v>
      </c>
      <c r="DH59" s="356">
        <f t="shared" si="179"/>
        <v>0</v>
      </c>
      <c r="DI59" s="356">
        <f t="shared" si="179"/>
        <v>0</v>
      </c>
      <c r="DJ59" s="356">
        <f t="shared" si="179"/>
        <v>0</v>
      </c>
      <c r="DK59" s="356">
        <f t="shared" si="179"/>
        <v>0</v>
      </c>
      <c r="DL59" s="356">
        <f t="shared" si="179"/>
        <v>0</v>
      </c>
      <c r="DM59" s="356">
        <f t="shared" si="179"/>
        <v>0</v>
      </c>
      <c r="DN59" s="356">
        <f t="shared" ref="DN59:GF59" si="180">DN60+DN61</f>
        <v>0</v>
      </c>
      <c r="DO59" s="356">
        <f t="shared" si="180"/>
        <v>0</v>
      </c>
      <c r="DP59" s="356">
        <f t="shared" si="180"/>
        <v>0</v>
      </c>
      <c r="DQ59" s="356">
        <f t="shared" si="180"/>
        <v>0</v>
      </c>
      <c r="DR59" s="356">
        <f t="shared" si="180"/>
        <v>0</v>
      </c>
      <c r="DS59" s="356">
        <f t="shared" si="180"/>
        <v>0</v>
      </c>
      <c r="DT59" s="356">
        <f>DT60+DT61</f>
        <v>0</v>
      </c>
      <c r="DU59" s="356">
        <f t="shared" si="180"/>
        <v>0</v>
      </c>
      <c r="DV59" s="356">
        <f t="shared" si="180"/>
        <v>0</v>
      </c>
      <c r="DW59" s="356">
        <f>DW60+DW61</f>
        <v>0</v>
      </c>
      <c r="DX59" s="356">
        <f>DX60+DX61</f>
        <v>0</v>
      </c>
      <c r="DY59" s="356">
        <f t="shared" si="180"/>
        <v>0</v>
      </c>
      <c r="DZ59" s="356">
        <f t="shared" si="180"/>
        <v>0</v>
      </c>
      <c r="EA59" s="356">
        <f t="shared" si="180"/>
        <v>0</v>
      </c>
      <c r="EB59" s="356">
        <f t="shared" si="180"/>
        <v>0</v>
      </c>
      <c r="EC59" s="356">
        <f>EC60+EC61</f>
        <v>0</v>
      </c>
      <c r="ED59" s="356">
        <f t="shared" si="180"/>
        <v>0</v>
      </c>
      <c r="EE59" s="356">
        <f t="shared" si="180"/>
        <v>0</v>
      </c>
      <c r="EF59" s="356">
        <f t="shared" si="180"/>
        <v>0</v>
      </c>
      <c r="EG59" s="356">
        <f t="shared" si="180"/>
        <v>85200000</v>
      </c>
      <c r="EH59" s="356">
        <f t="shared" si="180"/>
        <v>0</v>
      </c>
      <c r="EI59" s="356">
        <f t="shared" si="180"/>
        <v>0</v>
      </c>
      <c r="EJ59" s="356">
        <f>EJ60+EJ61</f>
        <v>26570000</v>
      </c>
      <c r="EK59" s="356">
        <f t="shared" si="180"/>
        <v>0</v>
      </c>
      <c r="EL59" s="356">
        <f t="shared" si="180"/>
        <v>0</v>
      </c>
      <c r="EM59" s="356">
        <f t="shared" si="180"/>
        <v>0</v>
      </c>
      <c r="EN59" s="356">
        <f t="shared" si="180"/>
        <v>0</v>
      </c>
      <c r="EO59" s="356">
        <f t="shared" si="180"/>
        <v>0</v>
      </c>
      <c r="EP59" s="356">
        <f t="shared" si="180"/>
        <v>0</v>
      </c>
      <c r="EQ59" s="356">
        <f t="shared" si="180"/>
        <v>0</v>
      </c>
      <c r="ER59" s="356">
        <f>ER60+ER61</f>
        <v>0</v>
      </c>
      <c r="ES59" s="356">
        <f t="shared" si="180"/>
        <v>0</v>
      </c>
      <c r="ET59" s="356">
        <f t="shared" si="180"/>
        <v>0</v>
      </c>
      <c r="EU59" s="356">
        <f t="shared" si="180"/>
        <v>0</v>
      </c>
      <c r="EV59" s="356">
        <f t="shared" si="180"/>
        <v>0</v>
      </c>
      <c r="EW59" s="356">
        <f t="shared" si="180"/>
        <v>0</v>
      </c>
      <c r="EX59" s="356">
        <f t="shared" si="180"/>
        <v>0</v>
      </c>
      <c r="EY59" s="356">
        <f>EY60+EY61</f>
        <v>23432800</v>
      </c>
      <c r="EZ59" s="356">
        <f>EZ60+EZ61</f>
        <v>0</v>
      </c>
      <c r="FA59" s="356">
        <f t="shared" si="180"/>
        <v>0</v>
      </c>
      <c r="FB59" s="356">
        <f t="shared" si="180"/>
        <v>0</v>
      </c>
      <c r="FC59" s="356">
        <f t="shared" si="180"/>
        <v>0</v>
      </c>
      <c r="FD59" s="356">
        <f t="shared" si="180"/>
        <v>288096000</v>
      </c>
      <c r="FE59" s="356">
        <f t="shared" si="180"/>
        <v>0</v>
      </c>
      <c r="FF59" s="356">
        <f t="shared" si="180"/>
        <v>0</v>
      </c>
      <c r="FG59" s="356">
        <f t="shared" si="180"/>
        <v>0</v>
      </c>
      <c r="FH59" s="356">
        <f t="shared" si="180"/>
        <v>1097000000</v>
      </c>
      <c r="FI59" s="356">
        <f t="shared" si="180"/>
        <v>0</v>
      </c>
      <c r="FJ59" s="356">
        <f t="shared" si="180"/>
        <v>1097000000</v>
      </c>
      <c r="FK59" s="356">
        <f t="shared" si="180"/>
        <v>0</v>
      </c>
      <c r="FL59" s="356">
        <f t="shared" si="180"/>
        <v>0</v>
      </c>
      <c r="FM59" s="356">
        <f t="shared" si="180"/>
        <v>0</v>
      </c>
      <c r="FN59" s="356">
        <f t="shared" si="180"/>
        <v>0</v>
      </c>
      <c r="FO59" s="356">
        <f t="shared" si="180"/>
        <v>0</v>
      </c>
      <c r="FP59" s="356">
        <f t="shared" si="180"/>
        <v>855000000</v>
      </c>
      <c r="FQ59" s="356">
        <f t="shared" si="180"/>
        <v>0</v>
      </c>
      <c r="FR59" s="356">
        <f t="shared" si="180"/>
        <v>0</v>
      </c>
      <c r="FS59" s="356">
        <f t="shared" si="180"/>
        <v>0</v>
      </c>
      <c r="FT59" s="356">
        <f t="shared" si="180"/>
        <v>0</v>
      </c>
      <c r="FU59" s="356">
        <f t="shared" si="180"/>
        <v>0</v>
      </c>
      <c r="FV59" s="356">
        <f t="shared" si="180"/>
        <v>242000000</v>
      </c>
      <c r="FW59" s="356">
        <f t="shared" si="180"/>
        <v>0</v>
      </c>
      <c r="FX59" s="356">
        <f t="shared" si="180"/>
        <v>0</v>
      </c>
      <c r="FY59" s="356">
        <f t="shared" si="180"/>
        <v>0</v>
      </c>
      <c r="FZ59" s="356">
        <f t="shared" si="180"/>
        <v>0</v>
      </c>
      <c r="GA59" s="356">
        <f t="shared" si="180"/>
        <v>0</v>
      </c>
      <c r="GB59" s="356">
        <f t="shared" si="180"/>
        <v>0</v>
      </c>
      <c r="GC59" s="356">
        <f t="shared" si="180"/>
        <v>0</v>
      </c>
      <c r="GD59" s="356">
        <f t="shared" si="180"/>
        <v>0</v>
      </c>
      <c r="GE59" s="356">
        <f t="shared" si="180"/>
        <v>0</v>
      </c>
      <c r="GF59" s="356">
        <f t="shared" si="180"/>
        <v>0</v>
      </c>
      <c r="GG59" s="356">
        <f t="shared" ref="GG59:GO59" si="181">GG60+GG61</f>
        <v>0</v>
      </c>
      <c r="GH59" s="356">
        <f t="shared" si="181"/>
        <v>0</v>
      </c>
      <c r="GI59" s="356">
        <f t="shared" si="181"/>
        <v>0</v>
      </c>
      <c r="GJ59" s="356">
        <f t="shared" si="181"/>
        <v>0</v>
      </c>
      <c r="GK59" s="356">
        <f t="shared" si="181"/>
        <v>0</v>
      </c>
      <c r="GL59" s="356">
        <f t="shared" si="181"/>
        <v>0</v>
      </c>
      <c r="GM59" s="356">
        <f t="shared" si="181"/>
        <v>0</v>
      </c>
      <c r="GN59" s="356">
        <f t="shared" si="181"/>
        <v>0</v>
      </c>
      <c r="GO59" s="356">
        <f t="shared" si="181"/>
        <v>0</v>
      </c>
      <c r="GP59" s="356">
        <f>GP60+GP61</f>
        <v>305000000</v>
      </c>
      <c r="GQ59" s="357">
        <f t="shared" si="127"/>
        <v>1</v>
      </c>
      <c r="GR59" s="357"/>
      <c r="GS59" s="358">
        <f t="shared" si="56"/>
        <v>1</v>
      </c>
      <c r="GT59" s="358">
        <f>FH59/BN59</f>
        <v>0.78245363766048504</v>
      </c>
      <c r="GU59" s="358"/>
    </row>
    <row r="60" spans="1:203" s="63" customFormat="1" ht="21" hidden="1" customHeight="1">
      <c r="A60" s="354"/>
      <c r="B60" s="355" t="s">
        <v>160</v>
      </c>
      <c r="C60" s="356">
        <f>D60+BN60+CP60</f>
        <v>0</v>
      </c>
      <c r="D60" s="356">
        <f>E60+J60</f>
        <v>0</v>
      </c>
      <c r="E60" s="356">
        <f>SUM(F60:I60)</f>
        <v>0</v>
      </c>
      <c r="F60" s="356"/>
      <c r="G60" s="356"/>
      <c r="H60" s="356"/>
      <c r="I60" s="356"/>
      <c r="J60" s="356">
        <f>SUM(K60:BM60)</f>
        <v>0</v>
      </c>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f>SUM(BO60:BP60)</f>
        <v>0</v>
      </c>
      <c r="BO60" s="356">
        <f>SUM(BQ60:BR60)+BS60+BU60+CD60+CL60</f>
        <v>0</v>
      </c>
      <c r="BP60" s="356">
        <f>BT60+SUM(BV60:CC60)+SUM(CE60:CK60)+SUM(CM60:CO60)</f>
        <v>0</v>
      </c>
      <c r="BQ60" s="356"/>
      <c r="BR60" s="356"/>
      <c r="BS60" s="356"/>
      <c r="BT60" s="356"/>
      <c r="BU60" s="356"/>
      <c r="BV60" s="356"/>
      <c r="BW60" s="356"/>
      <c r="BX60" s="356"/>
      <c r="BY60" s="356"/>
      <c r="BZ60" s="356"/>
      <c r="CA60" s="356"/>
      <c r="CB60" s="356"/>
      <c r="CC60" s="356"/>
      <c r="CD60" s="356"/>
      <c r="CE60" s="356"/>
      <c r="CF60" s="356"/>
      <c r="CG60" s="356"/>
      <c r="CH60" s="356"/>
      <c r="CI60" s="356"/>
      <c r="CJ60" s="356"/>
      <c r="CK60" s="356"/>
      <c r="CL60" s="356"/>
      <c r="CM60" s="356"/>
      <c r="CN60" s="356"/>
      <c r="CO60" s="356"/>
      <c r="CP60" s="356">
        <f>SUM(CQ60:CR60)</f>
        <v>0</v>
      </c>
      <c r="CQ60" s="356">
        <f>SUM(CS60:CS60)</f>
        <v>0</v>
      </c>
      <c r="CR60" s="356">
        <f>SUM(CT60:CU60)</f>
        <v>0</v>
      </c>
      <c r="CS60" s="356"/>
      <c r="CT60" s="356"/>
      <c r="CU60" s="356"/>
      <c r="CV60" s="355" t="s">
        <v>160</v>
      </c>
      <c r="CW60" s="356">
        <f>CX60+FH60+GJ60+GP60</f>
        <v>0</v>
      </c>
      <c r="CX60" s="356">
        <f>CY60+DD60</f>
        <v>0</v>
      </c>
      <c r="CY60" s="356">
        <f>SUM(CZ60:DC60)</f>
        <v>0</v>
      </c>
      <c r="CZ60" s="356"/>
      <c r="DA60" s="356"/>
      <c r="DB60" s="356"/>
      <c r="DC60" s="356"/>
      <c r="DD60" s="356">
        <f>SUM(DE60:FG60)</f>
        <v>0</v>
      </c>
      <c r="DE60" s="356"/>
      <c r="DF60" s="356"/>
      <c r="DG60" s="356"/>
      <c r="DH60" s="356"/>
      <c r="DI60" s="356"/>
      <c r="DJ60" s="356"/>
      <c r="DK60" s="356"/>
      <c r="DL60" s="356"/>
      <c r="DM60" s="356"/>
      <c r="DN60" s="356"/>
      <c r="DO60" s="356"/>
      <c r="DP60" s="356"/>
      <c r="DQ60" s="356"/>
      <c r="DR60" s="356"/>
      <c r="DS60" s="356"/>
      <c r="DT60" s="356"/>
      <c r="DU60" s="356"/>
      <c r="DV60" s="356"/>
      <c r="DW60" s="356"/>
      <c r="DX60" s="356"/>
      <c r="DY60" s="356"/>
      <c r="DZ60" s="356"/>
      <c r="EA60" s="356"/>
      <c r="EB60" s="356"/>
      <c r="EC60" s="356"/>
      <c r="ED60" s="356"/>
      <c r="EE60" s="356"/>
      <c r="EF60" s="356"/>
      <c r="EG60" s="356"/>
      <c r="EH60" s="356"/>
      <c r="EI60" s="356"/>
      <c r="EJ60" s="356"/>
      <c r="EK60" s="356"/>
      <c r="EL60" s="356"/>
      <c r="EM60" s="356"/>
      <c r="EN60" s="356"/>
      <c r="EO60" s="356"/>
      <c r="EP60" s="356"/>
      <c r="EQ60" s="356"/>
      <c r="ER60" s="356"/>
      <c r="ES60" s="356"/>
      <c r="ET60" s="356"/>
      <c r="EU60" s="356"/>
      <c r="EV60" s="356"/>
      <c r="EW60" s="356"/>
      <c r="EX60" s="356"/>
      <c r="EY60" s="356"/>
      <c r="EZ60" s="356"/>
      <c r="FA60" s="356"/>
      <c r="FB60" s="356"/>
      <c r="FC60" s="356"/>
      <c r="FD60" s="356"/>
      <c r="FE60" s="356"/>
      <c r="FF60" s="356"/>
      <c r="FG60" s="356"/>
      <c r="FH60" s="356">
        <f>SUM(FI60:FJ60)</f>
        <v>0</v>
      </c>
      <c r="FI60" s="356">
        <f>SUM(FK60:FL60)+FM60+FO60+FX60+GF60</f>
        <v>0</v>
      </c>
      <c r="FJ60" s="356">
        <f>FN60+SUM(FP60:FW60)+SUM(FY60:GE60)+SUM(GG60:GI60)</f>
        <v>0</v>
      </c>
      <c r="FK60" s="356"/>
      <c r="FL60" s="356"/>
      <c r="FM60" s="356"/>
      <c r="FN60" s="356"/>
      <c r="FO60" s="356"/>
      <c r="FP60" s="356"/>
      <c r="FQ60" s="356"/>
      <c r="FR60" s="356"/>
      <c r="FS60" s="356"/>
      <c r="FT60" s="356"/>
      <c r="FU60" s="356"/>
      <c r="FV60" s="356"/>
      <c r="FW60" s="356"/>
      <c r="FX60" s="356"/>
      <c r="FY60" s="356"/>
      <c r="FZ60" s="356"/>
      <c r="GA60" s="356"/>
      <c r="GB60" s="356"/>
      <c r="GC60" s="356"/>
      <c r="GD60" s="356"/>
      <c r="GE60" s="356"/>
      <c r="GF60" s="356"/>
      <c r="GG60" s="356"/>
      <c r="GH60" s="356"/>
      <c r="GI60" s="356"/>
      <c r="GJ60" s="356">
        <f>SUM(GK60:GL60)</f>
        <v>0</v>
      </c>
      <c r="GK60" s="356">
        <f>SUM(GM60:GM60)</f>
        <v>0</v>
      </c>
      <c r="GL60" s="356">
        <f>SUM(GN60:GO60)</f>
        <v>0</v>
      </c>
      <c r="GM60" s="356"/>
      <c r="GN60" s="356"/>
      <c r="GO60" s="356"/>
      <c r="GP60" s="356"/>
      <c r="GQ60" s="357"/>
      <c r="GR60" s="357"/>
      <c r="GS60" s="358"/>
      <c r="GT60" s="358"/>
      <c r="GU60" s="358"/>
    </row>
    <row r="61" spans="1:203" s="63" customFormat="1" ht="21" hidden="1" customHeight="1">
      <c r="A61" s="354"/>
      <c r="B61" s="355" t="s">
        <v>161</v>
      </c>
      <c r="C61" s="356">
        <f>D61+BN61+CP61</f>
        <v>1825298800</v>
      </c>
      <c r="D61" s="356">
        <f>E61+J61</f>
        <v>423298800</v>
      </c>
      <c r="E61" s="356">
        <f>SUM(F61:I61)</f>
        <v>0</v>
      </c>
      <c r="F61" s="356"/>
      <c r="G61" s="356"/>
      <c r="H61" s="356"/>
      <c r="I61" s="356"/>
      <c r="J61" s="356">
        <f>SUM(K61:BM61)</f>
        <v>423298800</v>
      </c>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v>85200000</v>
      </c>
      <c r="AN61" s="356"/>
      <c r="AO61" s="356"/>
      <c r="AP61" s="356">
        <v>26570000</v>
      </c>
      <c r="AQ61" s="356"/>
      <c r="AR61" s="356"/>
      <c r="AS61" s="356"/>
      <c r="AT61" s="356"/>
      <c r="AU61" s="356"/>
      <c r="AV61" s="356"/>
      <c r="AW61" s="356"/>
      <c r="AX61" s="356"/>
      <c r="AY61" s="356"/>
      <c r="AZ61" s="356"/>
      <c r="BA61" s="356"/>
      <c r="BB61" s="356"/>
      <c r="BC61" s="356"/>
      <c r="BD61" s="356"/>
      <c r="BE61" s="356">
        <v>23432800</v>
      </c>
      <c r="BF61" s="356"/>
      <c r="BG61" s="356"/>
      <c r="BH61" s="356"/>
      <c r="BI61" s="356"/>
      <c r="BJ61" s="356">
        <v>288096000</v>
      </c>
      <c r="BK61" s="356"/>
      <c r="BL61" s="356"/>
      <c r="BM61" s="356"/>
      <c r="BN61" s="356">
        <f>SUM(BO61:BP61)</f>
        <v>1402000000</v>
      </c>
      <c r="BO61" s="356">
        <f>SUM(BQ61:BR61)+BS61+BU61+CD61+CL61</f>
        <v>0</v>
      </c>
      <c r="BP61" s="356">
        <f>BT61+SUM(BV61:CC61)+SUM(CE61:CK61)+SUM(CM61:CO61)</f>
        <v>1402000000</v>
      </c>
      <c r="BQ61" s="356"/>
      <c r="BR61" s="356"/>
      <c r="BS61" s="356"/>
      <c r="BT61" s="356"/>
      <c r="BU61" s="356"/>
      <c r="BV61" s="356">
        <v>855000000</v>
      </c>
      <c r="BW61" s="356"/>
      <c r="BX61" s="356"/>
      <c r="BY61" s="356"/>
      <c r="BZ61" s="356"/>
      <c r="CA61" s="356"/>
      <c r="CB61" s="356">
        <f>242000000+191000000</f>
        <v>433000000</v>
      </c>
      <c r="CC61" s="356">
        <v>114000000</v>
      </c>
      <c r="CD61" s="356"/>
      <c r="CE61" s="356"/>
      <c r="CF61" s="356"/>
      <c r="CG61" s="356"/>
      <c r="CH61" s="356"/>
      <c r="CI61" s="356"/>
      <c r="CJ61" s="356"/>
      <c r="CK61" s="356"/>
      <c r="CL61" s="356"/>
      <c r="CM61" s="356"/>
      <c r="CN61" s="356"/>
      <c r="CO61" s="356"/>
      <c r="CP61" s="356">
        <f>SUM(CQ61:CR61)</f>
        <v>0</v>
      </c>
      <c r="CQ61" s="356">
        <f>SUM(CS61:CS61)</f>
        <v>0</v>
      </c>
      <c r="CR61" s="356">
        <f>SUM(CT61:CU61)</f>
        <v>0</v>
      </c>
      <c r="CS61" s="356"/>
      <c r="CT61" s="356"/>
      <c r="CU61" s="356"/>
      <c r="CV61" s="355" t="s">
        <v>161</v>
      </c>
      <c r="CW61" s="356">
        <f>CX61+FH61+GJ61+GP61</f>
        <v>1825298800</v>
      </c>
      <c r="CX61" s="356">
        <f>CY61+DD61</f>
        <v>423298800</v>
      </c>
      <c r="CY61" s="356">
        <f>SUM(CZ61:DC61)</f>
        <v>0</v>
      </c>
      <c r="CZ61" s="356"/>
      <c r="DA61" s="356"/>
      <c r="DB61" s="356"/>
      <c r="DC61" s="356"/>
      <c r="DD61" s="356">
        <f>SUM(DE61:FG61)</f>
        <v>423298800</v>
      </c>
      <c r="DE61" s="356"/>
      <c r="DF61" s="356"/>
      <c r="DG61" s="356"/>
      <c r="DH61" s="356"/>
      <c r="DI61" s="356"/>
      <c r="DJ61" s="356"/>
      <c r="DK61" s="356"/>
      <c r="DL61" s="356"/>
      <c r="DM61" s="356"/>
      <c r="DN61" s="356"/>
      <c r="DO61" s="356"/>
      <c r="DP61" s="356"/>
      <c r="DQ61" s="356"/>
      <c r="DR61" s="356"/>
      <c r="DS61" s="356"/>
      <c r="DT61" s="356"/>
      <c r="DU61" s="356"/>
      <c r="DV61" s="356"/>
      <c r="DW61" s="356"/>
      <c r="DX61" s="356"/>
      <c r="DY61" s="356"/>
      <c r="DZ61" s="356"/>
      <c r="EA61" s="356"/>
      <c r="EB61" s="356"/>
      <c r="EC61" s="356"/>
      <c r="ED61" s="356"/>
      <c r="EE61" s="356"/>
      <c r="EF61" s="356"/>
      <c r="EG61" s="356">
        <v>85200000</v>
      </c>
      <c r="EH61" s="356"/>
      <c r="EI61" s="356"/>
      <c r="EJ61" s="356">
        <v>26570000</v>
      </c>
      <c r="EK61" s="356"/>
      <c r="EL61" s="356"/>
      <c r="EM61" s="356"/>
      <c r="EN61" s="356"/>
      <c r="EO61" s="356"/>
      <c r="EP61" s="356"/>
      <c r="EQ61" s="356"/>
      <c r="ER61" s="356"/>
      <c r="ES61" s="356"/>
      <c r="ET61" s="356"/>
      <c r="EU61" s="356"/>
      <c r="EV61" s="356"/>
      <c r="EW61" s="356"/>
      <c r="EX61" s="356"/>
      <c r="EY61" s="356">
        <v>23432800</v>
      </c>
      <c r="EZ61" s="356"/>
      <c r="FA61" s="356"/>
      <c r="FB61" s="356"/>
      <c r="FC61" s="356"/>
      <c r="FD61" s="356">
        <v>288096000</v>
      </c>
      <c r="FE61" s="356"/>
      <c r="FF61" s="356"/>
      <c r="FG61" s="356"/>
      <c r="FH61" s="356">
        <f>SUM(FI61:FJ61)</f>
        <v>1097000000</v>
      </c>
      <c r="FI61" s="356">
        <f>SUM(FK61:FL61)+FM61+FO61+FX61+GF61</f>
        <v>0</v>
      </c>
      <c r="FJ61" s="356">
        <f>FN61+SUM(FP61:FW61)+SUM(FY61:GE61)+SUM(GG61:GI61)</f>
        <v>1097000000</v>
      </c>
      <c r="FK61" s="356"/>
      <c r="FL61" s="356"/>
      <c r="FM61" s="356"/>
      <c r="FN61" s="356"/>
      <c r="FO61" s="356"/>
      <c r="FP61" s="356">
        <v>855000000</v>
      </c>
      <c r="FQ61" s="356"/>
      <c r="FR61" s="356"/>
      <c r="FS61" s="356"/>
      <c r="FT61" s="356"/>
      <c r="FU61" s="356"/>
      <c r="FV61" s="356">
        <v>242000000</v>
      </c>
      <c r="FW61" s="356"/>
      <c r="FX61" s="356"/>
      <c r="FY61" s="356"/>
      <c r="FZ61" s="356"/>
      <c r="GA61" s="356"/>
      <c r="GB61" s="356"/>
      <c r="GC61" s="356"/>
      <c r="GD61" s="356"/>
      <c r="GE61" s="356"/>
      <c r="GF61" s="356"/>
      <c r="GG61" s="356"/>
      <c r="GH61" s="356"/>
      <c r="GI61" s="356"/>
      <c r="GJ61" s="356">
        <f>SUM(GK61:GL61)</f>
        <v>0</v>
      </c>
      <c r="GK61" s="356">
        <f>SUM(GM61:GM61)</f>
        <v>0</v>
      </c>
      <c r="GL61" s="356">
        <f>SUM(GN61:GO61)</f>
        <v>0</v>
      </c>
      <c r="GM61" s="356"/>
      <c r="GN61" s="356"/>
      <c r="GO61" s="356"/>
      <c r="GP61" s="356">
        <v>305000000</v>
      </c>
      <c r="GQ61" s="357">
        <f t="shared" si="127"/>
        <v>1</v>
      </c>
      <c r="GR61" s="357"/>
      <c r="GS61" s="358">
        <f t="shared" si="56"/>
        <v>1</v>
      </c>
      <c r="GT61" s="358">
        <f>FH61/BN61</f>
        <v>0.78245363766048504</v>
      </c>
      <c r="GU61" s="358"/>
    </row>
    <row r="62" spans="1:203" s="63" customFormat="1" ht="21" customHeight="1">
      <c r="A62" s="354">
        <v>17</v>
      </c>
      <c r="B62" s="355" t="s">
        <v>324</v>
      </c>
      <c r="C62" s="356">
        <f t="shared" ref="C62:Y62" si="182">C63+C64</f>
        <v>931416836</v>
      </c>
      <c r="D62" s="356">
        <f t="shared" si="182"/>
        <v>931416836</v>
      </c>
      <c r="E62" s="356">
        <f t="shared" si="182"/>
        <v>0</v>
      </c>
      <c r="F62" s="356">
        <f t="shared" si="182"/>
        <v>0</v>
      </c>
      <c r="G62" s="356">
        <f t="shared" si="182"/>
        <v>0</v>
      </c>
      <c r="H62" s="356">
        <f t="shared" si="182"/>
        <v>0</v>
      </c>
      <c r="I62" s="356">
        <f t="shared" si="182"/>
        <v>0</v>
      </c>
      <c r="J62" s="356">
        <f t="shared" si="182"/>
        <v>931416836</v>
      </c>
      <c r="K62" s="356">
        <f t="shared" si="182"/>
        <v>0</v>
      </c>
      <c r="L62" s="356">
        <f t="shared" si="182"/>
        <v>0</v>
      </c>
      <c r="M62" s="356">
        <f t="shared" si="182"/>
        <v>0</v>
      </c>
      <c r="N62" s="356">
        <f t="shared" si="182"/>
        <v>0</v>
      </c>
      <c r="O62" s="356">
        <f t="shared" si="182"/>
        <v>0</v>
      </c>
      <c r="P62" s="356">
        <f t="shared" si="182"/>
        <v>0</v>
      </c>
      <c r="Q62" s="356">
        <f t="shared" si="182"/>
        <v>0</v>
      </c>
      <c r="R62" s="356">
        <f t="shared" si="182"/>
        <v>0</v>
      </c>
      <c r="S62" s="356">
        <f t="shared" si="182"/>
        <v>0</v>
      </c>
      <c r="T62" s="356">
        <f t="shared" si="182"/>
        <v>0</v>
      </c>
      <c r="U62" s="356">
        <f t="shared" si="182"/>
        <v>0</v>
      </c>
      <c r="V62" s="356">
        <f t="shared" si="182"/>
        <v>0</v>
      </c>
      <c r="W62" s="356">
        <f t="shared" si="182"/>
        <v>0</v>
      </c>
      <c r="X62" s="356">
        <f t="shared" si="182"/>
        <v>0</v>
      </c>
      <c r="Y62" s="356">
        <f t="shared" si="182"/>
        <v>0</v>
      </c>
      <c r="Z62" s="356">
        <f t="shared" ref="Z62:AI62" si="183">Z63+Z64</f>
        <v>931416836</v>
      </c>
      <c r="AA62" s="356">
        <f t="shared" si="183"/>
        <v>0</v>
      </c>
      <c r="AB62" s="356">
        <f t="shared" si="183"/>
        <v>0</v>
      </c>
      <c r="AC62" s="356">
        <f t="shared" si="183"/>
        <v>0</v>
      </c>
      <c r="AD62" s="356">
        <f t="shared" si="183"/>
        <v>0</v>
      </c>
      <c r="AE62" s="356">
        <f t="shared" si="183"/>
        <v>0</v>
      </c>
      <c r="AF62" s="356">
        <f t="shared" si="183"/>
        <v>0</v>
      </c>
      <c r="AG62" s="356">
        <f t="shared" si="183"/>
        <v>0</v>
      </c>
      <c r="AH62" s="356">
        <f t="shared" si="183"/>
        <v>0</v>
      </c>
      <c r="AI62" s="356">
        <f t="shared" si="183"/>
        <v>0</v>
      </c>
      <c r="AJ62" s="356">
        <f t="shared" ref="AJ62:AO62" si="184">AJ63+AJ64</f>
        <v>0</v>
      </c>
      <c r="AK62" s="356">
        <f t="shared" si="184"/>
        <v>0</v>
      </c>
      <c r="AL62" s="356">
        <f t="shared" si="184"/>
        <v>0</v>
      </c>
      <c r="AM62" s="356">
        <f t="shared" si="184"/>
        <v>0</v>
      </c>
      <c r="AN62" s="356">
        <f t="shared" si="184"/>
        <v>0</v>
      </c>
      <c r="AO62" s="356">
        <f t="shared" si="184"/>
        <v>0</v>
      </c>
      <c r="AP62" s="356">
        <f>AP63+AP64</f>
        <v>0</v>
      </c>
      <c r="AQ62" s="356">
        <f t="shared" ref="AQ62:AW62" si="185">AQ63+AQ64</f>
        <v>0</v>
      </c>
      <c r="AR62" s="356">
        <f t="shared" si="185"/>
        <v>0</v>
      </c>
      <c r="AS62" s="356">
        <f t="shared" si="185"/>
        <v>0</v>
      </c>
      <c r="AT62" s="356">
        <f t="shared" si="185"/>
        <v>0</v>
      </c>
      <c r="AU62" s="356">
        <f t="shared" si="185"/>
        <v>0</v>
      </c>
      <c r="AV62" s="356">
        <f t="shared" si="185"/>
        <v>0</v>
      </c>
      <c r="AW62" s="356">
        <f t="shared" si="185"/>
        <v>0</v>
      </c>
      <c r="AX62" s="356">
        <f>AX63+AX64</f>
        <v>0</v>
      </c>
      <c r="AY62" s="356">
        <f t="shared" ref="AY62:BD62" si="186">AY63+AY64</f>
        <v>0</v>
      </c>
      <c r="AZ62" s="356">
        <f t="shared" si="186"/>
        <v>0</v>
      </c>
      <c r="BA62" s="356">
        <f t="shared" si="186"/>
        <v>0</v>
      </c>
      <c r="BB62" s="356">
        <f t="shared" si="186"/>
        <v>0</v>
      </c>
      <c r="BC62" s="356">
        <f t="shared" si="186"/>
        <v>0</v>
      </c>
      <c r="BD62" s="356">
        <f t="shared" si="186"/>
        <v>0</v>
      </c>
      <c r="BE62" s="356">
        <f>BE63+BE64</f>
        <v>0</v>
      </c>
      <c r="BF62" s="356">
        <f>BF63+BF64</f>
        <v>0</v>
      </c>
      <c r="BG62" s="356">
        <f t="shared" ref="BG62:CU62" si="187">BG63+BG64</f>
        <v>0</v>
      </c>
      <c r="BH62" s="356">
        <f t="shared" si="187"/>
        <v>0</v>
      </c>
      <c r="BI62" s="356">
        <f t="shared" si="187"/>
        <v>0</v>
      </c>
      <c r="BJ62" s="356">
        <f t="shared" si="187"/>
        <v>0</v>
      </c>
      <c r="BK62" s="356">
        <f t="shared" si="187"/>
        <v>0</v>
      </c>
      <c r="BL62" s="356">
        <f t="shared" si="187"/>
        <v>0</v>
      </c>
      <c r="BM62" s="356">
        <f t="shared" si="187"/>
        <v>0</v>
      </c>
      <c r="BN62" s="356">
        <f t="shared" si="187"/>
        <v>0</v>
      </c>
      <c r="BO62" s="356">
        <f t="shared" si="187"/>
        <v>0</v>
      </c>
      <c r="BP62" s="356">
        <f t="shared" si="187"/>
        <v>0</v>
      </c>
      <c r="BQ62" s="356">
        <f t="shared" si="187"/>
        <v>0</v>
      </c>
      <c r="BR62" s="356">
        <f t="shared" si="187"/>
        <v>0</v>
      </c>
      <c r="BS62" s="356">
        <f t="shared" si="187"/>
        <v>0</v>
      </c>
      <c r="BT62" s="356">
        <f t="shared" si="187"/>
        <v>0</v>
      </c>
      <c r="BU62" s="356">
        <f t="shared" si="187"/>
        <v>0</v>
      </c>
      <c r="BV62" s="356">
        <f t="shared" si="187"/>
        <v>0</v>
      </c>
      <c r="BW62" s="356">
        <f t="shared" si="187"/>
        <v>0</v>
      </c>
      <c r="BX62" s="356">
        <f t="shared" si="187"/>
        <v>0</v>
      </c>
      <c r="BY62" s="356">
        <f t="shared" si="187"/>
        <v>0</v>
      </c>
      <c r="BZ62" s="356">
        <f t="shared" si="187"/>
        <v>0</v>
      </c>
      <c r="CA62" s="356">
        <f t="shared" si="187"/>
        <v>0</v>
      </c>
      <c r="CB62" s="356">
        <f t="shared" si="187"/>
        <v>0</v>
      </c>
      <c r="CC62" s="356">
        <f t="shared" si="187"/>
        <v>0</v>
      </c>
      <c r="CD62" s="356">
        <f t="shared" si="187"/>
        <v>0</v>
      </c>
      <c r="CE62" s="356">
        <f t="shared" si="187"/>
        <v>0</v>
      </c>
      <c r="CF62" s="356">
        <f t="shared" si="187"/>
        <v>0</v>
      </c>
      <c r="CG62" s="356">
        <f t="shared" si="187"/>
        <v>0</v>
      </c>
      <c r="CH62" s="356">
        <f t="shared" si="187"/>
        <v>0</v>
      </c>
      <c r="CI62" s="356">
        <f t="shared" si="187"/>
        <v>0</v>
      </c>
      <c r="CJ62" s="356">
        <f t="shared" si="187"/>
        <v>0</v>
      </c>
      <c r="CK62" s="356">
        <f t="shared" si="187"/>
        <v>0</v>
      </c>
      <c r="CL62" s="356">
        <f t="shared" si="187"/>
        <v>0</v>
      </c>
      <c r="CM62" s="356">
        <f t="shared" si="187"/>
        <v>0</v>
      </c>
      <c r="CN62" s="356">
        <f t="shared" si="187"/>
        <v>0</v>
      </c>
      <c r="CO62" s="356">
        <f t="shared" si="187"/>
        <v>0</v>
      </c>
      <c r="CP62" s="356">
        <f t="shared" si="187"/>
        <v>0</v>
      </c>
      <c r="CQ62" s="356">
        <f t="shared" si="187"/>
        <v>0</v>
      </c>
      <c r="CR62" s="356">
        <f t="shared" si="187"/>
        <v>0</v>
      </c>
      <c r="CS62" s="356">
        <f t="shared" si="187"/>
        <v>0</v>
      </c>
      <c r="CT62" s="356">
        <f t="shared" si="187"/>
        <v>0</v>
      </c>
      <c r="CU62" s="356">
        <f t="shared" si="187"/>
        <v>0</v>
      </c>
      <c r="CV62" s="355" t="s">
        <v>324</v>
      </c>
      <c r="CW62" s="356">
        <f t="shared" ref="CW62:DM62" si="188">CW63+CW64</f>
        <v>931416836</v>
      </c>
      <c r="CX62" s="356">
        <f t="shared" si="188"/>
        <v>931416836</v>
      </c>
      <c r="CY62" s="356">
        <f t="shared" si="188"/>
        <v>0</v>
      </c>
      <c r="CZ62" s="356">
        <f t="shared" si="188"/>
        <v>0</v>
      </c>
      <c r="DA62" s="356">
        <f t="shared" si="188"/>
        <v>0</v>
      </c>
      <c r="DB62" s="356">
        <f t="shared" si="188"/>
        <v>0</v>
      </c>
      <c r="DC62" s="356">
        <f t="shared" si="188"/>
        <v>0</v>
      </c>
      <c r="DD62" s="356">
        <f t="shared" si="188"/>
        <v>931416836</v>
      </c>
      <c r="DE62" s="356">
        <f t="shared" si="188"/>
        <v>0</v>
      </c>
      <c r="DF62" s="356">
        <f t="shared" si="188"/>
        <v>0</v>
      </c>
      <c r="DG62" s="356">
        <f t="shared" si="188"/>
        <v>0</v>
      </c>
      <c r="DH62" s="356">
        <f t="shared" si="188"/>
        <v>0</v>
      </c>
      <c r="DI62" s="356">
        <f t="shared" si="188"/>
        <v>0</v>
      </c>
      <c r="DJ62" s="356">
        <f t="shared" si="188"/>
        <v>0</v>
      </c>
      <c r="DK62" s="356">
        <f t="shared" si="188"/>
        <v>0</v>
      </c>
      <c r="DL62" s="356">
        <f t="shared" si="188"/>
        <v>0</v>
      </c>
      <c r="DM62" s="356">
        <f t="shared" si="188"/>
        <v>0</v>
      </c>
      <c r="DN62" s="356">
        <f t="shared" ref="DN62:GF62" si="189">DN63+DN64</f>
        <v>0</v>
      </c>
      <c r="DO62" s="356">
        <f t="shared" si="189"/>
        <v>0</v>
      </c>
      <c r="DP62" s="356">
        <f t="shared" si="189"/>
        <v>0</v>
      </c>
      <c r="DQ62" s="356">
        <f t="shared" si="189"/>
        <v>0</v>
      </c>
      <c r="DR62" s="356">
        <f t="shared" si="189"/>
        <v>0</v>
      </c>
      <c r="DS62" s="356">
        <f t="shared" si="189"/>
        <v>0</v>
      </c>
      <c r="DT62" s="356">
        <f>DT63+DT64</f>
        <v>931416836</v>
      </c>
      <c r="DU62" s="356">
        <f t="shared" si="189"/>
        <v>0</v>
      </c>
      <c r="DV62" s="356">
        <f t="shared" si="189"/>
        <v>0</v>
      </c>
      <c r="DW62" s="356">
        <f>DW63+DW64</f>
        <v>0</v>
      </c>
      <c r="DX62" s="356">
        <f>DX63+DX64</f>
        <v>0</v>
      </c>
      <c r="DY62" s="356">
        <f t="shared" si="189"/>
        <v>0</v>
      </c>
      <c r="DZ62" s="356">
        <f t="shared" si="189"/>
        <v>0</v>
      </c>
      <c r="EA62" s="356">
        <f t="shared" si="189"/>
        <v>0</v>
      </c>
      <c r="EB62" s="356">
        <f t="shared" si="189"/>
        <v>0</v>
      </c>
      <c r="EC62" s="356">
        <f>EC63+EC64</f>
        <v>0</v>
      </c>
      <c r="ED62" s="356">
        <f t="shared" si="189"/>
        <v>0</v>
      </c>
      <c r="EE62" s="356">
        <f t="shared" si="189"/>
        <v>0</v>
      </c>
      <c r="EF62" s="356">
        <f t="shared" si="189"/>
        <v>0</v>
      </c>
      <c r="EG62" s="356">
        <f t="shared" si="189"/>
        <v>0</v>
      </c>
      <c r="EH62" s="356">
        <f t="shared" si="189"/>
        <v>0</v>
      </c>
      <c r="EI62" s="356">
        <f t="shared" si="189"/>
        <v>0</v>
      </c>
      <c r="EJ62" s="356">
        <f>EJ63+EJ64</f>
        <v>0</v>
      </c>
      <c r="EK62" s="356">
        <f t="shared" si="189"/>
        <v>0</v>
      </c>
      <c r="EL62" s="356">
        <f t="shared" si="189"/>
        <v>0</v>
      </c>
      <c r="EM62" s="356">
        <f t="shared" si="189"/>
        <v>0</v>
      </c>
      <c r="EN62" s="356">
        <f t="shared" si="189"/>
        <v>0</v>
      </c>
      <c r="EO62" s="356">
        <f t="shared" si="189"/>
        <v>0</v>
      </c>
      <c r="EP62" s="356">
        <f t="shared" si="189"/>
        <v>0</v>
      </c>
      <c r="EQ62" s="356">
        <f t="shared" si="189"/>
        <v>0</v>
      </c>
      <c r="ER62" s="356">
        <f>ER63+ER64</f>
        <v>0</v>
      </c>
      <c r="ES62" s="356">
        <f t="shared" si="189"/>
        <v>0</v>
      </c>
      <c r="ET62" s="356">
        <f t="shared" si="189"/>
        <v>0</v>
      </c>
      <c r="EU62" s="356">
        <f t="shared" si="189"/>
        <v>0</v>
      </c>
      <c r="EV62" s="356">
        <f t="shared" si="189"/>
        <v>0</v>
      </c>
      <c r="EW62" s="356">
        <f t="shared" si="189"/>
        <v>0</v>
      </c>
      <c r="EX62" s="356">
        <f t="shared" si="189"/>
        <v>0</v>
      </c>
      <c r="EY62" s="356">
        <f>EY63+EY64</f>
        <v>0</v>
      </c>
      <c r="EZ62" s="356">
        <f>EZ63+EZ64</f>
        <v>0</v>
      </c>
      <c r="FA62" s="356">
        <f t="shared" si="189"/>
        <v>0</v>
      </c>
      <c r="FB62" s="356">
        <f t="shared" si="189"/>
        <v>0</v>
      </c>
      <c r="FC62" s="356">
        <f t="shared" si="189"/>
        <v>0</v>
      </c>
      <c r="FD62" s="356">
        <f t="shared" si="189"/>
        <v>0</v>
      </c>
      <c r="FE62" s="356">
        <f t="shared" si="189"/>
        <v>0</v>
      </c>
      <c r="FF62" s="356">
        <f t="shared" si="189"/>
        <v>0</v>
      </c>
      <c r="FG62" s="356">
        <f t="shared" si="189"/>
        <v>0</v>
      </c>
      <c r="FH62" s="356">
        <f t="shared" si="189"/>
        <v>0</v>
      </c>
      <c r="FI62" s="356">
        <f t="shared" si="189"/>
        <v>0</v>
      </c>
      <c r="FJ62" s="356">
        <f t="shared" si="189"/>
        <v>0</v>
      </c>
      <c r="FK62" s="356">
        <f t="shared" si="189"/>
        <v>0</v>
      </c>
      <c r="FL62" s="356">
        <f t="shared" si="189"/>
        <v>0</v>
      </c>
      <c r="FM62" s="356">
        <f t="shared" si="189"/>
        <v>0</v>
      </c>
      <c r="FN62" s="356">
        <f t="shared" si="189"/>
        <v>0</v>
      </c>
      <c r="FO62" s="356">
        <f t="shared" si="189"/>
        <v>0</v>
      </c>
      <c r="FP62" s="356">
        <f t="shared" si="189"/>
        <v>0</v>
      </c>
      <c r="FQ62" s="356">
        <f t="shared" si="189"/>
        <v>0</v>
      </c>
      <c r="FR62" s="356">
        <f t="shared" si="189"/>
        <v>0</v>
      </c>
      <c r="FS62" s="356">
        <f t="shared" si="189"/>
        <v>0</v>
      </c>
      <c r="FT62" s="356">
        <f t="shared" si="189"/>
        <v>0</v>
      </c>
      <c r="FU62" s="356">
        <f t="shared" si="189"/>
        <v>0</v>
      </c>
      <c r="FV62" s="356">
        <f t="shared" si="189"/>
        <v>0</v>
      </c>
      <c r="FW62" s="356">
        <f t="shared" si="189"/>
        <v>0</v>
      </c>
      <c r="FX62" s="356">
        <f t="shared" si="189"/>
        <v>0</v>
      </c>
      <c r="FY62" s="356">
        <f t="shared" si="189"/>
        <v>0</v>
      </c>
      <c r="FZ62" s="356">
        <f t="shared" si="189"/>
        <v>0</v>
      </c>
      <c r="GA62" s="356">
        <f t="shared" si="189"/>
        <v>0</v>
      </c>
      <c r="GB62" s="356">
        <f t="shared" si="189"/>
        <v>0</v>
      </c>
      <c r="GC62" s="356">
        <f t="shared" si="189"/>
        <v>0</v>
      </c>
      <c r="GD62" s="356">
        <f t="shared" si="189"/>
        <v>0</v>
      </c>
      <c r="GE62" s="356">
        <f t="shared" si="189"/>
        <v>0</v>
      </c>
      <c r="GF62" s="356">
        <f t="shared" si="189"/>
        <v>0</v>
      </c>
      <c r="GG62" s="356">
        <f t="shared" ref="GG62:GO62" si="190">GG63+GG64</f>
        <v>0</v>
      </c>
      <c r="GH62" s="356">
        <f t="shared" si="190"/>
        <v>0</v>
      </c>
      <c r="GI62" s="356">
        <f t="shared" si="190"/>
        <v>0</v>
      </c>
      <c r="GJ62" s="356">
        <f t="shared" si="190"/>
        <v>0</v>
      </c>
      <c r="GK62" s="356">
        <f t="shared" si="190"/>
        <v>0</v>
      </c>
      <c r="GL62" s="356">
        <f t="shared" si="190"/>
        <v>0</v>
      </c>
      <c r="GM62" s="356">
        <f t="shared" si="190"/>
        <v>0</v>
      </c>
      <c r="GN62" s="356">
        <f t="shared" si="190"/>
        <v>0</v>
      </c>
      <c r="GO62" s="356">
        <f t="shared" si="190"/>
        <v>0</v>
      </c>
      <c r="GP62" s="356">
        <f>GP63+GP64</f>
        <v>0</v>
      </c>
      <c r="GQ62" s="357">
        <f t="shared" si="127"/>
        <v>1</v>
      </c>
      <c r="GR62" s="357"/>
      <c r="GS62" s="358">
        <f t="shared" si="56"/>
        <v>1</v>
      </c>
      <c r="GT62" s="358"/>
      <c r="GU62" s="358"/>
    </row>
    <row r="63" spans="1:203" s="63" customFormat="1" ht="21" hidden="1" customHeight="1">
      <c r="A63" s="354"/>
      <c r="B63" s="355" t="s">
        <v>160</v>
      </c>
      <c r="C63" s="356">
        <f>D63+BN63+CP63</f>
        <v>0</v>
      </c>
      <c r="D63" s="356">
        <f>E63+J63</f>
        <v>0</v>
      </c>
      <c r="E63" s="356">
        <f>SUM(F63:I63)</f>
        <v>0</v>
      </c>
      <c r="F63" s="356"/>
      <c r="G63" s="356"/>
      <c r="H63" s="356"/>
      <c r="I63" s="356"/>
      <c r="J63" s="356">
        <f>SUM(K63:BM63)</f>
        <v>0</v>
      </c>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356"/>
      <c r="BD63" s="356"/>
      <c r="BE63" s="356"/>
      <c r="BF63" s="356"/>
      <c r="BG63" s="356"/>
      <c r="BH63" s="356"/>
      <c r="BI63" s="356"/>
      <c r="BJ63" s="356"/>
      <c r="BK63" s="356"/>
      <c r="BL63" s="356"/>
      <c r="BM63" s="356"/>
      <c r="BN63" s="356">
        <f>SUM(BO63:BP63)</f>
        <v>0</v>
      </c>
      <c r="BO63" s="356">
        <f>SUM(BQ63:BR63)+BS63+BU63+CD63+CL63</f>
        <v>0</v>
      </c>
      <c r="BP63" s="356">
        <f>BT63+SUM(BV63:CC63)+SUM(CE63:CK63)+SUM(CM63:CO63)</f>
        <v>0</v>
      </c>
      <c r="BQ63" s="356"/>
      <c r="BR63" s="356"/>
      <c r="BS63" s="356"/>
      <c r="BT63" s="356"/>
      <c r="BU63" s="356"/>
      <c r="BV63" s="356"/>
      <c r="BW63" s="356"/>
      <c r="BX63" s="356"/>
      <c r="BY63" s="356"/>
      <c r="BZ63" s="356"/>
      <c r="CA63" s="356"/>
      <c r="CB63" s="356"/>
      <c r="CC63" s="356"/>
      <c r="CD63" s="356"/>
      <c r="CE63" s="356"/>
      <c r="CF63" s="356"/>
      <c r="CG63" s="356"/>
      <c r="CH63" s="356"/>
      <c r="CI63" s="356"/>
      <c r="CJ63" s="356"/>
      <c r="CK63" s="356"/>
      <c r="CL63" s="356"/>
      <c r="CM63" s="356"/>
      <c r="CN63" s="356"/>
      <c r="CO63" s="356"/>
      <c r="CP63" s="356">
        <f>SUM(CQ63:CR63)</f>
        <v>0</v>
      </c>
      <c r="CQ63" s="356">
        <f>SUM(CS63:CS63)</f>
        <v>0</v>
      </c>
      <c r="CR63" s="356">
        <f>SUM(CT63:CU63)</f>
        <v>0</v>
      </c>
      <c r="CS63" s="356"/>
      <c r="CT63" s="356"/>
      <c r="CU63" s="356"/>
      <c r="CV63" s="355" t="s">
        <v>160</v>
      </c>
      <c r="CW63" s="356">
        <f>CX63+FH63+GJ63+GP63</f>
        <v>0</v>
      </c>
      <c r="CX63" s="356">
        <f>CY63+DD63</f>
        <v>0</v>
      </c>
      <c r="CY63" s="356">
        <f>SUM(CZ63:DC63)</f>
        <v>0</v>
      </c>
      <c r="CZ63" s="356"/>
      <c r="DA63" s="356"/>
      <c r="DB63" s="356"/>
      <c r="DC63" s="356"/>
      <c r="DD63" s="356">
        <f>SUM(DE63:FG63)</f>
        <v>0</v>
      </c>
      <c r="DE63" s="356"/>
      <c r="DF63" s="356"/>
      <c r="DG63" s="356"/>
      <c r="DH63" s="356"/>
      <c r="DI63" s="356"/>
      <c r="DJ63" s="356"/>
      <c r="DK63" s="356"/>
      <c r="DL63" s="356"/>
      <c r="DM63" s="356"/>
      <c r="DN63" s="356"/>
      <c r="DO63" s="356"/>
      <c r="DP63" s="356"/>
      <c r="DQ63" s="356"/>
      <c r="DR63" s="356"/>
      <c r="DS63" s="356"/>
      <c r="DT63" s="356"/>
      <c r="DU63" s="356"/>
      <c r="DV63" s="356"/>
      <c r="DW63" s="356"/>
      <c r="DX63" s="356"/>
      <c r="DY63" s="356"/>
      <c r="DZ63" s="356"/>
      <c r="EA63" s="356"/>
      <c r="EB63" s="356"/>
      <c r="EC63" s="356"/>
      <c r="ED63" s="356"/>
      <c r="EE63" s="356"/>
      <c r="EF63" s="356"/>
      <c r="EG63" s="356"/>
      <c r="EH63" s="356"/>
      <c r="EI63" s="356"/>
      <c r="EJ63" s="356"/>
      <c r="EK63" s="356"/>
      <c r="EL63" s="356"/>
      <c r="EM63" s="356"/>
      <c r="EN63" s="356"/>
      <c r="EO63" s="356"/>
      <c r="EP63" s="356"/>
      <c r="EQ63" s="356"/>
      <c r="ER63" s="356"/>
      <c r="ES63" s="356"/>
      <c r="ET63" s="356"/>
      <c r="EU63" s="356"/>
      <c r="EV63" s="356"/>
      <c r="EW63" s="356"/>
      <c r="EX63" s="356"/>
      <c r="EY63" s="356"/>
      <c r="EZ63" s="356"/>
      <c r="FA63" s="356"/>
      <c r="FB63" s="356"/>
      <c r="FC63" s="356"/>
      <c r="FD63" s="356"/>
      <c r="FE63" s="356"/>
      <c r="FF63" s="356"/>
      <c r="FG63" s="356"/>
      <c r="FH63" s="356">
        <f>SUM(FI63:FJ63)</f>
        <v>0</v>
      </c>
      <c r="FI63" s="356">
        <f>SUM(FK63:FL63)+FM63+FO63+FX63+GF63</f>
        <v>0</v>
      </c>
      <c r="FJ63" s="356">
        <f>FN63+SUM(FP63:FW63)+SUM(FY63:GE63)+SUM(GG63:GI63)</f>
        <v>0</v>
      </c>
      <c r="FK63" s="356"/>
      <c r="FL63" s="356"/>
      <c r="FM63" s="356"/>
      <c r="FN63" s="356"/>
      <c r="FO63" s="356"/>
      <c r="FP63" s="356"/>
      <c r="FQ63" s="356"/>
      <c r="FR63" s="356"/>
      <c r="FS63" s="356"/>
      <c r="FT63" s="356"/>
      <c r="FU63" s="356"/>
      <c r="FV63" s="356"/>
      <c r="FW63" s="356"/>
      <c r="FX63" s="356"/>
      <c r="FY63" s="356"/>
      <c r="FZ63" s="356"/>
      <c r="GA63" s="356"/>
      <c r="GB63" s="356"/>
      <c r="GC63" s="356"/>
      <c r="GD63" s="356"/>
      <c r="GE63" s="356"/>
      <c r="GF63" s="356"/>
      <c r="GG63" s="356"/>
      <c r="GH63" s="356"/>
      <c r="GI63" s="356"/>
      <c r="GJ63" s="356">
        <f>SUM(GK63:GL63)</f>
        <v>0</v>
      </c>
      <c r="GK63" s="356">
        <f>SUM(GM63:GM63)</f>
        <v>0</v>
      </c>
      <c r="GL63" s="356">
        <f>SUM(GN63:GO63)</f>
        <v>0</v>
      </c>
      <c r="GM63" s="356"/>
      <c r="GN63" s="356"/>
      <c r="GO63" s="356"/>
      <c r="GP63" s="356"/>
      <c r="GQ63" s="357"/>
      <c r="GR63" s="357"/>
      <c r="GS63" s="358"/>
      <c r="GT63" s="358"/>
      <c r="GU63" s="358"/>
    </row>
    <row r="64" spans="1:203" s="63" customFormat="1" ht="21" hidden="1" customHeight="1">
      <c r="A64" s="354"/>
      <c r="B64" s="355" t="s">
        <v>161</v>
      </c>
      <c r="C64" s="356">
        <f>D64+BN64+CP64</f>
        <v>931416836</v>
      </c>
      <c r="D64" s="356">
        <f>E64+J64</f>
        <v>931416836</v>
      </c>
      <c r="E64" s="356">
        <f>SUM(F64:I64)</f>
        <v>0</v>
      </c>
      <c r="F64" s="356"/>
      <c r="G64" s="356"/>
      <c r="H64" s="356"/>
      <c r="I64" s="356"/>
      <c r="J64" s="356">
        <f>SUM(K64:BM64)</f>
        <v>931416836</v>
      </c>
      <c r="K64" s="356"/>
      <c r="L64" s="356"/>
      <c r="M64" s="356"/>
      <c r="N64" s="356"/>
      <c r="O64" s="356"/>
      <c r="P64" s="356"/>
      <c r="Q64" s="356"/>
      <c r="R64" s="356"/>
      <c r="S64" s="356"/>
      <c r="T64" s="356"/>
      <c r="U64" s="356"/>
      <c r="V64" s="356"/>
      <c r="W64" s="356"/>
      <c r="X64" s="356"/>
      <c r="Y64" s="356"/>
      <c r="Z64" s="356">
        <v>931416836</v>
      </c>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6"/>
      <c r="BA64" s="356"/>
      <c r="BB64" s="356"/>
      <c r="BC64" s="356"/>
      <c r="BD64" s="356"/>
      <c r="BE64" s="356"/>
      <c r="BF64" s="356"/>
      <c r="BG64" s="356"/>
      <c r="BH64" s="356"/>
      <c r="BI64" s="356"/>
      <c r="BJ64" s="356"/>
      <c r="BK64" s="356"/>
      <c r="BL64" s="356"/>
      <c r="BM64" s="356"/>
      <c r="BN64" s="356">
        <f>SUM(BO64:BP64)</f>
        <v>0</v>
      </c>
      <c r="BO64" s="356">
        <f>SUM(BQ64:BR64)+BS64+BU64+CD64+CL64</f>
        <v>0</v>
      </c>
      <c r="BP64" s="356">
        <f>BT64+SUM(BV64:CC64)+SUM(CE64:CK64)+SUM(CM64:CO64)</f>
        <v>0</v>
      </c>
      <c r="BQ64" s="356"/>
      <c r="BR64" s="356"/>
      <c r="BS64" s="356"/>
      <c r="BT64" s="356"/>
      <c r="BU64" s="356"/>
      <c r="BV64" s="356"/>
      <c r="BW64" s="356"/>
      <c r="BX64" s="356"/>
      <c r="BY64" s="356"/>
      <c r="BZ64" s="356"/>
      <c r="CA64" s="356"/>
      <c r="CB64" s="356"/>
      <c r="CC64" s="356"/>
      <c r="CD64" s="356"/>
      <c r="CE64" s="356"/>
      <c r="CF64" s="356"/>
      <c r="CG64" s="356"/>
      <c r="CH64" s="356"/>
      <c r="CI64" s="356"/>
      <c r="CJ64" s="356"/>
      <c r="CK64" s="356"/>
      <c r="CL64" s="356"/>
      <c r="CM64" s="356"/>
      <c r="CN64" s="356"/>
      <c r="CO64" s="356"/>
      <c r="CP64" s="356">
        <f>SUM(CQ64:CR64)</f>
        <v>0</v>
      </c>
      <c r="CQ64" s="356">
        <f>SUM(CS64:CS64)</f>
        <v>0</v>
      </c>
      <c r="CR64" s="356">
        <f>SUM(CT64:CU64)</f>
        <v>0</v>
      </c>
      <c r="CS64" s="356"/>
      <c r="CT64" s="356"/>
      <c r="CU64" s="356"/>
      <c r="CV64" s="355" t="s">
        <v>161</v>
      </c>
      <c r="CW64" s="356">
        <f>CX64+FH64+GJ64+GP64</f>
        <v>931416836</v>
      </c>
      <c r="CX64" s="356">
        <f>CY64+DD64</f>
        <v>931416836</v>
      </c>
      <c r="CY64" s="356">
        <f>SUM(CZ64:DC64)</f>
        <v>0</v>
      </c>
      <c r="CZ64" s="356"/>
      <c r="DA64" s="356"/>
      <c r="DB64" s="356"/>
      <c r="DC64" s="356"/>
      <c r="DD64" s="356">
        <f>SUM(DE64:FG64)</f>
        <v>931416836</v>
      </c>
      <c r="DE64" s="356"/>
      <c r="DF64" s="356"/>
      <c r="DG64" s="356"/>
      <c r="DH64" s="356"/>
      <c r="DI64" s="356"/>
      <c r="DJ64" s="356"/>
      <c r="DK64" s="356"/>
      <c r="DL64" s="356"/>
      <c r="DM64" s="356"/>
      <c r="DN64" s="356"/>
      <c r="DO64" s="356"/>
      <c r="DP64" s="356"/>
      <c r="DQ64" s="356"/>
      <c r="DR64" s="356"/>
      <c r="DS64" s="356"/>
      <c r="DT64" s="356">
        <v>931416836</v>
      </c>
      <c r="DU64" s="356"/>
      <c r="DV64" s="356"/>
      <c r="DW64" s="356"/>
      <c r="DX64" s="356"/>
      <c r="DY64" s="356"/>
      <c r="DZ64" s="356"/>
      <c r="EA64" s="356"/>
      <c r="EB64" s="356"/>
      <c r="EC64" s="356"/>
      <c r="ED64" s="356"/>
      <c r="EE64" s="356"/>
      <c r="EF64" s="356"/>
      <c r="EG64" s="356"/>
      <c r="EH64" s="356"/>
      <c r="EI64" s="356"/>
      <c r="EJ64" s="356"/>
      <c r="EK64" s="356"/>
      <c r="EL64" s="356"/>
      <c r="EM64" s="356"/>
      <c r="EN64" s="356"/>
      <c r="EO64" s="356"/>
      <c r="EP64" s="356"/>
      <c r="EQ64" s="356"/>
      <c r="ER64" s="356"/>
      <c r="ES64" s="356"/>
      <c r="ET64" s="356"/>
      <c r="EU64" s="356"/>
      <c r="EV64" s="356"/>
      <c r="EW64" s="356"/>
      <c r="EX64" s="356"/>
      <c r="EY64" s="356"/>
      <c r="EZ64" s="356"/>
      <c r="FA64" s="356"/>
      <c r="FB64" s="356"/>
      <c r="FC64" s="356"/>
      <c r="FD64" s="356"/>
      <c r="FE64" s="356"/>
      <c r="FF64" s="356"/>
      <c r="FG64" s="356"/>
      <c r="FH64" s="356">
        <f>SUM(FI64:FJ64)</f>
        <v>0</v>
      </c>
      <c r="FI64" s="356">
        <f>SUM(FK64:FL64)+FM64+FO64+FX64+GF64</f>
        <v>0</v>
      </c>
      <c r="FJ64" s="356">
        <f>FN64+SUM(FP64:FW64)+SUM(FY64:GE64)+SUM(GG64:GI64)</f>
        <v>0</v>
      </c>
      <c r="FK64" s="356"/>
      <c r="FL64" s="356"/>
      <c r="FM64" s="356"/>
      <c r="FN64" s="356"/>
      <c r="FO64" s="356"/>
      <c r="FP64" s="356"/>
      <c r="FQ64" s="356"/>
      <c r="FR64" s="356"/>
      <c r="FS64" s="356"/>
      <c r="FT64" s="356"/>
      <c r="FU64" s="356"/>
      <c r="FV64" s="356"/>
      <c r="FW64" s="356"/>
      <c r="FX64" s="356"/>
      <c r="FY64" s="356"/>
      <c r="FZ64" s="356"/>
      <c r="GA64" s="356"/>
      <c r="GB64" s="356"/>
      <c r="GC64" s="356"/>
      <c r="GD64" s="356"/>
      <c r="GE64" s="356"/>
      <c r="GF64" s="356"/>
      <c r="GG64" s="356"/>
      <c r="GH64" s="356"/>
      <c r="GI64" s="356"/>
      <c r="GJ64" s="356">
        <f>SUM(GK64:GL64)</f>
        <v>0</v>
      </c>
      <c r="GK64" s="356">
        <f>SUM(GM64:GM64)</f>
        <v>0</v>
      </c>
      <c r="GL64" s="356">
        <f>SUM(GN64:GO64)</f>
        <v>0</v>
      </c>
      <c r="GM64" s="356"/>
      <c r="GN64" s="356"/>
      <c r="GO64" s="356"/>
      <c r="GP64" s="356"/>
      <c r="GQ64" s="357">
        <f t="shared" si="127"/>
        <v>1</v>
      </c>
      <c r="GR64" s="357"/>
      <c r="GS64" s="358">
        <f t="shared" si="56"/>
        <v>1</v>
      </c>
      <c r="GT64" s="358"/>
      <c r="GU64" s="358"/>
    </row>
    <row r="65" spans="1:203" s="63" customFormat="1" ht="21" customHeight="1">
      <c r="A65" s="354">
        <v>18</v>
      </c>
      <c r="B65" s="355" t="s">
        <v>163</v>
      </c>
      <c r="C65" s="356">
        <f t="shared" ref="C65:Y65" si="191">C66+C67</f>
        <v>5244830738</v>
      </c>
      <c r="D65" s="356">
        <f t="shared" si="191"/>
        <v>4006830738</v>
      </c>
      <c r="E65" s="356">
        <f t="shared" si="191"/>
        <v>0</v>
      </c>
      <c r="F65" s="356">
        <f t="shared" si="191"/>
        <v>0</v>
      </c>
      <c r="G65" s="356">
        <f t="shared" si="191"/>
        <v>0</v>
      </c>
      <c r="H65" s="356">
        <f t="shared" si="191"/>
        <v>0</v>
      </c>
      <c r="I65" s="356">
        <f t="shared" si="191"/>
        <v>0</v>
      </c>
      <c r="J65" s="356">
        <f t="shared" si="191"/>
        <v>4006830738</v>
      </c>
      <c r="K65" s="356">
        <f t="shared" si="191"/>
        <v>0</v>
      </c>
      <c r="L65" s="356">
        <f t="shared" si="191"/>
        <v>0</v>
      </c>
      <c r="M65" s="356">
        <f t="shared" si="191"/>
        <v>0</v>
      </c>
      <c r="N65" s="356">
        <f t="shared" si="191"/>
        <v>0</v>
      </c>
      <c r="O65" s="356">
        <f t="shared" si="191"/>
        <v>0</v>
      </c>
      <c r="P65" s="356">
        <f t="shared" si="191"/>
        <v>0</v>
      </c>
      <c r="Q65" s="356">
        <f t="shared" si="191"/>
        <v>0</v>
      </c>
      <c r="R65" s="356">
        <f t="shared" si="191"/>
        <v>0</v>
      </c>
      <c r="S65" s="356">
        <f t="shared" si="191"/>
        <v>0</v>
      </c>
      <c r="T65" s="356">
        <f t="shared" si="191"/>
        <v>0</v>
      </c>
      <c r="U65" s="356">
        <f t="shared" si="191"/>
        <v>0</v>
      </c>
      <c r="V65" s="356">
        <f t="shared" si="191"/>
        <v>0</v>
      </c>
      <c r="W65" s="356">
        <f t="shared" si="191"/>
        <v>0</v>
      </c>
      <c r="X65" s="356">
        <f t="shared" si="191"/>
        <v>0</v>
      </c>
      <c r="Y65" s="356">
        <f t="shared" si="191"/>
        <v>0</v>
      </c>
      <c r="Z65" s="356">
        <f t="shared" ref="Z65:AI65" si="192">Z66+Z67</f>
        <v>0</v>
      </c>
      <c r="AA65" s="356">
        <f t="shared" si="192"/>
        <v>0</v>
      </c>
      <c r="AB65" s="356">
        <f t="shared" si="192"/>
        <v>0</v>
      </c>
      <c r="AC65" s="356">
        <f t="shared" si="192"/>
        <v>0</v>
      </c>
      <c r="AD65" s="356">
        <f t="shared" si="192"/>
        <v>0</v>
      </c>
      <c r="AE65" s="356">
        <f t="shared" si="192"/>
        <v>0</v>
      </c>
      <c r="AF65" s="356">
        <f t="shared" si="192"/>
        <v>0</v>
      </c>
      <c r="AG65" s="356">
        <f t="shared" si="192"/>
        <v>0</v>
      </c>
      <c r="AH65" s="356">
        <f t="shared" si="192"/>
        <v>0</v>
      </c>
      <c r="AI65" s="356">
        <f t="shared" si="192"/>
        <v>0</v>
      </c>
      <c r="AJ65" s="356">
        <f t="shared" ref="AJ65:AO65" si="193">AJ66+AJ67</f>
        <v>0</v>
      </c>
      <c r="AK65" s="356">
        <f t="shared" si="193"/>
        <v>0</v>
      </c>
      <c r="AL65" s="356">
        <f t="shared" si="193"/>
        <v>0</v>
      </c>
      <c r="AM65" s="356">
        <f t="shared" si="193"/>
        <v>0</v>
      </c>
      <c r="AN65" s="356">
        <f t="shared" si="193"/>
        <v>0</v>
      </c>
      <c r="AO65" s="356">
        <f t="shared" si="193"/>
        <v>0</v>
      </c>
      <c r="AP65" s="356">
        <f>AP66+AP67</f>
        <v>0</v>
      </c>
      <c r="AQ65" s="356">
        <f t="shared" ref="AQ65:AW65" si="194">AQ66+AQ67</f>
        <v>0</v>
      </c>
      <c r="AR65" s="356">
        <f t="shared" si="194"/>
        <v>0</v>
      </c>
      <c r="AS65" s="356">
        <f t="shared" si="194"/>
        <v>0</v>
      </c>
      <c r="AT65" s="356">
        <f t="shared" si="194"/>
        <v>0</v>
      </c>
      <c r="AU65" s="356">
        <f t="shared" si="194"/>
        <v>0</v>
      </c>
      <c r="AV65" s="356">
        <f t="shared" si="194"/>
        <v>0</v>
      </c>
      <c r="AW65" s="356">
        <f t="shared" si="194"/>
        <v>0</v>
      </c>
      <c r="AX65" s="356">
        <f>AX66+AX67</f>
        <v>0</v>
      </c>
      <c r="AY65" s="356">
        <f t="shared" ref="AY65:BD65" si="195">AY66+AY67</f>
        <v>0</v>
      </c>
      <c r="AZ65" s="356">
        <f t="shared" si="195"/>
        <v>0</v>
      </c>
      <c r="BA65" s="356">
        <f t="shared" si="195"/>
        <v>0</v>
      </c>
      <c r="BB65" s="356">
        <f t="shared" si="195"/>
        <v>0</v>
      </c>
      <c r="BC65" s="356">
        <f t="shared" si="195"/>
        <v>0</v>
      </c>
      <c r="BD65" s="356">
        <f t="shared" si="195"/>
        <v>0</v>
      </c>
      <c r="BE65" s="356">
        <f>BE66+BE67</f>
        <v>0</v>
      </c>
      <c r="BF65" s="356">
        <f>BF66+BF67</f>
        <v>0</v>
      </c>
      <c r="BG65" s="356">
        <f t="shared" ref="BG65:CU65" si="196">BG66+BG67</f>
        <v>0</v>
      </c>
      <c r="BH65" s="356">
        <f t="shared" si="196"/>
        <v>0</v>
      </c>
      <c r="BI65" s="356">
        <f t="shared" si="196"/>
        <v>0</v>
      </c>
      <c r="BJ65" s="356">
        <f t="shared" si="196"/>
        <v>4006830738</v>
      </c>
      <c r="BK65" s="356">
        <f t="shared" si="196"/>
        <v>0</v>
      </c>
      <c r="BL65" s="356">
        <f t="shared" si="196"/>
        <v>0</v>
      </c>
      <c r="BM65" s="356">
        <f t="shared" si="196"/>
        <v>0</v>
      </c>
      <c r="BN65" s="356">
        <f t="shared" si="196"/>
        <v>1238000000</v>
      </c>
      <c r="BO65" s="356">
        <f t="shared" si="196"/>
        <v>0</v>
      </c>
      <c r="BP65" s="356">
        <f t="shared" si="196"/>
        <v>1238000000</v>
      </c>
      <c r="BQ65" s="356">
        <f t="shared" si="196"/>
        <v>0</v>
      </c>
      <c r="BR65" s="356">
        <f t="shared" si="196"/>
        <v>0</v>
      </c>
      <c r="BS65" s="356">
        <f t="shared" si="196"/>
        <v>0</v>
      </c>
      <c r="BT65" s="356">
        <f t="shared" si="196"/>
        <v>0</v>
      </c>
      <c r="BU65" s="356">
        <f t="shared" si="196"/>
        <v>0</v>
      </c>
      <c r="BV65" s="356">
        <f t="shared" si="196"/>
        <v>0</v>
      </c>
      <c r="BW65" s="356">
        <f t="shared" si="196"/>
        <v>0</v>
      </c>
      <c r="BX65" s="356">
        <f t="shared" si="196"/>
        <v>0</v>
      </c>
      <c r="BY65" s="356">
        <f t="shared" si="196"/>
        <v>0</v>
      </c>
      <c r="BZ65" s="356">
        <f t="shared" si="196"/>
        <v>0</v>
      </c>
      <c r="CA65" s="356">
        <f t="shared" si="196"/>
        <v>1238000000</v>
      </c>
      <c r="CB65" s="356">
        <f t="shared" si="196"/>
        <v>0</v>
      </c>
      <c r="CC65" s="356">
        <f t="shared" si="196"/>
        <v>0</v>
      </c>
      <c r="CD65" s="356">
        <f t="shared" si="196"/>
        <v>0</v>
      </c>
      <c r="CE65" s="356">
        <f t="shared" si="196"/>
        <v>0</v>
      </c>
      <c r="CF65" s="356">
        <f t="shared" si="196"/>
        <v>0</v>
      </c>
      <c r="CG65" s="356">
        <f t="shared" si="196"/>
        <v>0</v>
      </c>
      <c r="CH65" s="356">
        <f t="shared" si="196"/>
        <v>0</v>
      </c>
      <c r="CI65" s="356">
        <f t="shared" si="196"/>
        <v>0</v>
      </c>
      <c r="CJ65" s="356">
        <f t="shared" si="196"/>
        <v>0</v>
      </c>
      <c r="CK65" s="356">
        <f t="shared" si="196"/>
        <v>0</v>
      </c>
      <c r="CL65" s="356">
        <f t="shared" si="196"/>
        <v>0</v>
      </c>
      <c r="CM65" s="356">
        <f t="shared" si="196"/>
        <v>0</v>
      </c>
      <c r="CN65" s="356">
        <f t="shared" si="196"/>
        <v>0</v>
      </c>
      <c r="CO65" s="356">
        <f t="shared" si="196"/>
        <v>0</v>
      </c>
      <c r="CP65" s="356">
        <f t="shared" si="196"/>
        <v>0</v>
      </c>
      <c r="CQ65" s="356">
        <f t="shared" si="196"/>
        <v>0</v>
      </c>
      <c r="CR65" s="356">
        <f t="shared" si="196"/>
        <v>0</v>
      </c>
      <c r="CS65" s="356">
        <f t="shared" si="196"/>
        <v>0</v>
      </c>
      <c r="CT65" s="356">
        <f t="shared" si="196"/>
        <v>0</v>
      </c>
      <c r="CU65" s="356">
        <f t="shared" si="196"/>
        <v>0</v>
      </c>
      <c r="CV65" s="355" t="s">
        <v>163</v>
      </c>
      <c r="CW65" s="356">
        <f t="shared" ref="CW65:DM65" si="197">CW66+CW67</f>
        <v>5244830738</v>
      </c>
      <c r="CX65" s="356">
        <f t="shared" si="197"/>
        <v>4006830738</v>
      </c>
      <c r="CY65" s="356">
        <f t="shared" si="197"/>
        <v>0</v>
      </c>
      <c r="CZ65" s="356">
        <f t="shared" si="197"/>
        <v>0</v>
      </c>
      <c r="DA65" s="356">
        <f t="shared" si="197"/>
        <v>0</v>
      </c>
      <c r="DB65" s="356">
        <f t="shared" si="197"/>
        <v>0</v>
      </c>
      <c r="DC65" s="356">
        <f t="shared" si="197"/>
        <v>0</v>
      </c>
      <c r="DD65" s="356">
        <f t="shared" si="197"/>
        <v>4006830738</v>
      </c>
      <c r="DE65" s="356">
        <f t="shared" si="197"/>
        <v>0</v>
      </c>
      <c r="DF65" s="356">
        <f t="shared" si="197"/>
        <v>0</v>
      </c>
      <c r="DG65" s="356">
        <f t="shared" si="197"/>
        <v>0</v>
      </c>
      <c r="DH65" s="356">
        <f t="shared" si="197"/>
        <v>0</v>
      </c>
      <c r="DI65" s="356">
        <f t="shared" si="197"/>
        <v>0</v>
      </c>
      <c r="DJ65" s="356">
        <f t="shared" si="197"/>
        <v>0</v>
      </c>
      <c r="DK65" s="356">
        <f t="shared" si="197"/>
        <v>0</v>
      </c>
      <c r="DL65" s="356">
        <f t="shared" si="197"/>
        <v>0</v>
      </c>
      <c r="DM65" s="356">
        <f t="shared" si="197"/>
        <v>0</v>
      </c>
      <c r="DN65" s="356">
        <f t="shared" ref="DN65:GF65" si="198">DN66+DN67</f>
        <v>0</v>
      </c>
      <c r="DO65" s="356">
        <f t="shared" si="198"/>
        <v>0</v>
      </c>
      <c r="DP65" s="356">
        <f t="shared" si="198"/>
        <v>0</v>
      </c>
      <c r="DQ65" s="356">
        <f t="shared" si="198"/>
        <v>0</v>
      </c>
      <c r="DR65" s="356">
        <f t="shared" si="198"/>
        <v>0</v>
      </c>
      <c r="DS65" s="356">
        <f t="shared" si="198"/>
        <v>0</v>
      </c>
      <c r="DT65" s="356">
        <f>DT66+DT67</f>
        <v>0</v>
      </c>
      <c r="DU65" s="356">
        <f t="shared" si="198"/>
        <v>0</v>
      </c>
      <c r="DV65" s="356">
        <f t="shared" si="198"/>
        <v>0</v>
      </c>
      <c r="DW65" s="356">
        <f>DW66+DW67</f>
        <v>0</v>
      </c>
      <c r="DX65" s="356">
        <f>DX66+DX67</f>
        <v>0</v>
      </c>
      <c r="DY65" s="356">
        <f t="shared" si="198"/>
        <v>0</v>
      </c>
      <c r="DZ65" s="356">
        <f t="shared" si="198"/>
        <v>0</v>
      </c>
      <c r="EA65" s="356">
        <f t="shared" si="198"/>
        <v>0</v>
      </c>
      <c r="EB65" s="356">
        <f t="shared" si="198"/>
        <v>0</v>
      </c>
      <c r="EC65" s="356">
        <f>EC66+EC67</f>
        <v>0</v>
      </c>
      <c r="ED65" s="356">
        <f t="shared" si="198"/>
        <v>0</v>
      </c>
      <c r="EE65" s="356">
        <f t="shared" si="198"/>
        <v>0</v>
      </c>
      <c r="EF65" s="356">
        <f t="shared" si="198"/>
        <v>0</v>
      </c>
      <c r="EG65" s="356">
        <f t="shared" si="198"/>
        <v>0</v>
      </c>
      <c r="EH65" s="356">
        <f t="shared" si="198"/>
        <v>0</v>
      </c>
      <c r="EI65" s="356">
        <f t="shared" si="198"/>
        <v>0</v>
      </c>
      <c r="EJ65" s="356">
        <f>EJ66+EJ67</f>
        <v>0</v>
      </c>
      <c r="EK65" s="356">
        <f t="shared" si="198"/>
        <v>0</v>
      </c>
      <c r="EL65" s="356">
        <f t="shared" si="198"/>
        <v>0</v>
      </c>
      <c r="EM65" s="356">
        <f t="shared" si="198"/>
        <v>0</v>
      </c>
      <c r="EN65" s="356">
        <f t="shared" si="198"/>
        <v>0</v>
      </c>
      <c r="EO65" s="356">
        <f t="shared" si="198"/>
        <v>0</v>
      </c>
      <c r="EP65" s="356">
        <f t="shared" si="198"/>
        <v>0</v>
      </c>
      <c r="EQ65" s="356">
        <f t="shared" si="198"/>
        <v>0</v>
      </c>
      <c r="ER65" s="356">
        <f>ER66+ER67</f>
        <v>0</v>
      </c>
      <c r="ES65" s="356">
        <f t="shared" si="198"/>
        <v>0</v>
      </c>
      <c r="ET65" s="356">
        <f t="shared" si="198"/>
        <v>0</v>
      </c>
      <c r="EU65" s="356">
        <f t="shared" si="198"/>
        <v>0</v>
      </c>
      <c r="EV65" s="356">
        <f t="shared" si="198"/>
        <v>0</v>
      </c>
      <c r="EW65" s="356">
        <f t="shared" si="198"/>
        <v>0</v>
      </c>
      <c r="EX65" s="356">
        <f t="shared" si="198"/>
        <v>0</v>
      </c>
      <c r="EY65" s="356">
        <f>EY66+EY67</f>
        <v>0</v>
      </c>
      <c r="EZ65" s="356">
        <f>EZ66+EZ67</f>
        <v>0</v>
      </c>
      <c r="FA65" s="356">
        <f t="shared" si="198"/>
        <v>0</v>
      </c>
      <c r="FB65" s="356">
        <f t="shared" si="198"/>
        <v>0</v>
      </c>
      <c r="FC65" s="356">
        <f t="shared" si="198"/>
        <v>0</v>
      </c>
      <c r="FD65" s="356">
        <f t="shared" si="198"/>
        <v>4006830738</v>
      </c>
      <c r="FE65" s="356">
        <f t="shared" si="198"/>
        <v>0</v>
      </c>
      <c r="FF65" s="356">
        <f t="shared" si="198"/>
        <v>0</v>
      </c>
      <c r="FG65" s="356">
        <f t="shared" si="198"/>
        <v>0</v>
      </c>
      <c r="FH65" s="356">
        <f t="shared" si="198"/>
        <v>0</v>
      </c>
      <c r="FI65" s="356">
        <f t="shared" si="198"/>
        <v>0</v>
      </c>
      <c r="FJ65" s="356">
        <f t="shared" si="198"/>
        <v>0</v>
      </c>
      <c r="FK65" s="356">
        <f t="shared" si="198"/>
        <v>0</v>
      </c>
      <c r="FL65" s="356">
        <f t="shared" si="198"/>
        <v>0</v>
      </c>
      <c r="FM65" s="356">
        <f t="shared" si="198"/>
        <v>0</v>
      </c>
      <c r="FN65" s="356">
        <f t="shared" si="198"/>
        <v>0</v>
      </c>
      <c r="FO65" s="356">
        <f t="shared" si="198"/>
        <v>0</v>
      </c>
      <c r="FP65" s="356">
        <f t="shared" si="198"/>
        <v>0</v>
      </c>
      <c r="FQ65" s="356">
        <f t="shared" si="198"/>
        <v>0</v>
      </c>
      <c r="FR65" s="356">
        <f t="shared" si="198"/>
        <v>0</v>
      </c>
      <c r="FS65" s="356">
        <f t="shared" si="198"/>
        <v>0</v>
      </c>
      <c r="FT65" s="356">
        <f t="shared" si="198"/>
        <v>0</v>
      </c>
      <c r="FU65" s="356">
        <f t="shared" si="198"/>
        <v>0</v>
      </c>
      <c r="FV65" s="356">
        <f t="shared" si="198"/>
        <v>0</v>
      </c>
      <c r="FW65" s="356">
        <f t="shared" si="198"/>
        <v>0</v>
      </c>
      <c r="FX65" s="356">
        <f t="shared" si="198"/>
        <v>0</v>
      </c>
      <c r="FY65" s="356">
        <f t="shared" si="198"/>
        <v>0</v>
      </c>
      <c r="FZ65" s="356">
        <f t="shared" si="198"/>
        <v>0</v>
      </c>
      <c r="GA65" s="356">
        <f t="shared" si="198"/>
        <v>0</v>
      </c>
      <c r="GB65" s="356">
        <f t="shared" si="198"/>
        <v>0</v>
      </c>
      <c r="GC65" s="356">
        <f t="shared" si="198"/>
        <v>0</v>
      </c>
      <c r="GD65" s="356">
        <f t="shared" si="198"/>
        <v>0</v>
      </c>
      <c r="GE65" s="356">
        <f t="shared" si="198"/>
        <v>0</v>
      </c>
      <c r="GF65" s="356">
        <f t="shared" si="198"/>
        <v>0</v>
      </c>
      <c r="GG65" s="356">
        <f t="shared" ref="GG65:GO65" si="199">GG66+GG67</f>
        <v>0</v>
      </c>
      <c r="GH65" s="356">
        <f t="shared" si="199"/>
        <v>0</v>
      </c>
      <c r="GI65" s="356">
        <f t="shared" si="199"/>
        <v>0</v>
      </c>
      <c r="GJ65" s="356">
        <f t="shared" si="199"/>
        <v>0</v>
      </c>
      <c r="GK65" s="356">
        <f t="shared" si="199"/>
        <v>0</v>
      </c>
      <c r="GL65" s="356">
        <f t="shared" si="199"/>
        <v>0</v>
      </c>
      <c r="GM65" s="356">
        <f t="shared" si="199"/>
        <v>0</v>
      </c>
      <c r="GN65" s="356">
        <f t="shared" si="199"/>
        <v>0</v>
      </c>
      <c r="GO65" s="356">
        <f t="shared" si="199"/>
        <v>0</v>
      </c>
      <c r="GP65" s="356">
        <f>GP66+GP67</f>
        <v>1238000000</v>
      </c>
      <c r="GQ65" s="357">
        <f t="shared" si="127"/>
        <v>1</v>
      </c>
      <c r="GR65" s="357"/>
      <c r="GS65" s="358">
        <f t="shared" si="56"/>
        <v>1</v>
      </c>
      <c r="GT65" s="360"/>
      <c r="GU65" s="358"/>
    </row>
    <row r="66" spans="1:203" s="63" customFormat="1" ht="21" hidden="1" customHeight="1">
      <c r="A66" s="354"/>
      <c r="B66" s="355" t="s">
        <v>160</v>
      </c>
      <c r="C66" s="356">
        <f>D66+BN66+CP66</f>
        <v>0</v>
      </c>
      <c r="D66" s="356">
        <f>E66+J66</f>
        <v>0</v>
      </c>
      <c r="E66" s="356">
        <f>SUM(F66:I66)</f>
        <v>0</v>
      </c>
      <c r="F66" s="356"/>
      <c r="G66" s="356"/>
      <c r="H66" s="356"/>
      <c r="I66" s="356"/>
      <c r="J66" s="356">
        <f>SUM(K66:BM66)</f>
        <v>0</v>
      </c>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6"/>
      <c r="AY66" s="356"/>
      <c r="AZ66" s="356"/>
      <c r="BA66" s="356"/>
      <c r="BB66" s="356"/>
      <c r="BC66" s="356"/>
      <c r="BD66" s="356"/>
      <c r="BE66" s="356"/>
      <c r="BF66" s="356"/>
      <c r="BG66" s="356"/>
      <c r="BH66" s="356"/>
      <c r="BI66" s="356"/>
      <c r="BJ66" s="356"/>
      <c r="BK66" s="356"/>
      <c r="BL66" s="356"/>
      <c r="BM66" s="356"/>
      <c r="BN66" s="356">
        <f>SUM(BO66:BP66)</f>
        <v>0</v>
      </c>
      <c r="BO66" s="356">
        <f>SUM(BQ66:BR66)+BS66+BU66+CD66+CL66</f>
        <v>0</v>
      </c>
      <c r="BP66" s="356">
        <f>BT66+SUM(BV66:CC66)+SUM(CE66:CK66)+SUM(CM66:CO66)</f>
        <v>0</v>
      </c>
      <c r="BQ66" s="356"/>
      <c r="BR66" s="356"/>
      <c r="BS66" s="356"/>
      <c r="BT66" s="356"/>
      <c r="BU66" s="356"/>
      <c r="BV66" s="356"/>
      <c r="BW66" s="356"/>
      <c r="BX66" s="356"/>
      <c r="BY66" s="356"/>
      <c r="BZ66" s="356"/>
      <c r="CA66" s="356"/>
      <c r="CB66" s="356"/>
      <c r="CC66" s="356"/>
      <c r="CD66" s="356"/>
      <c r="CE66" s="356"/>
      <c r="CF66" s="356"/>
      <c r="CG66" s="356"/>
      <c r="CH66" s="356"/>
      <c r="CI66" s="356"/>
      <c r="CJ66" s="356"/>
      <c r="CK66" s="356"/>
      <c r="CL66" s="356"/>
      <c r="CM66" s="356"/>
      <c r="CN66" s="356"/>
      <c r="CO66" s="356"/>
      <c r="CP66" s="356">
        <f>SUM(CQ66:CR66)</f>
        <v>0</v>
      </c>
      <c r="CQ66" s="356">
        <f>SUM(CS66:CS66)</f>
        <v>0</v>
      </c>
      <c r="CR66" s="356">
        <f>SUM(CT66:CU66)</f>
        <v>0</v>
      </c>
      <c r="CS66" s="356"/>
      <c r="CT66" s="356"/>
      <c r="CU66" s="356"/>
      <c r="CV66" s="355" t="s">
        <v>160</v>
      </c>
      <c r="CW66" s="356">
        <f>CX66+FH66+GJ66+GP66</f>
        <v>0</v>
      </c>
      <c r="CX66" s="356">
        <f>CY66+DD66</f>
        <v>0</v>
      </c>
      <c r="CY66" s="356">
        <f>SUM(CZ66:DC66)</f>
        <v>0</v>
      </c>
      <c r="CZ66" s="356"/>
      <c r="DA66" s="356"/>
      <c r="DB66" s="356"/>
      <c r="DC66" s="356"/>
      <c r="DD66" s="356">
        <f>SUM(DE66:FG66)</f>
        <v>0</v>
      </c>
      <c r="DE66" s="356"/>
      <c r="DF66" s="356"/>
      <c r="DG66" s="356"/>
      <c r="DH66" s="356"/>
      <c r="DI66" s="356"/>
      <c r="DJ66" s="356"/>
      <c r="DK66" s="356"/>
      <c r="DL66" s="356"/>
      <c r="DM66" s="356"/>
      <c r="DN66" s="356"/>
      <c r="DO66" s="356"/>
      <c r="DP66" s="356"/>
      <c r="DQ66" s="356"/>
      <c r="DR66" s="356"/>
      <c r="DS66" s="356"/>
      <c r="DT66" s="356"/>
      <c r="DU66" s="356"/>
      <c r="DV66" s="356"/>
      <c r="DW66" s="356"/>
      <c r="DX66" s="356"/>
      <c r="DY66" s="356"/>
      <c r="DZ66" s="356"/>
      <c r="EA66" s="356"/>
      <c r="EB66" s="356"/>
      <c r="EC66" s="356"/>
      <c r="ED66" s="356"/>
      <c r="EE66" s="356"/>
      <c r="EF66" s="356"/>
      <c r="EG66" s="356"/>
      <c r="EH66" s="356"/>
      <c r="EI66" s="356"/>
      <c r="EJ66" s="356"/>
      <c r="EK66" s="356"/>
      <c r="EL66" s="356"/>
      <c r="EM66" s="356"/>
      <c r="EN66" s="356"/>
      <c r="EO66" s="356"/>
      <c r="EP66" s="356"/>
      <c r="EQ66" s="356"/>
      <c r="ER66" s="356"/>
      <c r="ES66" s="356"/>
      <c r="ET66" s="356"/>
      <c r="EU66" s="356"/>
      <c r="EV66" s="356"/>
      <c r="EW66" s="356"/>
      <c r="EX66" s="356"/>
      <c r="EY66" s="356"/>
      <c r="EZ66" s="356"/>
      <c r="FA66" s="356"/>
      <c r="FB66" s="356"/>
      <c r="FC66" s="356"/>
      <c r="FD66" s="356"/>
      <c r="FE66" s="356"/>
      <c r="FF66" s="356"/>
      <c r="FG66" s="356"/>
      <c r="FH66" s="356">
        <f>SUM(FI66:FJ66)</f>
        <v>0</v>
      </c>
      <c r="FI66" s="356">
        <f>SUM(FK66:FL66)+FM66+FO66+FX66+GF66</f>
        <v>0</v>
      </c>
      <c r="FJ66" s="356">
        <f>FN66+SUM(FP66:FW66)+SUM(FY66:GE66)+SUM(GG66:GI66)</f>
        <v>0</v>
      </c>
      <c r="FK66" s="356"/>
      <c r="FL66" s="356"/>
      <c r="FM66" s="356"/>
      <c r="FN66" s="356"/>
      <c r="FO66" s="356"/>
      <c r="FP66" s="356"/>
      <c r="FQ66" s="356"/>
      <c r="FR66" s="356"/>
      <c r="FS66" s="356"/>
      <c r="FT66" s="356"/>
      <c r="FU66" s="356"/>
      <c r="FV66" s="356"/>
      <c r="FW66" s="356"/>
      <c r="FX66" s="356"/>
      <c r="FY66" s="356"/>
      <c r="FZ66" s="356"/>
      <c r="GA66" s="356"/>
      <c r="GB66" s="356"/>
      <c r="GC66" s="356"/>
      <c r="GD66" s="356"/>
      <c r="GE66" s="356"/>
      <c r="GF66" s="356"/>
      <c r="GG66" s="356"/>
      <c r="GH66" s="356"/>
      <c r="GI66" s="356"/>
      <c r="GJ66" s="356">
        <f>SUM(GK66:GL66)</f>
        <v>0</v>
      </c>
      <c r="GK66" s="356">
        <f>SUM(GM66:GM66)</f>
        <v>0</v>
      </c>
      <c r="GL66" s="356">
        <f>SUM(GN66:GO66)</f>
        <v>0</v>
      </c>
      <c r="GM66" s="356"/>
      <c r="GN66" s="356"/>
      <c r="GO66" s="356"/>
      <c r="GP66" s="356"/>
      <c r="GQ66" s="357"/>
      <c r="GR66" s="357"/>
      <c r="GS66" s="358"/>
      <c r="GT66" s="360"/>
      <c r="GU66" s="358"/>
    </row>
    <row r="67" spans="1:203" s="63" customFormat="1" ht="21" hidden="1" customHeight="1">
      <c r="A67" s="354"/>
      <c r="B67" s="355" t="s">
        <v>161</v>
      </c>
      <c r="C67" s="356">
        <f>D67+BN67+CP67</f>
        <v>5244830738</v>
      </c>
      <c r="D67" s="356">
        <f>E67+J67</f>
        <v>4006830738</v>
      </c>
      <c r="E67" s="356">
        <f>SUM(F67:I67)</f>
        <v>0</v>
      </c>
      <c r="F67" s="356"/>
      <c r="G67" s="356"/>
      <c r="H67" s="356"/>
      <c r="I67" s="356"/>
      <c r="J67" s="356">
        <f>SUM(K67:BM67)</f>
        <v>4006830738</v>
      </c>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c r="BA67" s="356"/>
      <c r="BB67" s="356"/>
      <c r="BC67" s="356"/>
      <c r="BD67" s="356"/>
      <c r="BE67" s="356"/>
      <c r="BF67" s="356"/>
      <c r="BG67" s="356"/>
      <c r="BH67" s="356"/>
      <c r="BI67" s="356"/>
      <c r="BJ67" s="356">
        <f>961076840+687362120+929913776+811604480+616873522</f>
        <v>4006830738</v>
      </c>
      <c r="BK67" s="356"/>
      <c r="BL67" s="356"/>
      <c r="BM67" s="356"/>
      <c r="BN67" s="356">
        <f>SUM(BO67:BP67)</f>
        <v>1238000000</v>
      </c>
      <c r="BO67" s="356">
        <f>SUM(BQ67:BR67)+BS67+BU67+CD67+CL67</f>
        <v>0</v>
      </c>
      <c r="BP67" s="356">
        <f>BT67+SUM(BV67:CC67)+SUM(CE67:CK67)+SUM(CM67:CO67)</f>
        <v>1238000000</v>
      </c>
      <c r="BQ67" s="356"/>
      <c r="BR67" s="356"/>
      <c r="BS67" s="356"/>
      <c r="BT67" s="356"/>
      <c r="BU67" s="356"/>
      <c r="BV67" s="356"/>
      <c r="BW67" s="356"/>
      <c r="BX67" s="356"/>
      <c r="BY67" s="356"/>
      <c r="BZ67" s="356"/>
      <c r="CA67" s="356">
        <v>1238000000</v>
      </c>
      <c r="CB67" s="356"/>
      <c r="CC67" s="356"/>
      <c r="CD67" s="356"/>
      <c r="CE67" s="356"/>
      <c r="CF67" s="356"/>
      <c r="CG67" s="356"/>
      <c r="CH67" s="356"/>
      <c r="CI67" s="356"/>
      <c r="CJ67" s="356"/>
      <c r="CK67" s="356"/>
      <c r="CL67" s="356"/>
      <c r="CM67" s="356"/>
      <c r="CN67" s="356"/>
      <c r="CO67" s="356"/>
      <c r="CP67" s="356">
        <f>SUM(CQ67:CR67)</f>
        <v>0</v>
      </c>
      <c r="CQ67" s="356">
        <f>SUM(CS67:CS67)</f>
        <v>0</v>
      </c>
      <c r="CR67" s="356">
        <f>SUM(CT67:CU67)</f>
        <v>0</v>
      </c>
      <c r="CS67" s="356"/>
      <c r="CT67" s="356"/>
      <c r="CU67" s="356"/>
      <c r="CV67" s="355" t="s">
        <v>161</v>
      </c>
      <c r="CW67" s="356">
        <f>CX67+FH67+GJ67+GP67</f>
        <v>5244830738</v>
      </c>
      <c r="CX67" s="356">
        <f>CY67+DD67</f>
        <v>4006830738</v>
      </c>
      <c r="CY67" s="356">
        <f>SUM(CZ67:DC67)</f>
        <v>0</v>
      </c>
      <c r="CZ67" s="356"/>
      <c r="DA67" s="356"/>
      <c r="DB67" s="356"/>
      <c r="DC67" s="356"/>
      <c r="DD67" s="356">
        <f>SUM(DE67:FG67)</f>
        <v>4006830738</v>
      </c>
      <c r="DE67" s="356"/>
      <c r="DF67" s="356"/>
      <c r="DG67" s="356"/>
      <c r="DH67" s="356"/>
      <c r="DI67" s="356"/>
      <c r="DJ67" s="356"/>
      <c r="DK67" s="356"/>
      <c r="DL67" s="356"/>
      <c r="DM67" s="356"/>
      <c r="DN67" s="356"/>
      <c r="DO67" s="356"/>
      <c r="DP67" s="356"/>
      <c r="DQ67" s="356"/>
      <c r="DR67" s="356"/>
      <c r="DS67" s="356"/>
      <c r="DT67" s="356"/>
      <c r="DU67" s="356"/>
      <c r="DV67" s="356"/>
      <c r="DW67" s="356"/>
      <c r="DX67" s="356"/>
      <c r="DY67" s="356"/>
      <c r="DZ67" s="356"/>
      <c r="EA67" s="356"/>
      <c r="EB67" s="356"/>
      <c r="EC67" s="356"/>
      <c r="ED67" s="356"/>
      <c r="EE67" s="356"/>
      <c r="EF67" s="356"/>
      <c r="EG67" s="356"/>
      <c r="EH67" s="356"/>
      <c r="EI67" s="356"/>
      <c r="EJ67" s="356"/>
      <c r="EK67" s="356"/>
      <c r="EL67" s="356"/>
      <c r="EM67" s="356"/>
      <c r="EN67" s="356"/>
      <c r="EO67" s="356"/>
      <c r="EP67" s="356"/>
      <c r="EQ67" s="356"/>
      <c r="ER67" s="356"/>
      <c r="ES67" s="356"/>
      <c r="ET67" s="356"/>
      <c r="EU67" s="356"/>
      <c r="EV67" s="356"/>
      <c r="EW67" s="356"/>
      <c r="EX67" s="356"/>
      <c r="EY67" s="356"/>
      <c r="EZ67" s="356"/>
      <c r="FA67" s="356"/>
      <c r="FB67" s="356"/>
      <c r="FC67" s="356"/>
      <c r="FD67" s="356">
        <f>961076840+687362120+929913776+811604480+616873522</f>
        <v>4006830738</v>
      </c>
      <c r="FE67" s="356"/>
      <c r="FF67" s="356"/>
      <c r="FG67" s="356"/>
      <c r="FH67" s="356">
        <f>SUM(FI67:FJ67)</f>
        <v>0</v>
      </c>
      <c r="FI67" s="356">
        <f>SUM(FK67:FL67)+FM67+FO67+FX67+GF67</f>
        <v>0</v>
      </c>
      <c r="FJ67" s="356">
        <f>FN67+SUM(FP67:FW67)+SUM(FY67:GE67)+SUM(GG67:GI67)</f>
        <v>0</v>
      </c>
      <c r="FK67" s="356"/>
      <c r="FL67" s="356"/>
      <c r="FM67" s="356"/>
      <c r="FN67" s="356"/>
      <c r="FO67" s="356"/>
      <c r="FP67" s="356"/>
      <c r="FQ67" s="356"/>
      <c r="FR67" s="356"/>
      <c r="FS67" s="356"/>
      <c r="FT67" s="356"/>
      <c r="FU67" s="356"/>
      <c r="FV67" s="356"/>
      <c r="FW67" s="356"/>
      <c r="FX67" s="356"/>
      <c r="FY67" s="356"/>
      <c r="FZ67" s="356"/>
      <c r="GA67" s="356"/>
      <c r="GB67" s="356"/>
      <c r="GC67" s="356"/>
      <c r="GD67" s="356"/>
      <c r="GE67" s="356"/>
      <c r="GF67" s="356"/>
      <c r="GG67" s="356"/>
      <c r="GH67" s="356"/>
      <c r="GI67" s="356"/>
      <c r="GJ67" s="356">
        <f>SUM(GK67:GL67)</f>
        <v>0</v>
      </c>
      <c r="GK67" s="356">
        <f>SUM(GM67:GM67)</f>
        <v>0</v>
      </c>
      <c r="GL67" s="356">
        <f>SUM(GN67:GO67)</f>
        <v>0</v>
      </c>
      <c r="GM67" s="356"/>
      <c r="GN67" s="356"/>
      <c r="GO67" s="356"/>
      <c r="GP67" s="356">
        <v>1238000000</v>
      </c>
      <c r="GQ67" s="357">
        <f t="shared" si="127"/>
        <v>1</v>
      </c>
      <c r="GR67" s="357"/>
      <c r="GS67" s="358">
        <f t="shared" si="56"/>
        <v>1</v>
      </c>
      <c r="GT67" s="360"/>
      <c r="GU67" s="358"/>
    </row>
    <row r="68" spans="1:203" s="63" customFormat="1" ht="21" customHeight="1">
      <c r="A68" s="354">
        <v>19</v>
      </c>
      <c r="B68" s="355" t="s">
        <v>277</v>
      </c>
      <c r="C68" s="356">
        <f t="shared" ref="C68:Y68" si="200">C69+C70</f>
        <v>11525427179</v>
      </c>
      <c r="D68" s="356">
        <f t="shared" si="200"/>
        <v>5663427179</v>
      </c>
      <c r="E68" s="356">
        <f t="shared" si="200"/>
        <v>0</v>
      </c>
      <c r="F68" s="356">
        <f t="shared" si="200"/>
        <v>0</v>
      </c>
      <c r="G68" s="356">
        <f t="shared" si="200"/>
        <v>0</v>
      </c>
      <c r="H68" s="356">
        <f t="shared" si="200"/>
        <v>0</v>
      </c>
      <c r="I68" s="356">
        <f t="shared" si="200"/>
        <v>0</v>
      </c>
      <c r="J68" s="356">
        <f t="shared" si="200"/>
        <v>5663427179</v>
      </c>
      <c r="K68" s="356">
        <f t="shared" si="200"/>
        <v>0</v>
      </c>
      <c r="L68" s="356">
        <f t="shared" si="200"/>
        <v>0</v>
      </c>
      <c r="M68" s="356">
        <f t="shared" si="200"/>
        <v>0</v>
      </c>
      <c r="N68" s="356">
        <f t="shared" si="200"/>
        <v>0</v>
      </c>
      <c r="O68" s="356">
        <f t="shared" si="200"/>
        <v>0</v>
      </c>
      <c r="P68" s="356">
        <f t="shared" si="200"/>
        <v>0</v>
      </c>
      <c r="Q68" s="356">
        <f t="shared" si="200"/>
        <v>0</v>
      </c>
      <c r="R68" s="356">
        <f t="shared" si="200"/>
        <v>0</v>
      </c>
      <c r="S68" s="356">
        <f t="shared" si="200"/>
        <v>0</v>
      </c>
      <c r="T68" s="356">
        <f t="shared" si="200"/>
        <v>0</v>
      </c>
      <c r="U68" s="356">
        <f t="shared" si="200"/>
        <v>0</v>
      </c>
      <c r="V68" s="356">
        <f t="shared" si="200"/>
        <v>1873795740</v>
      </c>
      <c r="W68" s="356">
        <f t="shared" si="200"/>
        <v>133810000</v>
      </c>
      <c r="X68" s="356">
        <f t="shared" si="200"/>
        <v>57047500</v>
      </c>
      <c r="Y68" s="356">
        <f t="shared" si="200"/>
        <v>29800000</v>
      </c>
      <c r="Z68" s="356">
        <f t="shared" ref="Z68:AI68" si="201">Z69+Z70</f>
        <v>3568973939</v>
      </c>
      <c r="AA68" s="356">
        <f t="shared" si="201"/>
        <v>0</v>
      </c>
      <c r="AB68" s="356">
        <f t="shared" si="201"/>
        <v>0</v>
      </c>
      <c r="AC68" s="356">
        <f t="shared" si="201"/>
        <v>0</v>
      </c>
      <c r="AD68" s="356">
        <f t="shared" si="201"/>
        <v>0</v>
      </c>
      <c r="AE68" s="356">
        <f t="shared" si="201"/>
        <v>0</v>
      </c>
      <c r="AF68" s="356">
        <f t="shared" si="201"/>
        <v>0</v>
      </c>
      <c r="AG68" s="356">
        <f t="shared" si="201"/>
        <v>0</v>
      </c>
      <c r="AH68" s="356">
        <f t="shared" si="201"/>
        <v>0</v>
      </c>
      <c r="AI68" s="356">
        <f t="shared" si="201"/>
        <v>0</v>
      </c>
      <c r="AJ68" s="356">
        <f t="shared" ref="AJ68:AO68" si="202">AJ69+AJ70</f>
        <v>0</v>
      </c>
      <c r="AK68" s="356">
        <f t="shared" si="202"/>
        <v>0</v>
      </c>
      <c r="AL68" s="356">
        <f t="shared" si="202"/>
        <v>0</v>
      </c>
      <c r="AM68" s="356">
        <f t="shared" si="202"/>
        <v>0</v>
      </c>
      <c r="AN68" s="356">
        <f t="shared" si="202"/>
        <v>0</v>
      </c>
      <c r="AO68" s="356">
        <f t="shared" si="202"/>
        <v>0</v>
      </c>
      <c r="AP68" s="356">
        <f>AP69+AP70</f>
        <v>0</v>
      </c>
      <c r="AQ68" s="356">
        <f t="shared" ref="AQ68:AW68" si="203">AQ69+AQ70</f>
        <v>0</v>
      </c>
      <c r="AR68" s="356">
        <f t="shared" si="203"/>
        <v>0</v>
      </c>
      <c r="AS68" s="356">
        <f t="shared" si="203"/>
        <v>0</v>
      </c>
      <c r="AT68" s="356">
        <f t="shared" si="203"/>
        <v>0</v>
      </c>
      <c r="AU68" s="356">
        <f t="shared" si="203"/>
        <v>0</v>
      </c>
      <c r="AV68" s="356">
        <f t="shared" si="203"/>
        <v>0</v>
      </c>
      <c r="AW68" s="356">
        <f t="shared" si="203"/>
        <v>0</v>
      </c>
      <c r="AX68" s="356">
        <f>AX69+AX70</f>
        <v>0</v>
      </c>
      <c r="AY68" s="356">
        <f t="shared" ref="AY68:BD68" si="204">AY69+AY70</f>
        <v>0</v>
      </c>
      <c r="AZ68" s="356">
        <f t="shared" si="204"/>
        <v>0</v>
      </c>
      <c r="BA68" s="356">
        <f t="shared" si="204"/>
        <v>0</v>
      </c>
      <c r="BB68" s="356">
        <f t="shared" si="204"/>
        <v>0</v>
      </c>
      <c r="BC68" s="356">
        <f t="shared" si="204"/>
        <v>0</v>
      </c>
      <c r="BD68" s="356">
        <f t="shared" si="204"/>
        <v>0</v>
      </c>
      <c r="BE68" s="356">
        <f>BE69+BE70</f>
        <v>0</v>
      </c>
      <c r="BF68" s="356">
        <f>BF69+BF70</f>
        <v>0</v>
      </c>
      <c r="BG68" s="356">
        <f t="shared" ref="BG68:CU68" si="205">BG69+BG70</f>
        <v>0</v>
      </c>
      <c r="BH68" s="356">
        <f t="shared" si="205"/>
        <v>0</v>
      </c>
      <c r="BI68" s="356">
        <f t="shared" si="205"/>
        <v>0</v>
      </c>
      <c r="BJ68" s="356">
        <f t="shared" si="205"/>
        <v>0</v>
      </c>
      <c r="BK68" s="356">
        <f t="shared" si="205"/>
        <v>0</v>
      </c>
      <c r="BL68" s="356">
        <f t="shared" si="205"/>
        <v>0</v>
      </c>
      <c r="BM68" s="356">
        <f t="shared" si="205"/>
        <v>0</v>
      </c>
      <c r="BN68" s="356">
        <f t="shared" si="205"/>
        <v>5862000000</v>
      </c>
      <c r="BO68" s="356">
        <f t="shared" si="205"/>
        <v>0</v>
      </c>
      <c r="BP68" s="356">
        <f t="shared" si="205"/>
        <v>5862000000</v>
      </c>
      <c r="BQ68" s="356">
        <f t="shared" si="205"/>
        <v>0</v>
      </c>
      <c r="BR68" s="356">
        <f t="shared" si="205"/>
        <v>0</v>
      </c>
      <c r="BS68" s="356">
        <f t="shared" si="205"/>
        <v>0</v>
      </c>
      <c r="BT68" s="356">
        <f t="shared" si="205"/>
        <v>0</v>
      </c>
      <c r="BU68" s="356">
        <f t="shared" si="205"/>
        <v>0</v>
      </c>
      <c r="BV68" s="356">
        <f t="shared" si="205"/>
        <v>133000000</v>
      </c>
      <c r="BW68" s="356">
        <f t="shared" si="205"/>
        <v>0</v>
      </c>
      <c r="BX68" s="356">
        <f t="shared" si="205"/>
        <v>0</v>
      </c>
      <c r="BY68" s="356">
        <f t="shared" si="205"/>
        <v>3651000000</v>
      </c>
      <c r="BZ68" s="356">
        <f t="shared" si="205"/>
        <v>0</v>
      </c>
      <c r="CA68" s="356">
        <f t="shared" si="205"/>
        <v>0</v>
      </c>
      <c r="CB68" s="356">
        <f t="shared" si="205"/>
        <v>0</v>
      </c>
      <c r="CC68" s="356">
        <f t="shared" si="205"/>
        <v>0</v>
      </c>
      <c r="CD68" s="356">
        <f t="shared" si="205"/>
        <v>0</v>
      </c>
      <c r="CE68" s="356">
        <f t="shared" si="205"/>
        <v>0</v>
      </c>
      <c r="CF68" s="356">
        <f t="shared" si="205"/>
        <v>0</v>
      </c>
      <c r="CG68" s="356">
        <f t="shared" si="205"/>
        <v>0</v>
      </c>
      <c r="CH68" s="356">
        <f t="shared" si="205"/>
        <v>2078000000</v>
      </c>
      <c r="CI68" s="356">
        <f t="shared" si="205"/>
        <v>0</v>
      </c>
      <c r="CJ68" s="356">
        <f t="shared" si="205"/>
        <v>0</v>
      </c>
      <c r="CK68" s="356">
        <f t="shared" si="205"/>
        <v>0</v>
      </c>
      <c r="CL68" s="356">
        <f t="shared" si="205"/>
        <v>0</v>
      </c>
      <c r="CM68" s="356">
        <f t="shared" si="205"/>
        <v>0</v>
      </c>
      <c r="CN68" s="356">
        <f t="shared" si="205"/>
        <v>0</v>
      </c>
      <c r="CO68" s="356">
        <f t="shared" si="205"/>
        <v>0</v>
      </c>
      <c r="CP68" s="356">
        <f t="shared" si="205"/>
        <v>0</v>
      </c>
      <c r="CQ68" s="356">
        <f t="shared" si="205"/>
        <v>0</v>
      </c>
      <c r="CR68" s="356">
        <f t="shared" si="205"/>
        <v>0</v>
      </c>
      <c r="CS68" s="356">
        <f t="shared" si="205"/>
        <v>0</v>
      </c>
      <c r="CT68" s="356">
        <f t="shared" si="205"/>
        <v>0</v>
      </c>
      <c r="CU68" s="356">
        <f t="shared" si="205"/>
        <v>0</v>
      </c>
      <c r="CV68" s="355" t="s">
        <v>277</v>
      </c>
      <c r="CW68" s="356">
        <f t="shared" ref="CW68:DM68" si="206">CW69+CW70</f>
        <v>11525427179</v>
      </c>
      <c r="CX68" s="356">
        <f t="shared" si="206"/>
        <v>5661767179</v>
      </c>
      <c r="CY68" s="356">
        <f t="shared" si="206"/>
        <v>0</v>
      </c>
      <c r="CZ68" s="356">
        <f t="shared" si="206"/>
        <v>0</v>
      </c>
      <c r="DA68" s="356">
        <f t="shared" si="206"/>
        <v>0</v>
      </c>
      <c r="DB68" s="356">
        <f t="shared" si="206"/>
        <v>0</v>
      </c>
      <c r="DC68" s="356">
        <f t="shared" si="206"/>
        <v>0</v>
      </c>
      <c r="DD68" s="356">
        <f t="shared" si="206"/>
        <v>5661767179</v>
      </c>
      <c r="DE68" s="356">
        <f t="shared" si="206"/>
        <v>0</v>
      </c>
      <c r="DF68" s="356">
        <f t="shared" si="206"/>
        <v>0</v>
      </c>
      <c r="DG68" s="356">
        <f t="shared" si="206"/>
        <v>0</v>
      </c>
      <c r="DH68" s="356">
        <f t="shared" si="206"/>
        <v>0</v>
      </c>
      <c r="DI68" s="356">
        <f t="shared" si="206"/>
        <v>0</v>
      </c>
      <c r="DJ68" s="356">
        <f t="shared" si="206"/>
        <v>0</v>
      </c>
      <c r="DK68" s="356">
        <f t="shared" si="206"/>
        <v>0</v>
      </c>
      <c r="DL68" s="356">
        <f t="shared" si="206"/>
        <v>0</v>
      </c>
      <c r="DM68" s="356">
        <f t="shared" si="206"/>
        <v>0</v>
      </c>
      <c r="DN68" s="356">
        <f t="shared" ref="DN68:GF68" si="207">DN69+DN70</f>
        <v>0</v>
      </c>
      <c r="DO68" s="356">
        <f t="shared" si="207"/>
        <v>0</v>
      </c>
      <c r="DP68" s="356">
        <f t="shared" si="207"/>
        <v>1873795740</v>
      </c>
      <c r="DQ68" s="356">
        <f t="shared" si="207"/>
        <v>132150000</v>
      </c>
      <c r="DR68" s="356">
        <f t="shared" si="207"/>
        <v>57047500</v>
      </c>
      <c r="DS68" s="356">
        <f t="shared" si="207"/>
        <v>29800000</v>
      </c>
      <c r="DT68" s="356">
        <f>DT69+DT70</f>
        <v>3568973939</v>
      </c>
      <c r="DU68" s="356">
        <f t="shared" si="207"/>
        <v>0</v>
      </c>
      <c r="DV68" s="356">
        <f t="shared" si="207"/>
        <v>0</v>
      </c>
      <c r="DW68" s="356">
        <f>DW69+DW70</f>
        <v>0</v>
      </c>
      <c r="DX68" s="356">
        <f>DX69+DX70</f>
        <v>0</v>
      </c>
      <c r="DY68" s="356">
        <f t="shared" si="207"/>
        <v>0</v>
      </c>
      <c r="DZ68" s="356">
        <f t="shared" si="207"/>
        <v>0</v>
      </c>
      <c r="EA68" s="356">
        <f t="shared" si="207"/>
        <v>0</v>
      </c>
      <c r="EB68" s="356">
        <f t="shared" si="207"/>
        <v>0</v>
      </c>
      <c r="EC68" s="356">
        <f>EC69+EC70</f>
        <v>0</v>
      </c>
      <c r="ED68" s="356">
        <f t="shared" si="207"/>
        <v>0</v>
      </c>
      <c r="EE68" s="356">
        <f t="shared" si="207"/>
        <v>0</v>
      </c>
      <c r="EF68" s="356">
        <f t="shared" si="207"/>
        <v>0</v>
      </c>
      <c r="EG68" s="356">
        <f t="shared" si="207"/>
        <v>0</v>
      </c>
      <c r="EH68" s="356">
        <f t="shared" si="207"/>
        <v>0</v>
      </c>
      <c r="EI68" s="356">
        <f t="shared" si="207"/>
        <v>0</v>
      </c>
      <c r="EJ68" s="356">
        <f>EJ69+EJ70</f>
        <v>0</v>
      </c>
      <c r="EK68" s="356">
        <f t="shared" si="207"/>
        <v>0</v>
      </c>
      <c r="EL68" s="356">
        <f t="shared" si="207"/>
        <v>0</v>
      </c>
      <c r="EM68" s="356">
        <f t="shared" si="207"/>
        <v>0</v>
      </c>
      <c r="EN68" s="356">
        <f t="shared" si="207"/>
        <v>0</v>
      </c>
      <c r="EO68" s="356">
        <f t="shared" si="207"/>
        <v>0</v>
      </c>
      <c r="EP68" s="356">
        <f t="shared" si="207"/>
        <v>0</v>
      </c>
      <c r="EQ68" s="356">
        <f t="shared" si="207"/>
        <v>0</v>
      </c>
      <c r="ER68" s="356">
        <f>ER69+ER70</f>
        <v>0</v>
      </c>
      <c r="ES68" s="356">
        <f t="shared" si="207"/>
        <v>0</v>
      </c>
      <c r="ET68" s="356">
        <f t="shared" si="207"/>
        <v>0</v>
      </c>
      <c r="EU68" s="356">
        <f t="shared" si="207"/>
        <v>0</v>
      </c>
      <c r="EV68" s="356">
        <f t="shared" si="207"/>
        <v>0</v>
      </c>
      <c r="EW68" s="356">
        <f t="shared" si="207"/>
        <v>0</v>
      </c>
      <c r="EX68" s="356">
        <f t="shared" si="207"/>
        <v>0</v>
      </c>
      <c r="EY68" s="356">
        <f>EY69+EY70</f>
        <v>0</v>
      </c>
      <c r="EZ68" s="356">
        <f>EZ69+EZ70</f>
        <v>0</v>
      </c>
      <c r="FA68" s="356">
        <f t="shared" si="207"/>
        <v>0</v>
      </c>
      <c r="FB68" s="356">
        <f t="shared" si="207"/>
        <v>0</v>
      </c>
      <c r="FC68" s="356">
        <f t="shared" si="207"/>
        <v>0</v>
      </c>
      <c r="FD68" s="356">
        <f t="shared" si="207"/>
        <v>0</v>
      </c>
      <c r="FE68" s="356">
        <f t="shared" si="207"/>
        <v>0</v>
      </c>
      <c r="FF68" s="356">
        <f t="shared" si="207"/>
        <v>0</v>
      </c>
      <c r="FG68" s="356">
        <f t="shared" si="207"/>
        <v>0</v>
      </c>
      <c r="FH68" s="356">
        <f t="shared" si="207"/>
        <v>1285695100</v>
      </c>
      <c r="FI68" s="356">
        <f t="shared" si="207"/>
        <v>0</v>
      </c>
      <c r="FJ68" s="356">
        <f t="shared" si="207"/>
        <v>1285695100</v>
      </c>
      <c r="FK68" s="356">
        <f t="shared" si="207"/>
        <v>0</v>
      </c>
      <c r="FL68" s="356">
        <f t="shared" si="207"/>
        <v>0</v>
      </c>
      <c r="FM68" s="356">
        <f t="shared" si="207"/>
        <v>0</v>
      </c>
      <c r="FN68" s="356">
        <f t="shared" si="207"/>
        <v>0</v>
      </c>
      <c r="FO68" s="356">
        <f t="shared" si="207"/>
        <v>0</v>
      </c>
      <c r="FP68" s="356">
        <f t="shared" si="207"/>
        <v>0</v>
      </c>
      <c r="FQ68" s="356">
        <f t="shared" si="207"/>
        <v>0</v>
      </c>
      <c r="FR68" s="356">
        <f t="shared" si="207"/>
        <v>0</v>
      </c>
      <c r="FS68" s="356">
        <f t="shared" si="207"/>
        <v>270276000</v>
      </c>
      <c r="FT68" s="356">
        <f t="shared" si="207"/>
        <v>0</v>
      </c>
      <c r="FU68" s="356">
        <f t="shared" si="207"/>
        <v>0</v>
      </c>
      <c r="FV68" s="356">
        <f t="shared" si="207"/>
        <v>0</v>
      </c>
      <c r="FW68" s="356">
        <f t="shared" si="207"/>
        <v>0</v>
      </c>
      <c r="FX68" s="356">
        <f t="shared" si="207"/>
        <v>0</v>
      </c>
      <c r="FY68" s="356">
        <f t="shared" si="207"/>
        <v>0</v>
      </c>
      <c r="FZ68" s="356">
        <f t="shared" si="207"/>
        <v>0</v>
      </c>
      <c r="GA68" s="356">
        <f t="shared" si="207"/>
        <v>0</v>
      </c>
      <c r="GB68" s="356">
        <f t="shared" si="207"/>
        <v>1015419100</v>
      </c>
      <c r="GC68" s="356">
        <f t="shared" si="207"/>
        <v>0</v>
      </c>
      <c r="GD68" s="356">
        <f t="shared" si="207"/>
        <v>0</v>
      </c>
      <c r="GE68" s="356">
        <f t="shared" si="207"/>
        <v>0</v>
      </c>
      <c r="GF68" s="356">
        <f t="shared" si="207"/>
        <v>0</v>
      </c>
      <c r="GG68" s="356">
        <f t="shared" ref="GG68:GO68" si="208">GG69+GG70</f>
        <v>0</v>
      </c>
      <c r="GH68" s="356">
        <f t="shared" si="208"/>
        <v>0</v>
      </c>
      <c r="GI68" s="356">
        <f t="shared" si="208"/>
        <v>0</v>
      </c>
      <c r="GJ68" s="356">
        <f t="shared" si="208"/>
        <v>0</v>
      </c>
      <c r="GK68" s="356">
        <f t="shared" si="208"/>
        <v>0</v>
      </c>
      <c r="GL68" s="356">
        <f t="shared" si="208"/>
        <v>0</v>
      </c>
      <c r="GM68" s="356">
        <f t="shared" si="208"/>
        <v>0</v>
      </c>
      <c r="GN68" s="356">
        <f t="shared" si="208"/>
        <v>0</v>
      </c>
      <c r="GO68" s="356">
        <f t="shared" si="208"/>
        <v>0</v>
      </c>
      <c r="GP68" s="356">
        <f>GP69+GP70</f>
        <v>4577964900</v>
      </c>
      <c r="GQ68" s="357">
        <f t="shared" si="127"/>
        <v>1</v>
      </c>
      <c r="GR68" s="357"/>
      <c r="GS68" s="358">
        <f t="shared" si="56"/>
        <v>0.99970689126079781</v>
      </c>
      <c r="GT68" s="358">
        <f>FH68/BN68</f>
        <v>0.21932703855339475</v>
      </c>
      <c r="GU68" s="358"/>
    </row>
    <row r="69" spans="1:203" s="63" customFormat="1" ht="21" hidden="1" customHeight="1">
      <c r="A69" s="354"/>
      <c r="B69" s="355" t="s">
        <v>160</v>
      </c>
      <c r="C69" s="356">
        <f>D69+BN69+CP69</f>
        <v>0</v>
      </c>
      <c r="D69" s="356">
        <f>E69+J69</f>
        <v>0</v>
      </c>
      <c r="E69" s="356">
        <f>SUM(F69:I69)</f>
        <v>0</v>
      </c>
      <c r="F69" s="356"/>
      <c r="G69" s="356"/>
      <c r="H69" s="356"/>
      <c r="I69" s="356"/>
      <c r="J69" s="356">
        <f>SUM(K69:BM69)</f>
        <v>0</v>
      </c>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356"/>
      <c r="BJ69" s="356"/>
      <c r="BK69" s="356"/>
      <c r="BL69" s="356"/>
      <c r="BM69" s="356"/>
      <c r="BN69" s="356">
        <f>SUM(BO69:BP69)</f>
        <v>0</v>
      </c>
      <c r="BO69" s="356">
        <f>SUM(BQ69:BR69)+BS69+BU69+CD69+CL69</f>
        <v>0</v>
      </c>
      <c r="BP69" s="356">
        <f>BT69+SUM(BV69:CC69)+SUM(CE69:CK69)+SUM(CM69:CO69)</f>
        <v>0</v>
      </c>
      <c r="BQ69" s="356"/>
      <c r="BR69" s="356"/>
      <c r="BS69" s="356"/>
      <c r="BT69" s="356"/>
      <c r="BU69" s="356"/>
      <c r="BV69" s="356"/>
      <c r="BW69" s="356"/>
      <c r="BX69" s="356"/>
      <c r="BY69" s="356"/>
      <c r="BZ69" s="356"/>
      <c r="CA69" s="356"/>
      <c r="CB69" s="356"/>
      <c r="CC69" s="356"/>
      <c r="CD69" s="356"/>
      <c r="CE69" s="356"/>
      <c r="CF69" s="356"/>
      <c r="CG69" s="356"/>
      <c r="CH69" s="356"/>
      <c r="CI69" s="356"/>
      <c r="CJ69" s="356"/>
      <c r="CK69" s="356"/>
      <c r="CL69" s="356"/>
      <c r="CM69" s="356"/>
      <c r="CN69" s="356"/>
      <c r="CO69" s="356"/>
      <c r="CP69" s="356">
        <f>SUM(CQ69:CR69)</f>
        <v>0</v>
      </c>
      <c r="CQ69" s="356">
        <f>SUM(CS69:CS69)</f>
        <v>0</v>
      </c>
      <c r="CR69" s="356">
        <f>SUM(CT69:CU69)</f>
        <v>0</v>
      </c>
      <c r="CS69" s="356"/>
      <c r="CT69" s="356"/>
      <c r="CU69" s="356"/>
      <c r="CV69" s="355" t="s">
        <v>160</v>
      </c>
      <c r="CW69" s="356">
        <f>CX69+FH69+GJ69+GP69</f>
        <v>0</v>
      </c>
      <c r="CX69" s="356">
        <f>CY69+DD69</f>
        <v>0</v>
      </c>
      <c r="CY69" s="356">
        <f>SUM(CZ69:DC69)</f>
        <v>0</v>
      </c>
      <c r="CZ69" s="356"/>
      <c r="DA69" s="356"/>
      <c r="DB69" s="356"/>
      <c r="DC69" s="356"/>
      <c r="DD69" s="356">
        <f>SUM(DE69:FG69)</f>
        <v>0</v>
      </c>
      <c r="DE69" s="356"/>
      <c r="DF69" s="356"/>
      <c r="DG69" s="356"/>
      <c r="DH69" s="356"/>
      <c r="DI69" s="356"/>
      <c r="DJ69" s="356"/>
      <c r="DK69" s="356"/>
      <c r="DL69" s="356"/>
      <c r="DM69" s="356"/>
      <c r="DN69" s="356"/>
      <c r="DO69" s="356"/>
      <c r="DP69" s="356"/>
      <c r="DQ69" s="356"/>
      <c r="DR69" s="356"/>
      <c r="DS69" s="356"/>
      <c r="DT69" s="356"/>
      <c r="DU69" s="356"/>
      <c r="DV69" s="356"/>
      <c r="DW69" s="356"/>
      <c r="DX69" s="356"/>
      <c r="DY69" s="356"/>
      <c r="DZ69" s="356"/>
      <c r="EA69" s="356"/>
      <c r="EB69" s="356"/>
      <c r="EC69" s="356"/>
      <c r="ED69" s="356"/>
      <c r="EE69" s="356"/>
      <c r="EF69" s="356"/>
      <c r="EG69" s="356"/>
      <c r="EH69" s="356"/>
      <c r="EI69" s="356"/>
      <c r="EJ69" s="356"/>
      <c r="EK69" s="356"/>
      <c r="EL69" s="356"/>
      <c r="EM69" s="356"/>
      <c r="EN69" s="356"/>
      <c r="EO69" s="356"/>
      <c r="EP69" s="356"/>
      <c r="EQ69" s="356"/>
      <c r="ER69" s="356"/>
      <c r="ES69" s="356"/>
      <c r="ET69" s="356"/>
      <c r="EU69" s="356"/>
      <c r="EV69" s="356"/>
      <c r="EW69" s="356"/>
      <c r="EX69" s="356"/>
      <c r="EY69" s="356"/>
      <c r="EZ69" s="356"/>
      <c r="FA69" s="356"/>
      <c r="FB69" s="356"/>
      <c r="FC69" s="356"/>
      <c r="FD69" s="356"/>
      <c r="FE69" s="356"/>
      <c r="FF69" s="356"/>
      <c r="FG69" s="356"/>
      <c r="FH69" s="356">
        <f>SUM(FI69:FJ69)</f>
        <v>0</v>
      </c>
      <c r="FI69" s="356">
        <f>SUM(FK69:FL69)+FM69+FO69+FX69+GF69</f>
        <v>0</v>
      </c>
      <c r="FJ69" s="356">
        <f>FN69+SUM(FP69:FW69)+SUM(FY69:GE69)+SUM(GG69:GI69)</f>
        <v>0</v>
      </c>
      <c r="FK69" s="356"/>
      <c r="FL69" s="356"/>
      <c r="FM69" s="356"/>
      <c r="FN69" s="356"/>
      <c r="FO69" s="356"/>
      <c r="FP69" s="356"/>
      <c r="FQ69" s="356"/>
      <c r="FR69" s="356"/>
      <c r="FS69" s="356"/>
      <c r="FT69" s="356"/>
      <c r="FU69" s="356"/>
      <c r="FV69" s="356"/>
      <c r="FW69" s="356"/>
      <c r="FX69" s="356"/>
      <c r="FY69" s="356"/>
      <c r="FZ69" s="356"/>
      <c r="GA69" s="356"/>
      <c r="GB69" s="356"/>
      <c r="GC69" s="356"/>
      <c r="GD69" s="356"/>
      <c r="GE69" s="356"/>
      <c r="GF69" s="356"/>
      <c r="GG69" s="356"/>
      <c r="GH69" s="356"/>
      <c r="GI69" s="356"/>
      <c r="GJ69" s="356">
        <f>SUM(GK69:GL69)</f>
        <v>0</v>
      </c>
      <c r="GK69" s="356">
        <f>SUM(GM69:GM69)</f>
        <v>0</v>
      </c>
      <c r="GL69" s="356">
        <f>SUM(GN69:GO69)</f>
        <v>0</v>
      </c>
      <c r="GM69" s="356"/>
      <c r="GN69" s="356"/>
      <c r="GO69" s="356"/>
      <c r="GP69" s="356"/>
      <c r="GQ69" s="357"/>
      <c r="GR69" s="357"/>
      <c r="GS69" s="358"/>
      <c r="GT69" s="358"/>
      <c r="GU69" s="358"/>
    </row>
    <row r="70" spans="1:203" s="63" customFormat="1" ht="21" hidden="1" customHeight="1">
      <c r="A70" s="354"/>
      <c r="B70" s="355" t="s">
        <v>161</v>
      </c>
      <c r="C70" s="356">
        <f>D70+BN70+CP70</f>
        <v>11525427179</v>
      </c>
      <c r="D70" s="356">
        <f>E70+J70</f>
        <v>5663427179</v>
      </c>
      <c r="E70" s="356">
        <f>SUM(F70:I70)</f>
        <v>0</v>
      </c>
      <c r="F70" s="356"/>
      <c r="G70" s="356"/>
      <c r="H70" s="356"/>
      <c r="I70" s="356"/>
      <c r="J70" s="356">
        <f>SUM(K70:BM70)</f>
        <v>5663427179</v>
      </c>
      <c r="K70" s="356"/>
      <c r="L70" s="356"/>
      <c r="M70" s="356"/>
      <c r="N70" s="356"/>
      <c r="O70" s="356"/>
      <c r="P70" s="356"/>
      <c r="Q70" s="356"/>
      <c r="R70" s="356"/>
      <c r="S70" s="356"/>
      <c r="T70" s="356"/>
      <c r="U70" s="356"/>
      <c r="V70" s="356">
        <v>1873795740</v>
      </c>
      <c r="W70" s="356">
        <f>132150000+1660000</f>
        <v>133810000</v>
      </c>
      <c r="X70" s="356">
        <v>57047500</v>
      </c>
      <c r="Y70" s="356">
        <v>29800000</v>
      </c>
      <c r="Z70" s="356">
        <v>3568973939</v>
      </c>
      <c r="AA70" s="356"/>
      <c r="AB70" s="356"/>
      <c r="AC70" s="356"/>
      <c r="AD70" s="356"/>
      <c r="AE70" s="356"/>
      <c r="AF70" s="356"/>
      <c r="AG70" s="356"/>
      <c r="AH70" s="356"/>
      <c r="AI70" s="356"/>
      <c r="AJ70" s="356"/>
      <c r="AK70" s="356"/>
      <c r="AL70" s="356"/>
      <c r="AM70" s="356"/>
      <c r="AN70" s="356"/>
      <c r="AO70" s="356"/>
      <c r="AP70" s="356"/>
      <c r="AQ70" s="356"/>
      <c r="AR70" s="356"/>
      <c r="AS70" s="356"/>
      <c r="AT70" s="356"/>
      <c r="AU70" s="356"/>
      <c r="AV70" s="356"/>
      <c r="AW70" s="356"/>
      <c r="AX70" s="356"/>
      <c r="AY70" s="356"/>
      <c r="AZ70" s="356"/>
      <c r="BA70" s="356"/>
      <c r="BB70" s="356"/>
      <c r="BC70" s="356"/>
      <c r="BD70" s="356"/>
      <c r="BE70" s="356"/>
      <c r="BF70" s="356"/>
      <c r="BG70" s="356"/>
      <c r="BH70" s="356"/>
      <c r="BI70" s="356"/>
      <c r="BJ70" s="356"/>
      <c r="BK70" s="356"/>
      <c r="BL70" s="356"/>
      <c r="BM70" s="356"/>
      <c r="BN70" s="356">
        <f>SUM(BO70:BP70)</f>
        <v>5862000000</v>
      </c>
      <c r="BO70" s="356">
        <f>SUM(BQ70:BR70)+BS70+BU70+CD70+CL70</f>
        <v>0</v>
      </c>
      <c r="BP70" s="356">
        <f>BT70+SUM(BV70:CC70)+SUM(CE70:CK70)+SUM(CM70:CO70)</f>
        <v>5862000000</v>
      </c>
      <c r="BQ70" s="356"/>
      <c r="BR70" s="356"/>
      <c r="BS70" s="356"/>
      <c r="BT70" s="356"/>
      <c r="BU70" s="356"/>
      <c r="BV70" s="356">
        <v>133000000</v>
      </c>
      <c r="BW70" s="356"/>
      <c r="BX70" s="356"/>
      <c r="BY70" s="356">
        <f>270276000+3380724000</f>
        <v>3651000000</v>
      </c>
      <c r="BZ70" s="356"/>
      <c r="CA70" s="356"/>
      <c r="CB70" s="356"/>
      <c r="CC70" s="356"/>
      <c r="CD70" s="356"/>
      <c r="CE70" s="356"/>
      <c r="CF70" s="356"/>
      <c r="CG70" s="356"/>
      <c r="CH70" s="356">
        <f>1015419100+1062580900</f>
        <v>2078000000</v>
      </c>
      <c r="CI70" s="356"/>
      <c r="CJ70" s="356"/>
      <c r="CK70" s="356"/>
      <c r="CL70" s="356"/>
      <c r="CM70" s="356"/>
      <c r="CN70" s="356"/>
      <c r="CO70" s="356"/>
      <c r="CP70" s="356">
        <f>SUM(CQ70:CR70)</f>
        <v>0</v>
      </c>
      <c r="CQ70" s="356">
        <f>SUM(CS70:CS70)</f>
        <v>0</v>
      </c>
      <c r="CR70" s="356">
        <f>SUM(CT70:CU70)</f>
        <v>0</v>
      </c>
      <c r="CS70" s="356"/>
      <c r="CT70" s="356"/>
      <c r="CU70" s="356"/>
      <c r="CV70" s="355" t="s">
        <v>161</v>
      </c>
      <c r="CW70" s="356">
        <f>CX70+FH70+GJ70+GP70</f>
        <v>11525427179</v>
      </c>
      <c r="CX70" s="356">
        <f>CY70+DD70</f>
        <v>5661767179</v>
      </c>
      <c r="CY70" s="356">
        <f>SUM(CZ70:DC70)</f>
        <v>0</v>
      </c>
      <c r="CZ70" s="356"/>
      <c r="DA70" s="356"/>
      <c r="DB70" s="356"/>
      <c r="DC70" s="356"/>
      <c r="DD70" s="356">
        <f>SUM(DE70:FG70)</f>
        <v>5661767179</v>
      </c>
      <c r="DE70" s="356"/>
      <c r="DF70" s="356"/>
      <c r="DG70" s="356"/>
      <c r="DH70" s="356"/>
      <c r="DI70" s="356"/>
      <c r="DJ70" s="356"/>
      <c r="DK70" s="356"/>
      <c r="DL70" s="356"/>
      <c r="DM70" s="356"/>
      <c r="DN70" s="356"/>
      <c r="DO70" s="356"/>
      <c r="DP70" s="356">
        <v>1873795740</v>
      </c>
      <c r="DQ70" s="356">
        <v>132150000</v>
      </c>
      <c r="DR70" s="356">
        <v>57047500</v>
      </c>
      <c r="DS70" s="356">
        <v>29800000</v>
      </c>
      <c r="DT70" s="356">
        <v>3568973939</v>
      </c>
      <c r="DU70" s="356"/>
      <c r="DV70" s="356"/>
      <c r="DW70" s="356"/>
      <c r="DX70" s="356"/>
      <c r="DY70" s="356"/>
      <c r="DZ70" s="356"/>
      <c r="EA70" s="356"/>
      <c r="EB70" s="356"/>
      <c r="EC70" s="356"/>
      <c r="ED70" s="356"/>
      <c r="EE70" s="356"/>
      <c r="EF70" s="356"/>
      <c r="EG70" s="356"/>
      <c r="EH70" s="356"/>
      <c r="EI70" s="356"/>
      <c r="EJ70" s="356"/>
      <c r="EK70" s="356"/>
      <c r="EL70" s="356"/>
      <c r="EM70" s="356"/>
      <c r="EN70" s="356"/>
      <c r="EO70" s="356"/>
      <c r="EP70" s="356"/>
      <c r="EQ70" s="356"/>
      <c r="ER70" s="356"/>
      <c r="ES70" s="356"/>
      <c r="ET70" s="356"/>
      <c r="EU70" s="356"/>
      <c r="EV70" s="356"/>
      <c r="EW70" s="356"/>
      <c r="EX70" s="356"/>
      <c r="EY70" s="356"/>
      <c r="EZ70" s="356"/>
      <c r="FA70" s="356"/>
      <c r="FB70" s="356"/>
      <c r="FC70" s="356"/>
      <c r="FD70" s="356"/>
      <c r="FE70" s="356"/>
      <c r="FF70" s="356"/>
      <c r="FG70" s="356"/>
      <c r="FH70" s="356">
        <f>SUM(FI70:FJ70)</f>
        <v>1285695100</v>
      </c>
      <c r="FI70" s="356">
        <f>SUM(FK70:FL70)+FM70+FO70+FX70+GF70</f>
        <v>0</v>
      </c>
      <c r="FJ70" s="356">
        <f>FN70+SUM(FP70:FW70)+SUM(FY70:GE70)+SUM(GG70:GI70)</f>
        <v>1285695100</v>
      </c>
      <c r="FK70" s="356"/>
      <c r="FL70" s="356"/>
      <c r="FM70" s="356"/>
      <c r="FN70" s="356"/>
      <c r="FO70" s="356"/>
      <c r="FP70" s="356"/>
      <c r="FQ70" s="356"/>
      <c r="FR70" s="356"/>
      <c r="FS70" s="356">
        <v>270276000</v>
      </c>
      <c r="FT70" s="356"/>
      <c r="FU70" s="356"/>
      <c r="FV70" s="356"/>
      <c r="FW70" s="356"/>
      <c r="FX70" s="356"/>
      <c r="FY70" s="356"/>
      <c r="FZ70" s="356"/>
      <c r="GA70" s="356"/>
      <c r="GB70" s="356">
        <v>1015419100</v>
      </c>
      <c r="GC70" s="356"/>
      <c r="GD70" s="356"/>
      <c r="GE70" s="356"/>
      <c r="GF70" s="356"/>
      <c r="GG70" s="356"/>
      <c r="GH70" s="356"/>
      <c r="GI70" s="356"/>
      <c r="GJ70" s="356">
        <f>SUM(GK70:GL70)</f>
        <v>0</v>
      </c>
      <c r="GK70" s="356">
        <f>SUM(GM70:GM70)</f>
        <v>0</v>
      </c>
      <c r="GL70" s="356">
        <f>SUM(GN70:GO70)</f>
        <v>0</v>
      </c>
      <c r="GM70" s="356"/>
      <c r="GN70" s="356"/>
      <c r="GO70" s="356"/>
      <c r="GP70" s="356">
        <f>1660000+4576304900</f>
        <v>4577964900</v>
      </c>
      <c r="GQ70" s="357">
        <f t="shared" si="127"/>
        <v>1</v>
      </c>
      <c r="GR70" s="357"/>
      <c r="GS70" s="358">
        <f t="shared" si="56"/>
        <v>0.99970689126079781</v>
      </c>
      <c r="GT70" s="358">
        <f>FH70/BN70</f>
        <v>0.21932703855339475</v>
      </c>
      <c r="GU70" s="358"/>
    </row>
    <row r="71" spans="1:203" s="63" customFormat="1" ht="21" customHeight="1">
      <c r="A71" s="354">
        <v>20</v>
      </c>
      <c r="B71" s="355" t="s">
        <v>294</v>
      </c>
      <c r="C71" s="356">
        <f t="shared" ref="C71:Y71" si="209">C72+C73</f>
        <v>1254823000</v>
      </c>
      <c r="D71" s="356">
        <f t="shared" si="209"/>
        <v>1254823000</v>
      </c>
      <c r="E71" s="356">
        <f t="shared" si="209"/>
        <v>0</v>
      </c>
      <c r="F71" s="356">
        <f t="shared" si="209"/>
        <v>0</v>
      </c>
      <c r="G71" s="356">
        <f t="shared" si="209"/>
        <v>0</v>
      </c>
      <c r="H71" s="356">
        <f t="shared" si="209"/>
        <v>0</v>
      </c>
      <c r="I71" s="356">
        <f t="shared" si="209"/>
        <v>0</v>
      </c>
      <c r="J71" s="356">
        <f t="shared" si="209"/>
        <v>1254823000</v>
      </c>
      <c r="K71" s="356">
        <f t="shared" si="209"/>
        <v>0</v>
      </c>
      <c r="L71" s="356">
        <f t="shared" si="209"/>
        <v>0</v>
      </c>
      <c r="M71" s="356">
        <f t="shared" si="209"/>
        <v>0</v>
      </c>
      <c r="N71" s="356">
        <f t="shared" si="209"/>
        <v>0</v>
      </c>
      <c r="O71" s="356">
        <f t="shared" si="209"/>
        <v>0</v>
      </c>
      <c r="P71" s="356">
        <f t="shared" si="209"/>
        <v>0</v>
      </c>
      <c r="Q71" s="356">
        <f t="shared" si="209"/>
        <v>0</v>
      </c>
      <c r="R71" s="356">
        <f t="shared" si="209"/>
        <v>0</v>
      </c>
      <c r="S71" s="356">
        <f t="shared" si="209"/>
        <v>0</v>
      </c>
      <c r="T71" s="356">
        <f t="shared" si="209"/>
        <v>0</v>
      </c>
      <c r="U71" s="356">
        <f t="shared" si="209"/>
        <v>0</v>
      </c>
      <c r="V71" s="356">
        <f t="shared" si="209"/>
        <v>0</v>
      </c>
      <c r="W71" s="356">
        <f t="shared" si="209"/>
        <v>0</v>
      </c>
      <c r="X71" s="356">
        <f t="shared" si="209"/>
        <v>0</v>
      </c>
      <c r="Y71" s="356">
        <f t="shared" si="209"/>
        <v>0</v>
      </c>
      <c r="Z71" s="356">
        <f t="shared" ref="Z71:AI71" si="210">Z72+Z73</f>
        <v>0</v>
      </c>
      <c r="AA71" s="356">
        <f t="shared" si="210"/>
        <v>0</v>
      </c>
      <c r="AB71" s="356">
        <f t="shared" si="210"/>
        <v>0</v>
      </c>
      <c r="AC71" s="356">
        <f t="shared" si="210"/>
        <v>0</v>
      </c>
      <c r="AD71" s="356">
        <f t="shared" si="210"/>
        <v>0</v>
      </c>
      <c r="AE71" s="356">
        <f t="shared" si="210"/>
        <v>0</v>
      </c>
      <c r="AF71" s="356">
        <f t="shared" si="210"/>
        <v>0</v>
      </c>
      <c r="AG71" s="356">
        <f t="shared" si="210"/>
        <v>0</v>
      </c>
      <c r="AH71" s="356">
        <f t="shared" si="210"/>
        <v>0</v>
      </c>
      <c r="AI71" s="356">
        <f t="shared" si="210"/>
        <v>0</v>
      </c>
      <c r="AJ71" s="356">
        <f t="shared" ref="AJ71:AO71" si="211">AJ72+AJ73</f>
        <v>0</v>
      </c>
      <c r="AK71" s="356">
        <f t="shared" si="211"/>
        <v>0</v>
      </c>
      <c r="AL71" s="356">
        <f t="shared" si="211"/>
        <v>0</v>
      </c>
      <c r="AM71" s="356">
        <f t="shared" si="211"/>
        <v>0</v>
      </c>
      <c r="AN71" s="356">
        <f t="shared" si="211"/>
        <v>0</v>
      </c>
      <c r="AO71" s="356">
        <f t="shared" si="211"/>
        <v>0</v>
      </c>
      <c r="AP71" s="356">
        <f>AP72+AP73</f>
        <v>0</v>
      </c>
      <c r="AQ71" s="356">
        <f t="shared" ref="AQ71:AW71" si="212">AQ72+AQ73</f>
        <v>0</v>
      </c>
      <c r="AR71" s="356">
        <f t="shared" si="212"/>
        <v>0</v>
      </c>
      <c r="AS71" s="356">
        <f t="shared" si="212"/>
        <v>0</v>
      </c>
      <c r="AT71" s="356">
        <f t="shared" si="212"/>
        <v>0</v>
      </c>
      <c r="AU71" s="356">
        <f t="shared" si="212"/>
        <v>0</v>
      </c>
      <c r="AV71" s="356">
        <f t="shared" si="212"/>
        <v>0</v>
      </c>
      <c r="AW71" s="356">
        <f t="shared" si="212"/>
        <v>0</v>
      </c>
      <c r="AX71" s="356">
        <f>AX72+AX73</f>
        <v>0</v>
      </c>
      <c r="AY71" s="356">
        <f t="shared" ref="AY71:BD71" si="213">AY72+AY73</f>
        <v>0</v>
      </c>
      <c r="AZ71" s="356">
        <f t="shared" si="213"/>
        <v>0</v>
      </c>
      <c r="BA71" s="356">
        <f t="shared" si="213"/>
        <v>0</v>
      </c>
      <c r="BB71" s="356">
        <f t="shared" si="213"/>
        <v>0</v>
      </c>
      <c r="BC71" s="356">
        <f t="shared" si="213"/>
        <v>1254823000</v>
      </c>
      <c r="BD71" s="356">
        <f t="shared" si="213"/>
        <v>0</v>
      </c>
      <c r="BE71" s="356">
        <f>BE72+BE73</f>
        <v>0</v>
      </c>
      <c r="BF71" s="356">
        <f>BF72+BF73</f>
        <v>0</v>
      </c>
      <c r="BG71" s="356">
        <f t="shared" ref="BG71:CU71" si="214">BG72+BG73</f>
        <v>0</v>
      </c>
      <c r="BH71" s="356">
        <f t="shared" si="214"/>
        <v>0</v>
      </c>
      <c r="BI71" s="356">
        <f t="shared" si="214"/>
        <v>0</v>
      </c>
      <c r="BJ71" s="356">
        <f t="shared" si="214"/>
        <v>0</v>
      </c>
      <c r="BK71" s="356">
        <f t="shared" si="214"/>
        <v>0</v>
      </c>
      <c r="BL71" s="356">
        <f t="shared" si="214"/>
        <v>0</v>
      </c>
      <c r="BM71" s="356">
        <f t="shared" si="214"/>
        <v>0</v>
      </c>
      <c r="BN71" s="356">
        <f t="shared" si="214"/>
        <v>0</v>
      </c>
      <c r="BO71" s="356">
        <f t="shared" si="214"/>
        <v>0</v>
      </c>
      <c r="BP71" s="356">
        <f t="shared" si="214"/>
        <v>0</v>
      </c>
      <c r="BQ71" s="356">
        <f t="shared" si="214"/>
        <v>0</v>
      </c>
      <c r="BR71" s="356">
        <f t="shared" si="214"/>
        <v>0</v>
      </c>
      <c r="BS71" s="356">
        <f t="shared" si="214"/>
        <v>0</v>
      </c>
      <c r="BT71" s="356">
        <f t="shared" si="214"/>
        <v>0</v>
      </c>
      <c r="BU71" s="356">
        <f t="shared" si="214"/>
        <v>0</v>
      </c>
      <c r="BV71" s="356">
        <f t="shared" si="214"/>
        <v>0</v>
      </c>
      <c r="BW71" s="356">
        <f t="shared" si="214"/>
        <v>0</v>
      </c>
      <c r="BX71" s="356">
        <f t="shared" si="214"/>
        <v>0</v>
      </c>
      <c r="BY71" s="356">
        <f t="shared" si="214"/>
        <v>0</v>
      </c>
      <c r="BZ71" s="356">
        <f t="shared" si="214"/>
        <v>0</v>
      </c>
      <c r="CA71" s="356">
        <f t="shared" si="214"/>
        <v>0</v>
      </c>
      <c r="CB71" s="356">
        <f t="shared" si="214"/>
        <v>0</v>
      </c>
      <c r="CC71" s="356">
        <f t="shared" si="214"/>
        <v>0</v>
      </c>
      <c r="CD71" s="356">
        <f t="shared" si="214"/>
        <v>0</v>
      </c>
      <c r="CE71" s="356">
        <f t="shared" si="214"/>
        <v>0</v>
      </c>
      <c r="CF71" s="356">
        <f t="shared" si="214"/>
        <v>0</v>
      </c>
      <c r="CG71" s="356">
        <f t="shared" si="214"/>
        <v>0</v>
      </c>
      <c r="CH71" s="356">
        <f t="shared" si="214"/>
        <v>0</v>
      </c>
      <c r="CI71" s="356">
        <f t="shared" si="214"/>
        <v>0</v>
      </c>
      <c r="CJ71" s="356">
        <f t="shared" si="214"/>
        <v>0</v>
      </c>
      <c r="CK71" s="356">
        <f t="shared" si="214"/>
        <v>0</v>
      </c>
      <c r="CL71" s="356">
        <f t="shared" si="214"/>
        <v>0</v>
      </c>
      <c r="CM71" s="356">
        <f t="shared" si="214"/>
        <v>0</v>
      </c>
      <c r="CN71" s="356">
        <f t="shared" si="214"/>
        <v>0</v>
      </c>
      <c r="CO71" s="356">
        <f t="shared" si="214"/>
        <v>0</v>
      </c>
      <c r="CP71" s="356">
        <f t="shared" si="214"/>
        <v>0</v>
      </c>
      <c r="CQ71" s="356">
        <f t="shared" si="214"/>
        <v>0</v>
      </c>
      <c r="CR71" s="356">
        <f t="shared" si="214"/>
        <v>0</v>
      </c>
      <c r="CS71" s="356">
        <f t="shared" si="214"/>
        <v>0</v>
      </c>
      <c r="CT71" s="356">
        <f t="shared" si="214"/>
        <v>0</v>
      </c>
      <c r="CU71" s="356">
        <f t="shared" si="214"/>
        <v>0</v>
      </c>
      <c r="CV71" s="355" t="s">
        <v>294</v>
      </c>
      <c r="CW71" s="356">
        <f t="shared" ref="CW71:DM71" si="215">CW72+CW73</f>
        <v>1254823000</v>
      </c>
      <c r="CX71" s="356">
        <f t="shared" si="215"/>
        <v>1254823000</v>
      </c>
      <c r="CY71" s="356">
        <f t="shared" si="215"/>
        <v>0</v>
      </c>
      <c r="CZ71" s="356">
        <f t="shared" si="215"/>
        <v>0</v>
      </c>
      <c r="DA71" s="356">
        <f t="shared" si="215"/>
        <v>0</v>
      </c>
      <c r="DB71" s="356">
        <f t="shared" si="215"/>
        <v>0</v>
      </c>
      <c r="DC71" s="356">
        <f t="shared" si="215"/>
        <v>0</v>
      </c>
      <c r="DD71" s="356">
        <f t="shared" si="215"/>
        <v>1254823000</v>
      </c>
      <c r="DE71" s="356">
        <f t="shared" si="215"/>
        <v>0</v>
      </c>
      <c r="DF71" s="356">
        <f t="shared" si="215"/>
        <v>0</v>
      </c>
      <c r="DG71" s="356">
        <f t="shared" si="215"/>
        <v>0</v>
      </c>
      <c r="DH71" s="356">
        <f t="shared" si="215"/>
        <v>0</v>
      </c>
      <c r="DI71" s="356">
        <f t="shared" si="215"/>
        <v>0</v>
      </c>
      <c r="DJ71" s="356">
        <f t="shared" si="215"/>
        <v>0</v>
      </c>
      <c r="DK71" s="356">
        <f t="shared" si="215"/>
        <v>0</v>
      </c>
      <c r="DL71" s="356">
        <f t="shared" si="215"/>
        <v>0</v>
      </c>
      <c r="DM71" s="356">
        <f t="shared" si="215"/>
        <v>0</v>
      </c>
      <c r="DN71" s="356">
        <f t="shared" ref="DN71:GF71" si="216">DN72+DN73</f>
        <v>0</v>
      </c>
      <c r="DO71" s="356">
        <f t="shared" si="216"/>
        <v>0</v>
      </c>
      <c r="DP71" s="356">
        <f t="shared" si="216"/>
        <v>0</v>
      </c>
      <c r="DQ71" s="356">
        <f t="shared" si="216"/>
        <v>0</v>
      </c>
      <c r="DR71" s="356">
        <f t="shared" si="216"/>
        <v>0</v>
      </c>
      <c r="DS71" s="356">
        <f t="shared" si="216"/>
        <v>0</v>
      </c>
      <c r="DT71" s="356">
        <f>DT72+DT73</f>
        <v>0</v>
      </c>
      <c r="DU71" s="356">
        <f t="shared" si="216"/>
        <v>0</v>
      </c>
      <c r="DV71" s="356">
        <f t="shared" si="216"/>
        <v>0</v>
      </c>
      <c r="DW71" s="356">
        <f>DW72+DW73</f>
        <v>0</v>
      </c>
      <c r="DX71" s="356">
        <f>DX72+DX73</f>
        <v>0</v>
      </c>
      <c r="DY71" s="356">
        <f t="shared" si="216"/>
        <v>0</v>
      </c>
      <c r="DZ71" s="356">
        <f t="shared" si="216"/>
        <v>0</v>
      </c>
      <c r="EA71" s="356">
        <f t="shared" si="216"/>
        <v>0</v>
      </c>
      <c r="EB71" s="356">
        <f t="shared" si="216"/>
        <v>0</v>
      </c>
      <c r="EC71" s="356">
        <f>EC72+EC73</f>
        <v>0</v>
      </c>
      <c r="ED71" s="356">
        <f t="shared" si="216"/>
        <v>0</v>
      </c>
      <c r="EE71" s="356">
        <f t="shared" si="216"/>
        <v>0</v>
      </c>
      <c r="EF71" s="356">
        <f t="shared" si="216"/>
        <v>0</v>
      </c>
      <c r="EG71" s="356">
        <f t="shared" si="216"/>
        <v>0</v>
      </c>
      <c r="EH71" s="356">
        <f t="shared" si="216"/>
        <v>0</v>
      </c>
      <c r="EI71" s="356">
        <f t="shared" si="216"/>
        <v>0</v>
      </c>
      <c r="EJ71" s="356">
        <f>EJ72+EJ73</f>
        <v>0</v>
      </c>
      <c r="EK71" s="356">
        <f t="shared" si="216"/>
        <v>0</v>
      </c>
      <c r="EL71" s="356">
        <f t="shared" si="216"/>
        <v>0</v>
      </c>
      <c r="EM71" s="356">
        <f t="shared" si="216"/>
        <v>0</v>
      </c>
      <c r="EN71" s="356">
        <f t="shared" si="216"/>
        <v>0</v>
      </c>
      <c r="EO71" s="356">
        <f t="shared" si="216"/>
        <v>0</v>
      </c>
      <c r="EP71" s="356">
        <f t="shared" si="216"/>
        <v>0</v>
      </c>
      <c r="EQ71" s="356">
        <f t="shared" si="216"/>
        <v>0</v>
      </c>
      <c r="ER71" s="356">
        <f>ER72+ER73</f>
        <v>0</v>
      </c>
      <c r="ES71" s="356">
        <f t="shared" si="216"/>
        <v>0</v>
      </c>
      <c r="ET71" s="356">
        <f t="shared" si="216"/>
        <v>0</v>
      </c>
      <c r="EU71" s="356">
        <f t="shared" si="216"/>
        <v>0</v>
      </c>
      <c r="EV71" s="356">
        <f t="shared" si="216"/>
        <v>0</v>
      </c>
      <c r="EW71" s="356">
        <f t="shared" si="216"/>
        <v>1254823000</v>
      </c>
      <c r="EX71" s="356">
        <f t="shared" si="216"/>
        <v>0</v>
      </c>
      <c r="EY71" s="356">
        <f>EY72+EY73</f>
        <v>0</v>
      </c>
      <c r="EZ71" s="356">
        <f>EZ72+EZ73</f>
        <v>0</v>
      </c>
      <c r="FA71" s="356">
        <f t="shared" si="216"/>
        <v>0</v>
      </c>
      <c r="FB71" s="356">
        <f t="shared" si="216"/>
        <v>0</v>
      </c>
      <c r="FC71" s="356">
        <f t="shared" si="216"/>
        <v>0</v>
      </c>
      <c r="FD71" s="356">
        <f t="shared" si="216"/>
        <v>0</v>
      </c>
      <c r="FE71" s="356">
        <f t="shared" si="216"/>
        <v>0</v>
      </c>
      <c r="FF71" s="356">
        <f t="shared" si="216"/>
        <v>0</v>
      </c>
      <c r="FG71" s="356">
        <f t="shared" si="216"/>
        <v>0</v>
      </c>
      <c r="FH71" s="356">
        <f t="shared" si="216"/>
        <v>0</v>
      </c>
      <c r="FI71" s="356">
        <f t="shared" si="216"/>
        <v>0</v>
      </c>
      <c r="FJ71" s="356">
        <f t="shared" si="216"/>
        <v>0</v>
      </c>
      <c r="FK71" s="356">
        <f t="shared" si="216"/>
        <v>0</v>
      </c>
      <c r="FL71" s="356">
        <f t="shared" si="216"/>
        <v>0</v>
      </c>
      <c r="FM71" s="356">
        <f t="shared" si="216"/>
        <v>0</v>
      </c>
      <c r="FN71" s="356">
        <f t="shared" si="216"/>
        <v>0</v>
      </c>
      <c r="FO71" s="356">
        <f t="shared" si="216"/>
        <v>0</v>
      </c>
      <c r="FP71" s="356">
        <f t="shared" si="216"/>
        <v>0</v>
      </c>
      <c r="FQ71" s="356">
        <f t="shared" si="216"/>
        <v>0</v>
      </c>
      <c r="FR71" s="356">
        <f t="shared" si="216"/>
        <v>0</v>
      </c>
      <c r="FS71" s="356">
        <f t="shared" si="216"/>
        <v>0</v>
      </c>
      <c r="FT71" s="356">
        <f t="shared" si="216"/>
        <v>0</v>
      </c>
      <c r="FU71" s="356">
        <f t="shared" si="216"/>
        <v>0</v>
      </c>
      <c r="FV71" s="356">
        <f t="shared" si="216"/>
        <v>0</v>
      </c>
      <c r="FW71" s="356">
        <f t="shared" si="216"/>
        <v>0</v>
      </c>
      <c r="FX71" s="356">
        <f t="shared" si="216"/>
        <v>0</v>
      </c>
      <c r="FY71" s="356">
        <f t="shared" si="216"/>
        <v>0</v>
      </c>
      <c r="FZ71" s="356">
        <f t="shared" si="216"/>
        <v>0</v>
      </c>
      <c r="GA71" s="356">
        <f t="shared" si="216"/>
        <v>0</v>
      </c>
      <c r="GB71" s="356">
        <f t="shared" si="216"/>
        <v>0</v>
      </c>
      <c r="GC71" s="356">
        <f t="shared" si="216"/>
        <v>0</v>
      </c>
      <c r="GD71" s="356">
        <f t="shared" si="216"/>
        <v>0</v>
      </c>
      <c r="GE71" s="356">
        <f t="shared" si="216"/>
        <v>0</v>
      </c>
      <c r="GF71" s="356">
        <f t="shared" si="216"/>
        <v>0</v>
      </c>
      <c r="GG71" s="356">
        <f t="shared" ref="GG71:GO71" si="217">GG72+GG73</f>
        <v>0</v>
      </c>
      <c r="GH71" s="356">
        <f t="shared" si="217"/>
        <v>0</v>
      </c>
      <c r="GI71" s="356">
        <f t="shared" si="217"/>
        <v>0</v>
      </c>
      <c r="GJ71" s="356">
        <f t="shared" si="217"/>
        <v>0</v>
      </c>
      <c r="GK71" s="356">
        <f t="shared" si="217"/>
        <v>0</v>
      </c>
      <c r="GL71" s="356">
        <f t="shared" si="217"/>
        <v>0</v>
      </c>
      <c r="GM71" s="356">
        <f t="shared" si="217"/>
        <v>0</v>
      </c>
      <c r="GN71" s="356">
        <f t="shared" si="217"/>
        <v>0</v>
      </c>
      <c r="GO71" s="356">
        <f t="shared" si="217"/>
        <v>0</v>
      </c>
      <c r="GP71" s="356">
        <f>GP72+GP73</f>
        <v>0</v>
      </c>
      <c r="GQ71" s="357">
        <f t="shared" si="127"/>
        <v>1</v>
      </c>
      <c r="GR71" s="357"/>
      <c r="GS71" s="358">
        <f t="shared" si="56"/>
        <v>1</v>
      </c>
      <c r="GT71" s="358"/>
      <c r="GU71" s="358"/>
    </row>
    <row r="72" spans="1:203" s="63" customFormat="1" ht="21" hidden="1" customHeight="1">
      <c r="A72" s="354"/>
      <c r="B72" s="355" t="s">
        <v>160</v>
      </c>
      <c r="C72" s="356">
        <f>D72+BN72+CP72</f>
        <v>0</v>
      </c>
      <c r="D72" s="356">
        <f>E72+J72</f>
        <v>0</v>
      </c>
      <c r="E72" s="356">
        <f>SUM(F72:I72)</f>
        <v>0</v>
      </c>
      <c r="F72" s="356"/>
      <c r="G72" s="356"/>
      <c r="H72" s="356"/>
      <c r="I72" s="356"/>
      <c r="J72" s="356">
        <f>SUM(K72:BM72)</f>
        <v>0</v>
      </c>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6"/>
      <c r="AM72" s="356"/>
      <c r="AN72" s="356"/>
      <c r="AO72" s="356"/>
      <c r="AP72" s="356"/>
      <c r="AQ72" s="356"/>
      <c r="AR72" s="356"/>
      <c r="AS72" s="356"/>
      <c r="AT72" s="356"/>
      <c r="AU72" s="356"/>
      <c r="AV72" s="356"/>
      <c r="AW72" s="356"/>
      <c r="AX72" s="356"/>
      <c r="AY72" s="356"/>
      <c r="AZ72" s="356"/>
      <c r="BA72" s="356"/>
      <c r="BB72" s="356"/>
      <c r="BC72" s="356"/>
      <c r="BD72" s="356"/>
      <c r="BE72" s="356"/>
      <c r="BF72" s="356"/>
      <c r="BG72" s="356"/>
      <c r="BH72" s="356"/>
      <c r="BI72" s="356"/>
      <c r="BJ72" s="356"/>
      <c r="BK72" s="356"/>
      <c r="BL72" s="356"/>
      <c r="BM72" s="356"/>
      <c r="BN72" s="356">
        <f>SUM(BO72:BP72)</f>
        <v>0</v>
      </c>
      <c r="BO72" s="356">
        <f>SUM(BQ72:BR72)+BS72+BU72+CD72+CL72</f>
        <v>0</v>
      </c>
      <c r="BP72" s="356">
        <f>BT72+SUM(BV72:CC72)+SUM(CE72:CK72)+SUM(CM72:CO72)</f>
        <v>0</v>
      </c>
      <c r="BQ72" s="356"/>
      <c r="BR72" s="356"/>
      <c r="BS72" s="356"/>
      <c r="BT72" s="356"/>
      <c r="BU72" s="356"/>
      <c r="BV72" s="356"/>
      <c r="BW72" s="356"/>
      <c r="BX72" s="356"/>
      <c r="BY72" s="356"/>
      <c r="BZ72" s="356"/>
      <c r="CA72" s="356"/>
      <c r="CB72" s="356"/>
      <c r="CC72" s="356"/>
      <c r="CD72" s="356"/>
      <c r="CE72" s="356"/>
      <c r="CF72" s="356"/>
      <c r="CG72" s="356"/>
      <c r="CH72" s="356"/>
      <c r="CI72" s="356"/>
      <c r="CJ72" s="356"/>
      <c r="CK72" s="356"/>
      <c r="CL72" s="356"/>
      <c r="CM72" s="356"/>
      <c r="CN72" s="356"/>
      <c r="CO72" s="356"/>
      <c r="CP72" s="356">
        <f>SUM(CQ72:CR72)</f>
        <v>0</v>
      </c>
      <c r="CQ72" s="356">
        <f>SUM(CS72:CS72)</f>
        <v>0</v>
      </c>
      <c r="CR72" s="356">
        <f>SUM(CT72:CU72)</f>
        <v>0</v>
      </c>
      <c r="CS72" s="356"/>
      <c r="CT72" s="356"/>
      <c r="CU72" s="356"/>
      <c r="CV72" s="355" t="s">
        <v>160</v>
      </c>
      <c r="CW72" s="356">
        <f>CX72+FH72+GJ72+GP72</f>
        <v>0</v>
      </c>
      <c r="CX72" s="356">
        <f>CY72+DD72</f>
        <v>0</v>
      </c>
      <c r="CY72" s="356">
        <f>SUM(CZ72:DC72)</f>
        <v>0</v>
      </c>
      <c r="CZ72" s="356"/>
      <c r="DA72" s="356"/>
      <c r="DB72" s="356"/>
      <c r="DC72" s="356"/>
      <c r="DD72" s="356">
        <f>SUM(DE72:FG72)</f>
        <v>0</v>
      </c>
      <c r="DE72" s="356"/>
      <c r="DF72" s="356"/>
      <c r="DG72" s="356"/>
      <c r="DH72" s="356"/>
      <c r="DI72" s="356"/>
      <c r="DJ72" s="356"/>
      <c r="DK72" s="356"/>
      <c r="DL72" s="356"/>
      <c r="DM72" s="356"/>
      <c r="DN72" s="356"/>
      <c r="DO72" s="356"/>
      <c r="DP72" s="356"/>
      <c r="DQ72" s="356"/>
      <c r="DR72" s="356"/>
      <c r="DS72" s="356"/>
      <c r="DT72" s="356"/>
      <c r="DU72" s="356"/>
      <c r="DV72" s="356"/>
      <c r="DW72" s="356"/>
      <c r="DX72" s="356"/>
      <c r="DY72" s="356"/>
      <c r="DZ72" s="356"/>
      <c r="EA72" s="356"/>
      <c r="EB72" s="356"/>
      <c r="EC72" s="356"/>
      <c r="ED72" s="356"/>
      <c r="EE72" s="356"/>
      <c r="EF72" s="356"/>
      <c r="EG72" s="356"/>
      <c r="EH72" s="356"/>
      <c r="EI72" s="356"/>
      <c r="EJ72" s="356"/>
      <c r="EK72" s="356"/>
      <c r="EL72" s="356"/>
      <c r="EM72" s="356"/>
      <c r="EN72" s="356"/>
      <c r="EO72" s="356"/>
      <c r="EP72" s="356"/>
      <c r="EQ72" s="356"/>
      <c r="ER72" s="356"/>
      <c r="ES72" s="356"/>
      <c r="ET72" s="356"/>
      <c r="EU72" s="356"/>
      <c r="EV72" s="356"/>
      <c r="EW72" s="356"/>
      <c r="EX72" s="356"/>
      <c r="EY72" s="356"/>
      <c r="EZ72" s="356"/>
      <c r="FA72" s="356"/>
      <c r="FB72" s="356"/>
      <c r="FC72" s="356"/>
      <c r="FD72" s="356"/>
      <c r="FE72" s="356"/>
      <c r="FF72" s="356"/>
      <c r="FG72" s="356"/>
      <c r="FH72" s="356">
        <f>SUM(FI72:FJ72)</f>
        <v>0</v>
      </c>
      <c r="FI72" s="356">
        <f>SUM(FK72:FL72)+FM72+FO72+FX72+GF72</f>
        <v>0</v>
      </c>
      <c r="FJ72" s="356">
        <f>FN72+SUM(FP72:FW72)+SUM(FY72:GE72)+SUM(GG72:GI72)</f>
        <v>0</v>
      </c>
      <c r="FK72" s="356"/>
      <c r="FL72" s="356"/>
      <c r="FM72" s="356"/>
      <c r="FN72" s="356"/>
      <c r="FO72" s="356"/>
      <c r="FP72" s="356"/>
      <c r="FQ72" s="356"/>
      <c r="FR72" s="356"/>
      <c r="FS72" s="356"/>
      <c r="FT72" s="356"/>
      <c r="FU72" s="356"/>
      <c r="FV72" s="356"/>
      <c r="FW72" s="356"/>
      <c r="FX72" s="356"/>
      <c r="FY72" s="356"/>
      <c r="FZ72" s="356"/>
      <c r="GA72" s="356"/>
      <c r="GB72" s="356"/>
      <c r="GC72" s="356"/>
      <c r="GD72" s="356"/>
      <c r="GE72" s="356"/>
      <c r="GF72" s="356"/>
      <c r="GG72" s="356"/>
      <c r="GH72" s="356"/>
      <c r="GI72" s="356"/>
      <c r="GJ72" s="356">
        <f>SUM(GK72:GL72)</f>
        <v>0</v>
      </c>
      <c r="GK72" s="356">
        <f>SUM(GM72:GM72)</f>
        <v>0</v>
      </c>
      <c r="GL72" s="356">
        <f>SUM(GN72:GO72)</f>
        <v>0</v>
      </c>
      <c r="GM72" s="356"/>
      <c r="GN72" s="356"/>
      <c r="GO72" s="356"/>
      <c r="GP72" s="356"/>
      <c r="GQ72" s="357"/>
      <c r="GR72" s="357"/>
      <c r="GS72" s="358"/>
      <c r="GT72" s="358"/>
      <c r="GU72" s="358"/>
    </row>
    <row r="73" spans="1:203" s="63" customFormat="1" ht="21" hidden="1" customHeight="1">
      <c r="A73" s="354"/>
      <c r="B73" s="355" t="s">
        <v>161</v>
      </c>
      <c r="C73" s="356">
        <f>D73+BN73+CP73</f>
        <v>1254823000</v>
      </c>
      <c r="D73" s="356">
        <f>E73+J73</f>
        <v>1254823000</v>
      </c>
      <c r="E73" s="356">
        <f>SUM(F73:I73)</f>
        <v>0</v>
      </c>
      <c r="F73" s="356"/>
      <c r="G73" s="356"/>
      <c r="H73" s="356"/>
      <c r="I73" s="356"/>
      <c r="J73" s="356">
        <f>SUM(K73:BM73)</f>
        <v>1254823000</v>
      </c>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356"/>
      <c r="AV73" s="356"/>
      <c r="AW73" s="356"/>
      <c r="AX73" s="356"/>
      <c r="AY73" s="356"/>
      <c r="AZ73" s="356"/>
      <c r="BA73" s="356"/>
      <c r="BB73" s="356"/>
      <c r="BC73" s="356">
        <v>1254823000</v>
      </c>
      <c r="BD73" s="356"/>
      <c r="BE73" s="356"/>
      <c r="BF73" s="356"/>
      <c r="BG73" s="356"/>
      <c r="BH73" s="356"/>
      <c r="BI73" s="356"/>
      <c r="BJ73" s="356"/>
      <c r="BK73" s="356"/>
      <c r="BL73" s="356"/>
      <c r="BM73" s="356"/>
      <c r="BN73" s="356">
        <f>SUM(BO73:BP73)</f>
        <v>0</v>
      </c>
      <c r="BO73" s="356">
        <f>SUM(BQ73:BR73)+BS73+BU73+CD73+CL73</f>
        <v>0</v>
      </c>
      <c r="BP73" s="356">
        <f>BT73+SUM(BV73:CC73)+SUM(CE73:CK73)+SUM(CM73:CO73)</f>
        <v>0</v>
      </c>
      <c r="BQ73" s="356"/>
      <c r="BR73" s="356"/>
      <c r="BS73" s="356"/>
      <c r="BT73" s="356"/>
      <c r="BU73" s="356"/>
      <c r="BV73" s="356"/>
      <c r="BW73" s="356"/>
      <c r="BX73" s="356"/>
      <c r="BY73" s="356"/>
      <c r="BZ73" s="356"/>
      <c r="CA73" s="356"/>
      <c r="CB73" s="356"/>
      <c r="CC73" s="356"/>
      <c r="CD73" s="356"/>
      <c r="CE73" s="356"/>
      <c r="CF73" s="356"/>
      <c r="CG73" s="356"/>
      <c r="CH73" s="356"/>
      <c r="CI73" s="356"/>
      <c r="CJ73" s="356"/>
      <c r="CK73" s="356"/>
      <c r="CL73" s="356"/>
      <c r="CM73" s="356"/>
      <c r="CN73" s="356"/>
      <c r="CO73" s="356"/>
      <c r="CP73" s="356">
        <f>SUM(CQ73:CR73)</f>
        <v>0</v>
      </c>
      <c r="CQ73" s="356">
        <f>SUM(CS73:CS73)</f>
        <v>0</v>
      </c>
      <c r="CR73" s="356">
        <f>SUM(CT73:CU73)</f>
        <v>0</v>
      </c>
      <c r="CS73" s="356"/>
      <c r="CT73" s="356"/>
      <c r="CU73" s="356"/>
      <c r="CV73" s="355" t="s">
        <v>161</v>
      </c>
      <c r="CW73" s="356">
        <f>CX73+FH73+GJ73+GP73</f>
        <v>1254823000</v>
      </c>
      <c r="CX73" s="356">
        <f>CY73+DD73</f>
        <v>1254823000</v>
      </c>
      <c r="CY73" s="356">
        <f>SUM(CZ73:DC73)</f>
        <v>0</v>
      </c>
      <c r="CZ73" s="356"/>
      <c r="DA73" s="356"/>
      <c r="DB73" s="356"/>
      <c r="DC73" s="356"/>
      <c r="DD73" s="356">
        <f>SUM(DE73:FG73)</f>
        <v>1254823000</v>
      </c>
      <c r="DE73" s="356"/>
      <c r="DF73" s="356"/>
      <c r="DG73" s="356"/>
      <c r="DH73" s="356"/>
      <c r="DI73" s="356"/>
      <c r="DJ73" s="356"/>
      <c r="DK73" s="356"/>
      <c r="DL73" s="356"/>
      <c r="DM73" s="356"/>
      <c r="DN73" s="356"/>
      <c r="DO73" s="356"/>
      <c r="DP73" s="356"/>
      <c r="DQ73" s="356"/>
      <c r="DR73" s="356"/>
      <c r="DS73" s="356"/>
      <c r="DT73" s="356"/>
      <c r="DU73" s="356"/>
      <c r="DV73" s="356"/>
      <c r="DW73" s="356"/>
      <c r="DX73" s="356"/>
      <c r="DY73" s="356"/>
      <c r="DZ73" s="356"/>
      <c r="EA73" s="356"/>
      <c r="EB73" s="356"/>
      <c r="EC73" s="356"/>
      <c r="ED73" s="356"/>
      <c r="EE73" s="356"/>
      <c r="EF73" s="356"/>
      <c r="EG73" s="356"/>
      <c r="EH73" s="356"/>
      <c r="EI73" s="356"/>
      <c r="EJ73" s="356"/>
      <c r="EK73" s="356"/>
      <c r="EL73" s="356"/>
      <c r="EM73" s="356"/>
      <c r="EN73" s="356"/>
      <c r="EO73" s="356"/>
      <c r="EP73" s="356"/>
      <c r="EQ73" s="356"/>
      <c r="ER73" s="356"/>
      <c r="ES73" s="356"/>
      <c r="ET73" s="356"/>
      <c r="EU73" s="356"/>
      <c r="EV73" s="356"/>
      <c r="EW73" s="356">
        <v>1254823000</v>
      </c>
      <c r="EX73" s="356"/>
      <c r="EY73" s="356"/>
      <c r="EZ73" s="356"/>
      <c r="FA73" s="356"/>
      <c r="FB73" s="356"/>
      <c r="FC73" s="356"/>
      <c r="FD73" s="356"/>
      <c r="FE73" s="356"/>
      <c r="FF73" s="356"/>
      <c r="FG73" s="356"/>
      <c r="FH73" s="356">
        <f>SUM(FI73:FJ73)</f>
        <v>0</v>
      </c>
      <c r="FI73" s="356">
        <f>SUM(FK73:FL73)+FM73+FO73+FX73+GF73</f>
        <v>0</v>
      </c>
      <c r="FJ73" s="356">
        <f>FN73+SUM(FP73:FW73)+SUM(FY73:GE73)+SUM(GG73:GI73)</f>
        <v>0</v>
      </c>
      <c r="FK73" s="356"/>
      <c r="FL73" s="356"/>
      <c r="FM73" s="356"/>
      <c r="FN73" s="356"/>
      <c r="FO73" s="356"/>
      <c r="FP73" s="356"/>
      <c r="FQ73" s="356"/>
      <c r="FR73" s="356"/>
      <c r="FS73" s="356"/>
      <c r="FT73" s="356"/>
      <c r="FU73" s="356"/>
      <c r="FV73" s="356"/>
      <c r="FW73" s="356"/>
      <c r="FX73" s="356"/>
      <c r="FY73" s="356"/>
      <c r="FZ73" s="356"/>
      <c r="GA73" s="356"/>
      <c r="GB73" s="356"/>
      <c r="GC73" s="356"/>
      <c r="GD73" s="356"/>
      <c r="GE73" s="356"/>
      <c r="GF73" s="356"/>
      <c r="GG73" s="356"/>
      <c r="GH73" s="356"/>
      <c r="GI73" s="356"/>
      <c r="GJ73" s="356">
        <f>SUM(GK73:GL73)</f>
        <v>0</v>
      </c>
      <c r="GK73" s="356">
        <f>SUM(GM73:GM73)</f>
        <v>0</v>
      </c>
      <c r="GL73" s="356">
        <f>SUM(GN73:GO73)</f>
        <v>0</v>
      </c>
      <c r="GM73" s="356"/>
      <c r="GN73" s="356"/>
      <c r="GO73" s="356"/>
      <c r="GP73" s="356"/>
      <c r="GQ73" s="357">
        <f t="shared" si="127"/>
        <v>1</v>
      </c>
      <c r="GR73" s="357"/>
      <c r="GS73" s="358">
        <f t="shared" si="56"/>
        <v>1</v>
      </c>
      <c r="GT73" s="358"/>
      <c r="GU73" s="358"/>
    </row>
    <row r="74" spans="1:203" s="63" customFormat="1" ht="21" customHeight="1">
      <c r="A74" s="354">
        <v>21</v>
      </c>
      <c r="B74" s="355" t="s">
        <v>325</v>
      </c>
      <c r="C74" s="356">
        <f t="shared" ref="C74:Y74" si="218">C75+C76</f>
        <v>10788773680</v>
      </c>
      <c r="D74" s="356">
        <f t="shared" si="218"/>
        <v>5840773680</v>
      </c>
      <c r="E74" s="356">
        <f t="shared" si="218"/>
        <v>0</v>
      </c>
      <c r="F74" s="356">
        <f t="shared" si="218"/>
        <v>0</v>
      </c>
      <c r="G74" s="356">
        <f t="shared" si="218"/>
        <v>0</v>
      </c>
      <c r="H74" s="356">
        <f t="shared" si="218"/>
        <v>0</v>
      </c>
      <c r="I74" s="356">
        <f t="shared" si="218"/>
        <v>0</v>
      </c>
      <c r="J74" s="356">
        <f t="shared" si="218"/>
        <v>5840773680</v>
      </c>
      <c r="K74" s="356">
        <f t="shared" si="218"/>
        <v>0</v>
      </c>
      <c r="L74" s="356">
        <f t="shared" si="218"/>
        <v>0</v>
      </c>
      <c r="M74" s="356">
        <f t="shared" si="218"/>
        <v>0</v>
      </c>
      <c r="N74" s="356">
        <f t="shared" si="218"/>
        <v>0</v>
      </c>
      <c r="O74" s="356">
        <f t="shared" si="218"/>
        <v>0</v>
      </c>
      <c r="P74" s="356">
        <f t="shared" si="218"/>
        <v>0</v>
      </c>
      <c r="Q74" s="356">
        <f t="shared" si="218"/>
        <v>0</v>
      </c>
      <c r="R74" s="356">
        <f t="shared" si="218"/>
        <v>0</v>
      </c>
      <c r="S74" s="356">
        <f t="shared" si="218"/>
        <v>0</v>
      </c>
      <c r="T74" s="356">
        <f t="shared" si="218"/>
        <v>0</v>
      </c>
      <c r="U74" s="356">
        <f t="shared" si="218"/>
        <v>0</v>
      </c>
      <c r="V74" s="356">
        <f t="shared" si="218"/>
        <v>0</v>
      </c>
      <c r="W74" s="356">
        <f t="shared" si="218"/>
        <v>0</v>
      </c>
      <c r="X74" s="356">
        <f t="shared" si="218"/>
        <v>0</v>
      </c>
      <c r="Y74" s="356">
        <f t="shared" si="218"/>
        <v>0</v>
      </c>
      <c r="Z74" s="356">
        <f t="shared" ref="Z74:AI74" si="219">Z75+Z76</f>
        <v>25255000</v>
      </c>
      <c r="AA74" s="356">
        <f t="shared" si="219"/>
        <v>0</v>
      </c>
      <c r="AB74" s="356">
        <f t="shared" si="219"/>
        <v>0</v>
      </c>
      <c r="AC74" s="356">
        <f t="shared" si="219"/>
        <v>0</v>
      </c>
      <c r="AD74" s="356">
        <f t="shared" si="219"/>
        <v>0</v>
      </c>
      <c r="AE74" s="356">
        <f t="shared" si="219"/>
        <v>0</v>
      </c>
      <c r="AF74" s="356">
        <f t="shared" si="219"/>
        <v>0</v>
      </c>
      <c r="AG74" s="356">
        <f t="shared" si="219"/>
        <v>0</v>
      </c>
      <c r="AH74" s="356">
        <f t="shared" si="219"/>
        <v>0</v>
      </c>
      <c r="AI74" s="356">
        <f t="shared" si="219"/>
        <v>0</v>
      </c>
      <c r="AJ74" s="356">
        <f t="shared" ref="AJ74:AO74" si="220">AJ75+AJ76</f>
        <v>0</v>
      </c>
      <c r="AK74" s="356">
        <f t="shared" si="220"/>
        <v>0</v>
      </c>
      <c r="AL74" s="356">
        <f t="shared" si="220"/>
        <v>0</v>
      </c>
      <c r="AM74" s="356">
        <f t="shared" si="220"/>
        <v>0</v>
      </c>
      <c r="AN74" s="356">
        <f t="shared" si="220"/>
        <v>0</v>
      </c>
      <c r="AO74" s="356">
        <f t="shared" si="220"/>
        <v>0</v>
      </c>
      <c r="AP74" s="356">
        <f>AP75+AP76</f>
        <v>0</v>
      </c>
      <c r="AQ74" s="356">
        <f t="shared" ref="AQ74:AW74" si="221">AQ75+AQ76</f>
        <v>0</v>
      </c>
      <c r="AR74" s="356">
        <f t="shared" si="221"/>
        <v>2735549780</v>
      </c>
      <c r="AS74" s="356">
        <f t="shared" si="221"/>
        <v>0</v>
      </c>
      <c r="AT74" s="356">
        <f t="shared" si="221"/>
        <v>1101259900</v>
      </c>
      <c r="AU74" s="356">
        <f t="shared" si="221"/>
        <v>0</v>
      </c>
      <c r="AV74" s="356">
        <f t="shared" si="221"/>
        <v>0</v>
      </c>
      <c r="AW74" s="356">
        <f t="shared" si="221"/>
        <v>0</v>
      </c>
      <c r="AX74" s="356">
        <f>AX75+AX76</f>
        <v>0</v>
      </c>
      <c r="AY74" s="356">
        <f t="shared" ref="AY74:BD74" si="222">AY75+AY76</f>
        <v>0</v>
      </c>
      <c r="AZ74" s="356">
        <f t="shared" si="222"/>
        <v>0</v>
      </c>
      <c r="BA74" s="356">
        <f t="shared" si="222"/>
        <v>0</v>
      </c>
      <c r="BB74" s="356">
        <f t="shared" si="222"/>
        <v>0</v>
      </c>
      <c r="BC74" s="356">
        <f t="shared" si="222"/>
        <v>1978709000</v>
      </c>
      <c r="BD74" s="356">
        <f t="shared" si="222"/>
        <v>0</v>
      </c>
      <c r="BE74" s="356">
        <f>BE75+BE76</f>
        <v>0</v>
      </c>
      <c r="BF74" s="356">
        <f>BF75+BF76</f>
        <v>0</v>
      </c>
      <c r="BG74" s="356">
        <f t="shared" ref="BG74:CU74" si="223">BG75+BG76</f>
        <v>0</v>
      </c>
      <c r="BH74" s="356">
        <f t="shared" si="223"/>
        <v>0</v>
      </c>
      <c r="BI74" s="356">
        <f t="shared" si="223"/>
        <v>0</v>
      </c>
      <c r="BJ74" s="356">
        <f t="shared" si="223"/>
        <v>0</v>
      </c>
      <c r="BK74" s="356">
        <f t="shared" si="223"/>
        <v>0</v>
      </c>
      <c r="BL74" s="356">
        <f t="shared" si="223"/>
        <v>0</v>
      </c>
      <c r="BM74" s="356">
        <f t="shared" si="223"/>
        <v>0</v>
      </c>
      <c r="BN74" s="356">
        <f t="shared" si="223"/>
        <v>4948000000</v>
      </c>
      <c r="BO74" s="356">
        <f t="shared" si="223"/>
        <v>0</v>
      </c>
      <c r="BP74" s="356">
        <f t="shared" si="223"/>
        <v>4948000000</v>
      </c>
      <c r="BQ74" s="356">
        <f t="shared" si="223"/>
        <v>0</v>
      </c>
      <c r="BR74" s="356">
        <f t="shared" si="223"/>
        <v>0</v>
      </c>
      <c r="BS74" s="356">
        <f t="shared" si="223"/>
        <v>0</v>
      </c>
      <c r="BT74" s="356">
        <f t="shared" si="223"/>
        <v>0</v>
      </c>
      <c r="BU74" s="356">
        <f t="shared" si="223"/>
        <v>0</v>
      </c>
      <c r="BV74" s="356">
        <f t="shared" si="223"/>
        <v>0</v>
      </c>
      <c r="BW74" s="356">
        <f t="shared" si="223"/>
        <v>4948000000</v>
      </c>
      <c r="BX74" s="356">
        <f t="shared" si="223"/>
        <v>0</v>
      </c>
      <c r="BY74" s="356">
        <f t="shared" si="223"/>
        <v>0</v>
      </c>
      <c r="BZ74" s="356">
        <f t="shared" si="223"/>
        <v>0</v>
      </c>
      <c r="CA74" s="356">
        <f t="shared" si="223"/>
        <v>0</v>
      </c>
      <c r="CB74" s="356">
        <f t="shared" si="223"/>
        <v>0</v>
      </c>
      <c r="CC74" s="356">
        <f t="shared" si="223"/>
        <v>0</v>
      </c>
      <c r="CD74" s="356">
        <f t="shared" si="223"/>
        <v>0</v>
      </c>
      <c r="CE74" s="356">
        <f t="shared" si="223"/>
        <v>0</v>
      </c>
      <c r="CF74" s="356">
        <f t="shared" si="223"/>
        <v>0</v>
      </c>
      <c r="CG74" s="356">
        <f t="shared" si="223"/>
        <v>0</v>
      </c>
      <c r="CH74" s="356">
        <f t="shared" si="223"/>
        <v>0</v>
      </c>
      <c r="CI74" s="356">
        <f t="shared" si="223"/>
        <v>0</v>
      </c>
      <c r="CJ74" s="356">
        <f t="shared" si="223"/>
        <v>0</v>
      </c>
      <c r="CK74" s="356">
        <f t="shared" si="223"/>
        <v>0</v>
      </c>
      <c r="CL74" s="356">
        <f t="shared" si="223"/>
        <v>0</v>
      </c>
      <c r="CM74" s="356">
        <f t="shared" si="223"/>
        <v>0</v>
      </c>
      <c r="CN74" s="356">
        <f t="shared" si="223"/>
        <v>0</v>
      </c>
      <c r="CO74" s="356">
        <f t="shared" si="223"/>
        <v>0</v>
      </c>
      <c r="CP74" s="356">
        <f t="shared" si="223"/>
        <v>0</v>
      </c>
      <c r="CQ74" s="356">
        <f t="shared" si="223"/>
        <v>0</v>
      </c>
      <c r="CR74" s="356">
        <f t="shared" si="223"/>
        <v>0</v>
      </c>
      <c r="CS74" s="356">
        <f t="shared" si="223"/>
        <v>0</v>
      </c>
      <c r="CT74" s="356">
        <f t="shared" si="223"/>
        <v>0</v>
      </c>
      <c r="CU74" s="356">
        <f t="shared" si="223"/>
        <v>0</v>
      </c>
      <c r="CV74" s="355" t="s">
        <v>325</v>
      </c>
      <c r="CW74" s="356">
        <f t="shared" ref="CW74:DM74" si="224">CW75+CW76</f>
        <v>10788773680</v>
      </c>
      <c r="CX74" s="356">
        <f t="shared" si="224"/>
        <v>5840773680</v>
      </c>
      <c r="CY74" s="356">
        <f t="shared" si="224"/>
        <v>0</v>
      </c>
      <c r="CZ74" s="356">
        <f t="shared" si="224"/>
        <v>0</v>
      </c>
      <c r="DA74" s="356">
        <f t="shared" si="224"/>
        <v>0</v>
      </c>
      <c r="DB74" s="356">
        <f t="shared" si="224"/>
        <v>0</v>
      </c>
      <c r="DC74" s="356">
        <f t="shared" si="224"/>
        <v>0</v>
      </c>
      <c r="DD74" s="356">
        <f t="shared" si="224"/>
        <v>5840773680</v>
      </c>
      <c r="DE74" s="356">
        <f t="shared" si="224"/>
        <v>0</v>
      </c>
      <c r="DF74" s="356">
        <f t="shared" si="224"/>
        <v>0</v>
      </c>
      <c r="DG74" s="356">
        <f t="shared" si="224"/>
        <v>0</v>
      </c>
      <c r="DH74" s="356">
        <f t="shared" si="224"/>
        <v>0</v>
      </c>
      <c r="DI74" s="356">
        <f t="shared" si="224"/>
        <v>0</v>
      </c>
      <c r="DJ74" s="356">
        <f t="shared" si="224"/>
        <v>0</v>
      </c>
      <c r="DK74" s="356">
        <f t="shared" si="224"/>
        <v>0</v>
      </c>
      <c r="DL74" s="356">
        <f t="shared" si="224"/>
        <v>0</v>
      </c>
      <c r="DM74" s="356">
        <f t="shared" si="224"/>
        <v>0</v>
      </c>
      <c r="DN74" s="356">
        <f t="shared" ref="DN74:GF74" si="225">DN75+DN76</f>
        <v>0</v>
      </c>
      <c r="DO74" s="356">
        <f t="shared" si="225"/>
        <v>0</v>
      </c>
      <c r="DP74" s="356">
        <f t="shared" si="225"/>
        <v>0</v>
      </c>
      <c r="DQ74" s="356">
        <f t="shared" si="225"/>
        <v>0</v>
      </c>
      <c r="DR74" s="356">
        <f t="shared" si="225"/>
        <v>0</v>
      </c>
      <c r="DS74" s="356">
        <f t="shared" si="225"/>
        <v>0</v>
      </c>
      <c r="DT74" s="356">
        <f>DT75+DT76</f>
        <v>25255000</v>
      </c>
      <c r="DU74" s="356">
        <f t="shared" si="225"/>
        <v>0</v>
      </c>
      <c r="DV74" s="356">
        <f t="shared" si="225"/>
        <v>0</v>
      </c>
      <c r="DW74" s="356">
        <f>DW75+DW76</f>
        <v>0</v>
      </c>
      <c r="DX74" s="356">
        <f>DX75+DX76</f>
        <v>0</v>
      </c>
      <c r="DY74" s="356">
        <f t="shared" si="225"/>
        <v>0</v>
      </c>
      <c r="DZ74" s="356">
        <f t="shared" si="225"/>
        <v>0</v>
      </c>
      <c r="EA74" s="356">
        <f t="shared" si="225"/>
        <v>0</v>
      </c>
      <c r="EB74" s="356">
        <f t="shared" si="225"/>
        <v>0</v>
      </c>
      <c r="EC74" s="356">
        <f>EC75+EC76</f>
        <v>0</v>
      </c>
      <c r="ED74" s="356">
        <f t="shared" si="225"/>
        <v>0</v>
      </c>
      <c r="EE74" s="356">
        <f t="shared" si="225"/>
        <v>0</v>
      </c>
      <c r="EF74" s="356">
        <f t="shared" si="225"/>
        <v>0</v>
      </c>
      <c r="EG74" s="356">
        <f t="shared" si="225"/>
        <v>0</v>
      </c>
      <c r="EH74" s="356">
        <f t="shared" si="225"/>
        <v>0</v>
      </c>
      <c r="EI74" s="356">
        <f t="shared" si="225"/>
        <v>0</v>
      </c>
      <c r="EJ74" s="356">
        <f>EJ75+EJ76</f>
        <v>0</v>
      </c>
      <c r="EK74" s="356">
        <f t="shared" si="225"/>
        <v>0</v>
      </c>
      <c r="EL74" s="356">
        <f t="shared" si="225"/>
        <v>2735549780</v>
      </c>
      <c r="EM74" s="356">
        <f t="shared" si="225"/>
        <v>0</v>
      </c>
      <c r="EN74" s="356">
        <f t="shared" si="225"/>
        <v>1101259900</v>
      </c>
      <c r="EO74" s="356">
        <f t="shared" si="225"/>
        <v>0</v>
      </c>
      <c r="EP74" s="356">
        <f t="shared" si="225"/>
        <v>0</v>
      </c>
      <c r="EQ74" s="356">
        <f t="shared" si="225"/>
        <v>0</v>
      </c>
      <c r="ER74" s="356">
        <f>ER75+ER76</f>
        <v>0</v>
      </c>
      <c r="ES74" s="356">
        <f t="shared" si="225"/>
        <v>0</v>
      </c>
      <c r="ET74" s="356">
        <f t="shared" si="225"/>
        <v>0</v>
      </c>
      <c r="EU74" s="356">
        <f t="shared" si="225"/>
        <v>0</v>
      </c>
      <c r="EV74" s="356">
        <f t="shared" si="225"/>
        <v>0</v>
      </c>
      <c r="EW74" s="356">
        <f t="shared" si="225"/>
        <v>1978709000</v>
      </c>
      <c r="EX74" s="356">
        <f t="shared" si="225"/>
        <v>0</v>
      </c>
      <c r="EY74" s="356">
        <f>EY75+EY76</f>
        <v>0</v>
      </c>
      <c r="EZ74" s="356">
        <f>EZ75+EZ76</f>
        <v>0</v>
      </c>
      <c r="FA74" s="356">
        <f t="shared" si="225"/>
        <v>0</v>
      </c>
      <c r="FB74" s="356">
        <f t="shared" si="225"/>
        <v>0</v>
      </c>
      <c r="FC74" s="356">
        <f t="shared" si="225"/>
        <v>0</v>
      </c>
      <c r="FD74" s="356">
        <f t="shared" si="225"/>
        <v>0</v>
      </c>
      <c r="FE74" s="356">
        <f t="shared" si="225"/>
        <v>0</v>
      </c>
      <c r="FF74" s="356">
        <f t="shared" si="225"/>
        <v>0</v>
      </c>
      <c r="FG74" s="356">
        <f t="shared" si="225"/>
        <v>0</v>
      </c>
      <c r="FH74" s="356">
        <f t="shared" si="225"/>
        <v>0</v>
      </c>
      <c r="FI74" s="356">
        <f t="shared" si="225"/>
        <v>0</v>
      </c>
      <c r="FJ74" s="356">
        <f t="shared" si="225"/>
        <v>0</v>
      </c>
      <c r="FK74" s="356">
        <f t="shared" si="225"/>
        <v>0</v>
      </c>
      <c r="FL74" s="356">
        <f t="shared" si="225"/>
        <v>0</v>
      </c>
      <c r="FM74" s="356">
        <f t="shared" si="225"/>
        <v>0</v>
      </c>
      <c r="FN74" s="356">
        <f t="shared" si="225"/>
        <v>0</v>
      </c>
      <c r="FO74" s="356">
        <f t="shared" si="225"/>
        <v>0</v>
      </c>
      <c r="FP74" s="356">
        <f t="shared" si="225"/>
        <v>0</v>
      </c>
      <c r="FQ74" s="356">
        <f t="shared" si="225"/>
        <v>0</v>
      </c>
      <c r="FR74" s="356">
        <f t="shared" si="225"/>
        <v>0</v>
      </c>
      <c r="FS74" s="356">
        <f t="shared" si="225"/>
        <v>0</v>
      </c>
      <c r="FT74" s="356">
        <f t="shared" si="225"/>
        <v>0</v>
      </c>
      <c r="FU74" s="356">
        <f t="shared" si="225"/>
        <v>0</v>
      </c>
      <c r="FV74" s="356">
        <f t="shared" si="225"/>
        <v>0</v>
      </c>
      <c r="FW74" s="356">
        <f t="shared" si="225"/>
        <v>0</v>
      </c>
      <c r="FX74" s="356">
        <f t="shared" si="225"/>
        <v>0</v>
      </c>
      <c r="FY74" s="356">
        <f t="shared" si="225"/>
        <v>0</v>
      </c>
      <c r="FZ74" s="356">
        <f t="shared" si="225"/>
        <v>0</v>
      </c>
      <c r="GA74" s="356">
        <f t="shared" si="225"/>
        <v>0</v>
      </c>
      <c r="GB74" s="356">
        <f t="shared" si="225"/>
        <v>0</v>
      </c>
      <c r="GC74" s="356">
        <f t="shared" si="225"/>
        <v>0</v>
      </c>
      <c r="GD74" s="356">
        <f t="shared" si="225"/>
        <v>0</v>
      </c>
      <c r="GE74" s="356">
        <f t="shared" si="225"/>
        <v>0</v>
      </c>
      <c r="GF74" s="356">
        <f t="shared" si="225"/>
        <v>0</v>
      </c>
      <c r="GG74" s="356">
        <f t="shared" ref="GG74:GO74" si="226">GG75+GG76</f>
        <v>0</v>
      </c>
      <c r="GH74" s="356">
        <f t="shared" si="226"/>
        <v>0</v>
      </c>
      <c r="GI74" s="356">
        <f t="shared" si="226"/>
        <v>0</v>
      </c>
      <c r="GJ74" s="356">
        <f t="shared" si="226"/>
        <v>0</v>
      </c>
      <c r="GK74" s="356">
        <f t="shared" si="226"/>
        <v>0</v>
      </c>
      <c r="GL74" s="356">
        <f t="shared" si="226"/>
        <v>0</v>
      </c>
      <c r="GM74" s="356">
        <f t="shared" si="226"/>
        <v>0</v>
      </c>
      <c r="GN74" s="356">
        <f t="shared" si="226"/>
        <v>0</v>
      </c>
      <c r="GO74" s="356">
        <f t="shared" si="226"/>
        <v>0</v>
      </c>
      <c r="GP74" s="356">
        <f>GP75+GP76</f>
        <v>4948000000</v>
      </c>
      <c r="GQ74" s="357">
        <f t="shared" si="127"/>
        <v>1</v>
      </c>
      <c r="GR74" s="357"/>
      <c r="GS74" s="358">
        <f t="shared" si="56"/>
        <v>1</v>
      </c>
      <c r="GT74" s="358"/>
      <c r="GU74" s="358"/>
    </row>
    <row r="75" spans="1:203" s="63" customFormat="1" ht="21" hidden="1" customHeight="1">
      <c r="A75" s="354"/>
      <c r="B75" s="355" t="s">
        <v>160</v>
      </c>
      <c r="C75" s="356">
        <f>D75+BN75+CP75</f>
        <v>0</v>
      </c>
      <c r="D75" s="356">
        <f>E75+J75</f>
        <v>0</v>
      </c>
      <c r="E75" s="356">
        <f>SUM(F75:I75)</f>
        <v>0</v>
      </c>
      <c r="F75" s="356"/>
      <c r="G75" s="356"/>
      <c r="H75" s="356"/>
      <c r="I75" s="356"/>
      <c r="J75" s="356">
        <f>SUM(K75:BM75)</f>
        <v>0</v>
      </c>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6"/>
      <c r="BL75" s="356"/>
      <c r="BM75" s="356"/>
      <c r="BN75" s="356">
        <f>SUM(BO75:BP75)</f>
        <v>0</v>
      </c>
      <c r="BO75" s="356">
        <f>SUM(BQ75:BR75)+BS75+BU75+CD75+CL75</f>
        <v>0</v>
      </c>
      <c r="BP75" s="356">
        <f>BT75+SUM(BV75:CC75)+SUM(CE75:CK75)+SUM(CM75:CO75)</f>
        <v>0</v>
      </c>
      <c r="BQ75" s="356"/>
      <c r="BR75" s="356"/>
      <c r="BS75" s="356"/>
      <c r="BT75" s="356"/>
      <c r="BU75" s="356"/>
      <c r="BV75" s="356"/>
      <c r="BW75" s="356"/>
      <c r="BX75" s="356"/>
      <c r="BY75" s="356"/>
      <c r="BZ75" s="356"/>
      <c r="CA75" s="356"/>
      <c r="CB75" s="356"/>
      <c r="CC75" s="356"/>
      <c r="CD75" s="356"/>
      <c r="CE75" s="356"/>
      <c r="CF75" s="356"/>
      <c r="CG75" s="356"/>
      <c r="CH75" s="356"/>
      <c r="CI75" s="356"/>
      <c r="CJ75" s="356"/>
      <c r="CK75" s="356"/>
      <c r="CL75" s="356"/>
      <c r="CM75" s="356"/>
      <c r="CN75" s="356"/>
      <c r="CO75" s="356"/>
      <c r="CP75" s="356">
        <f>SUM(CQ75:CR75)</f>
        <v>0</v>
      </c>
      <c r="CQ75" s="356">
        <f>SUM(CS75:CS75)</f>
        <v>0</v>
      </c>
      <c r="CR75" s="356">
        <f>SUM(CT75:CU75)</f>
        <v>0</v>
      </c>
      <c r="CS75" s="356"/>
      <c r="CT75" s="356"/>
      <c r="CU75" s="356"/>
      <c r="CV75" s="355" t="s">
        <v>160</v>
      </c>
      <c r="CW75" s="356">
        <f>CX75+FH75+GJ75+GP75</f>
        <v>0</v>
      </c>
      <c r="CX75" s="356">
        <f>CY75+DD75</f>
        <v>0</v>
      </c>
      <c r="CY75" s="356">
        <f>SUM(CZ75:DC75)</f>
        <v>0</v>
      </c>
      <c r="CZ75" s="356"/>
      <c r="DA75" s="356"/>
      <c r="DB75" s="356"/>
      <c r="DC75" s="356"/>
      <c r="DD75" s="356">
        <f>SUM(DE75:FG75)</f>
        <v>0</v>
      </c>
      <c r="DE75" s="356"/>
      <c r="DF75" s="356"/>
      <c r="DG75" s="356"/>
      <c r="DH75" s="356"/>
      <c r="DI75" s="356"/>
      <c r="DJ75" s="356"/>
      <c r="DK75" s="356"/>
      <c r="DL75" s="356"/>
      <c r="DM75" s="356"/>
      <c r="DN75" s="356"/>
      <c r="DO75" s="356"/>
      <c r="DP75" s="356"/>
      <c r="DQ75" s="356"/>
      <c r="DR75" s="356"/>
      <c r="DS75" s="356"/>
      <c r="DT75" s="356"/>
      <c r="DU75" s="356"/>
      <c r="DV75" s="356"/>
      <c r="DW75" s="356"/>
      <c r="DX75" s="356"/>
      <c r="DY75" s="356"/>
      <c r="DZ75" s="356"/>
      <c r="EA75" s="356"/>
      <c r="EB75" s="356"/>
      <c r="EC75" s="356"/>
      <c r="ED75" s="356"/>
      <c r="EE75" s="356"/>
      <c r="EF75" s="356"/>
      <c r="EG75" s="356"/>
      <c r="EH75" s="356"/>
      <c r="EI75" s="356"/>
      <c r="EJ75" s="356"/>
      <c r="EK75" s="356"/>
      <c r="EL75" s="356"/>
      <c r="EM75" s="356"/>
      <c r="EN75" s="356"/>
      <c r="EO75" s="356"/>
      <c r="EP75" s="356"/>
      <c r="EQ75" s="356"/>
      <c r="ER75" s="356"/>
      <c r="ES75" s="356"/>
      <c r="ET75" s="356"/>
      <c r="EU75" s="356"/>
      <c r="EV75" s="356"/>
      <c r="EW75" s="356"/>
      <c r="EX75" s="356"/>
      <c r="EY75" s="356"/>
      <c r="EZ75" s="356"/>
      <c r="FA75" s="356"/>
      <c r="FB75" s="356"/>
      <c r="FC75" s="356"/>
      <c r="FD75" s="356"/>
      <c r="FE75" s="356"/>
      <c r="FF75" s="356"/>
      <c r="FG75" s="356"/>
      <c r="FH75" s="356">
        <f>SUM(FI75:FJ75)</f>
        <v>0</v>
      </c>
      <c r="FI75" s="356">
        <f>SUM(FK75:FL75)+FM75+FO75+FX75+GF75</f>
        <v>0</v>
      </c>
      <c r="FJ75" s="356">
        <f>FN75+SUM(FP75:FW75)+SUM(FY75:GE75)+SUM(GG75:GI75)</f>
        <v>0</v>
      </c>
      <c r="FK75" s="356"/>
      <c r="FL75" s="356"/>
      <c r="FM75" s="356"/>
      <c r="FN75" s="356"/>
      <c r="FO75" s="356"/>
      <c r="FP75" s="356"/>
      <c r="FQ75" s="356"/>
      <c r="FR75" s="356"/>
      <c r="FS75" s="356"/>
      <c r="FT75" s="356"/>
      <c r="FU75" s="356"/>
      <c r="FV75" s="356"/>
      <c r="FW75" s="356"/>
      <c r="FX75" s="356"/>
      <c r="FY75" s="356"/>
      <c r="FZ75" s="356"/>
      <c r="GA75" s="356"/>
      <c r="GB75" s="356"/>
      <c r="GC75" s="356"/>
      <c r="GD75" s="356"/>
      <c r="GE75" s="356"/>
      <c r="GF75" s="356"/>
      <c r="GG75" s="356"/>
      <c r="GH75" s="356"/>
      <c r="GI75" s="356"/>
      <c r="GJ75" s="356">
        <f>SUM(GK75:GL75)</f>
        <v>0</v>
      </c>
      <c r="GK75" s="356">
        <f>SUM(GM75:GM75)</f>
        <v>0</v>
      </c>
      <c r="GL75" s="356">
        <f>SUM(GN75:GO75)</f>
        <v>0</v>
      </c>
      <c r="GM75" s="356"/>
      <c r="GN75" s="356"/>
      <c r="GO75" s="356"/>
      <c r="GP75" s="356"/>
      <c r="GQ75" s="357"/>
      <c r="GR75" s="357"/>
      <c r="GS75" s="358"/>
      <c r="GT75" s="358"/>
      <c r="GU75" s="358"/>
    </row>
    <row r="76" spans="1:203" s="63" customFormat="1" ht="21" hidden="1" customHeight="1">
      <c r="A76" s="354"/>
      <c r="B76" s="355" t="s">
        <v>161</v>
      </c>
      <c r="C76" s="356">
        <f>D76+BN76+CP76</f>
        <v>10788773680</v>
      </c>
      <c r="D76" s="356">
        <f>E76+J76</f>
        <v>5840773680</v>
      </c>
      <c r="E76" s="356">
        <f>SUM(F76:I76)</f>
        <v>0</v>
      </c>
      <c r="F76" s="356"/>
      <c r="G76" s="356"/>
      <c r="H76" s="356"/>
      <c r="I76" s="356"/>
      <c r="J76" s="356">
        <f>SUM(K76:BM76)</f>
        <v>5840773680</v>
      </c>
      <c r="K76" s="356"/>
      <c r="L76" s="356"/>
      <c r="M76" s="356"/>
      <c r="N76" s="356"/>
      <c r="O76" s="356"/>
      <c r="P76" s="356"/>
      <c r="Q76" s="356"/>
      <c r="R76" s="356"/>
      <c r="S76" s="356"/>
      <c r="T76" s="356"/>
      <c r="U76" s="356"/>
      <c r="V76" s="356"/>
      <c r="W76" s="356"/>
      <c r="X76" s="356"/>
      <c r="Y76" s="356"/>
      <c r="Z76" s="356">
        <v>25255000</v>
      </c>
      <c r="AA76" s="356"/>
      <c r="AB76" s="356"/>
      <c r="AC76" s="356"/>
      <c r="AD76" s="356"/>
      <c r="AE76" s="356"/>
      <c r="AF76" s="356"/>
      <c r="AG76" s="356"/>
      <c r="AH76" s="356"/>
      <c r="AI76" s="356"/>
      <c r="AJ76" s="356"/>
      <c r="AK76" s="356"/>
      <c r="AL76" s="356"/>
      <c r="AM76" s="356"/>
      <c r="AN76" s="356"/>
      <c r="AO76" s="356"/>
      <c r="AP76" s="356"/>
      <c r="AQ76" s="356"/>
      <c r="AR76" s="356">
        <v>2735549780</v>
      </c>
      <c r="AS76" s="356"/>
      <c r="AT76" s="356">
        <v>1101259900</v>
      </c>
      <c r="AU76" s="356"/>
      <c r="AV76" s="356"/>
      <c r="AW76" s="356"/>
      <c r="AX76" s="356"/>
      <c r="AY76" s="356"/>
      <c r="AZ76" s="356"/>
      <c r="BA76" s="356"/>
      <c r="BB76" s="356"/>
      <c r="BC76" s="356">
        <v>1978709000</v>
      </c>
      <c r="BD76" s="356"/>
      <c r="BE76" s="356"/>
      <c r="BF76" s="356"/>
      <c r="BG76" s="356"/>
      <c r="BH76" s="356"/>
      <c r="BI76" s="356"/>
      <c r="BJ76" s="356"/>
      <c r="BK76" s="356"/>
      <c r="BL76" s="356"/>
      <c r="BM76" s="356"/>
      <c r="BN76" s="356">
        <f>SUM(BO76:BP76)</f>
        <v>4948000000</v>
      </c>
      <c r="BO76" s="356">
        <f>SUM(BQ76:BR76)+BS76+BU76+CD76+CL76</f>
        <v>0</v>
      </c>
      <c r="BP76" s="356">
        <f>BT76+SUM(BV76:CC76)+SUM(CE76:CK76)+SUM(CM76:CO76)</f>
        <v>4948000000</v>
      </c>
      <c r="BQ76" s="356"/>
      <c r="BR76" s="356"/>
      <c r="BS76" s="356"/>
      <c r="BT76" s="356"/>
      <c r="BU76" s="356"/>
      <c r="BV76" s="356"/>
      <c r="BW76" s="356">
        <v>4948000000</v>
      </c>
      <c r="BX76" s="356"/>
      <c r="BY76" s="356"/>
      <c r="BZ76" s="356"/>
      <c r="CA76" s="356"/>
      <c r="CB76" s="356"/>
      <c r="CC76" s="356"/>
      <c r="CD76" s="356"/>
      <c r="CE76" s="356"/>
      <c r="CF76" s="356"/>
      <c r="CG76" s="356"/>
      <c r="CH76" s="356"/>
      <c r="CI76" s="356"/>
      <c r="CJ76" s="356"/>
      <c r="CK76" s="356"/>
      <c r="CL76" s="356"/>
      <c r="CM76" s="356"/>
      <c r="CN76" s="356"/>
      <c r="CO76" s="356"/>
      <c r="CP76" s="356">
        <f>SUM(CQ76:CR76)</f>
        <v>0</v>
      </c>
      <c r="CQ76" s="356">
        <f>SUM(CS76:CS76)</f>
        <v>0</v>
      </c>
      <c r="CR76" s="356">
        <f>SUM(CT76:CU76)</f>
        <v>0</v>
      </c>
      <c r="CS76" s="356"/>
      <c r="CT76" s="356"/>
      <c r="CU76" s="356"/>
      <c r="CV76" s="355" t="s">
        <v>161</v>
      </c>
      <c r="CW76" s="356">
        <f>CX76+FH76+GJ76+GP76</f>
        <v>10788773680</v>
      </c>
      <c r="CX76" s="356">
        <f>CY76+DD76</f>
        <v>5840773680</v>
      </c>
      <c r="CY76" s="356">
        <f>SUM(CZ76:DC76)</f>
        <v>0</v>
      </c>
      <c r="CZ76" s="356"/>
      <c r="DA76" s="356"/>
      <c r="DB76" s="356"/>
      <c r="DC76" s="356"/>
      <c r="DD76" s="356">
        <f>SUM(DE76:FG76)</f>
        <v>5840773680</v>
      </c>
      <c r="DE76" s="356"/>
      <c r="DF76" s="356"/>
      <c r="DG76" s="356"/>
      <c r="DH76" s="356"/>
      <c r="DI76" s="356"/>
      <c r="DJ76" s="356"/>
      <c r="DK76" s="356"/>
      <c r="DL76" s="356"/>
      <c r="DM76" s="356"/>
      <c r="DN76" s="356"/>
      <c r="DO76" s="356"/>
      <c r="DP76" s="356"/>
      <c r="DQ76" s="356"/>
      <c r="DR76" s="356"/>
      <c r="DS76" s="356"/>
      <c r="DT76" s="356">
        <v>25255000</v>
      </c>
      <c r="DU76" s="356"/>
      <c r="DV76" s="356"/>
      <c r="DW76" s="356"/>
      <c r="DX76" s="356"/>
      <c r="DY76" s="356"/>
      <c r="DZ76" s="356"/>
      <c r="EA76" s="356"/>
      <c r="EB76" s="356"/>
      <c r="EC76" s="356"/>
      <c r="ED76" s="356"/>
      <c r="EE76" s="356"/>
      <c r="EF76" s="356"/>
      <c r="EG76" s="356"/>
      <c r="EH76" s="356"/>
      <c r="EI76" s="356"/>
      <c r="EJ76" s="356"/>
      <c r="EK76" s="356"/>
      <c r="EL76" s="356">
        <v>2735549780</v>
      </c>
      <c r="EM76" s="356"/>
      <c r="EN76" s="356">
        <v>1101259900</v>
      </c>
      <c r="EO76" s="356"/>
      <c r="EP76" s="356"/>
      <c r="EQ76" s="356"/>
      <c r="ER76" s="356"/>
      <c r="ES76" s="356"/>
      <c r="ET76" s="356"/>
      <c r="EU76" s="356"/>
      <c r="EV76" s="356"/>
      <c r="EW76" s="356">
        <v>1978709000</v>
      </c>
      <c r="EX76" s="356"/>
      <c r="EY76" s="356"/>
      <c r="EZ76" s="356"/>
      <c r="FA76" s="356"/>
      <c r="FB76" s="356"/>
      <c r="FC76" s="356"/>
      <c r="FD76" s="356"/>
      <c r="FE76" s="356"/>
      <c r="FF76" s="356"/>
      <c r="FG76" s="356"/>
      <c r="FH76" s="356">
        <f>SUM(FI76:FJ76)</f>
        <v>0</v>
      </c>
      <c r="FI76" s="356">
        <f>SUM(FK76:FL76)+FM76+FO76+FX76+GF76</f>
        <v>0</v>
      </c>
      <c r="FJ76" s="356">
        <f>FN76+SUM(FP76:FW76)+SUM(FY76:GE76)+SUM(GG76:GI76)</f>
        <v>0</v>
      </c>
      <c r="FK76" s="356"/>
      <c r="FL76" s="356"/>
      <c r="FM76" s="356"/>
      <c r="FN76" s="356"/>
      <c r="FO76" s="356"/>
      <c r="FP76" s="356"/>
      <c r="FQ76" s="356"/>
      <c r="FR76" s="356"/>
      <c r="FS76" s="356"/>
      <c r="FT76" s="356"/>
      <c r="FU76" s="356"/>
      <c r="FV76" s="356"/>
      <c r="FW76" s="356"/>
      <c r="FX76" s="356"/>
      <c r="FY76" s="356"/>
      <c r="FZ76" s="356"/>
      <c r="GA76" s="356"/>
      <c r="GB76" s="356"/>
      <c r="GC76" s="356"/>
      <c r="GD76" s="356"/>
      <c r="GE76" s="356"/>
      <c r="GF76" s="356"/>
      <c r="GG76" s="356"/>
      <c r="GH76" s="356"/>
      <c r="GI76" s="356"/>
      <c r="GJ76" s="356">
        <f>SUM(GK76:GL76)</f>
        <v>0</v>
      </c>
      <c r="GK76" s="356">
        <f>SUM(GM76:GM76)</f>
        <v>0</v>
      </c>
      <c r="GL76" s="356">
        <f>SUM(GN76:GO76)</f>
        <v>0</v>
      </c>
      <c r="GM76" s="356"/>
      <c r="GN76" s="356"/>
      <c r="GO76" s="356"/>
      <c r="GP76" s="356">
        <v>4948000000</v>
      </c>
      <c r="GQ76" s="357">
        <f t="shared" ref="GQ76:GQ95" si="227">CW76/C76</f>
        <v>1</v>
      </c>
      <c r="GR76" s="357"/>
      <c r="GS76" s="358">
        <f t="shared" si="56"/>
        <v>1</v>
      </c>
      <c r="GT76" s="358"/>
      <c r="GU76" s="358"/>
    </row>
    <row r="77" spans="1:203" s="63" customFormat="1" ht="21" customHeight="1">
      <c r="A77" s="354">
        <v>22</v>
      </c>
      <c r="B77" s="355" t="s">
        <v>335</v>
      </c>
      <c r="C77" s="356">
        <f t="shared" ref="C77:Y77" si="228">C78+C79</f>
        <v>132756752000</v>
      </c>
      <c r="D77" s="356">
        <f t="shared" si="228"/>
        <v>102609463000</v>
      </c>
      <c r="E77" s="356">
        <f t="shared" si="228"/>
        <v>46772678000</v>
      </c>
      <c r="F77" s="356">
        <f t="shared" si="228"/>
        <v>37783301000</v>
      </c>
      <c r="G77" s="356">
        <f t="shared" si="228"/>
        <v>8295377000</v>
      </c>
      <c r="H77" s="356">
        <f t="shared" si="228"/>
        <v>694000000</v>
      </c>
      <c r="I77" s="356">
        <f t="shared" si="228"/>
        <v>0</v>
      </c>
      <c r="J77" s="356">
        <f t="shared" si="228"/>
        <v>55836785000</v>
      </c>
      <c r="K77" s="356">
        <f t="shared" si="228"/>
        <v>0</v>
      </c>
      <c r="L77" s="356">
        <f t="shared" si="228"/>
        <v>0</v>
      </c>
      <c r="M77" s="356">
        <f t="shared" si="228"/>
        <v>83575000</v>
      </c>
      <c r="N77" s="356">
        <f t="shared" si="228"/>
        <v>0</v>
      </c>
      <c r="O77" s="356">
        <f t="shared" si="228"/>
        <v>0</v>
      </c>
      <c r="P77" s="356">
        <f t="shared" si="228"/>
        <v>0</v>
      </c>
      <c r="Q77" s="356">
        <f t="shared" si="228"/>
        <v>0</v>
      </c>
      <c r="R77" s="356">
        <f t="shared" si="228"/>
        <v>0</v>
      </c>
      <c r="S77" s="356">
        <f t="shared" si="228"/>
        <v>0</v>
      </c>
      <c r="T77" s="356">
        <f t="shared" si="228"/>
        <v>0</v>
      </c>
      <c r="U77" s="356">
        <f t="shared" si="228"/>
        <v>0</v>
      </c>
      <c r="V77" s="356">
        <f t="shared" si="228"/>
        <v>0</v>
      </c>
      <c r="W77" s="356">
        <f t="shared" si="228"/>
        <v>0</v>
      </c>
      <c r="X77" s="356">
        <f t="shared" si="228"/>
        <v>0</v>
      </c>
      <c r="Y77" s="356">
        <f t="shared" si="228"/>
        <v>0</v>
      </c>
      <c r="Z77" s="356">
        <f t="shared" ref="Z77:AI77" si="229">Z78+Z79</f>
        <v>0</v>
      </c>
      <c r="AA77" s="356">
        <f t="shared" si="229"/>
        <v>0</v>
      </c>
      <c r="AB77" s="356">
        <f t="shared" si="229"/>
        <v>0</v>
      </c>
      <c r="AC77" s="356">
        <f t="shared" si="229"/>
        <v>1264704000</v>
      </c>
      <c r="AD77" s="356">
        <f t="shared" si="229"/>
        <v>0</v>
      </c>
      <c r="AE77" s="356">
        <f t="shared" si="229"/>
        <v>0</v>
      </c>
      <c r="AF77" s="356">
        <f t="shared" si="229"/>
        <v>0</v>
      </c>
      <c r="AG77" s="356">
        <f t="shared" si="229"/>
        <v>0</v>
      </c>
      <c r="AH77" s="356">
        <f t="shared" si="229"/>
        <v>438819000</v>
      </c>
      <c r="AI77" s="356">
        <f t="shared" si="229"/>
        <v>0</v>
      </c>
      <c r="AJ77" s="356">
        <f t="shared" ref="AJ77:AO77" si="230">AJ78+AJ79</f>
        <v>0</v>
      </c>
      <c r="AK77" s="356">
        <f t="shared" si="230"/>
        <v>0</v>
      </c>
      <c r="AL77" s="356">
        <f t="shared" si="230"/>
        <v>0</v>
      </c>
      <c r="AM77" s="356">
        <f t="shared" si="230"/>
        <v>0</v>
      </c>
      <c r="AN77" s="356">
        <f t="shared" si="230"/>
        <v>0</v>
      </c>
      <c r="AO77" s="356">
        <f t="shared" si="230"/>
        <v>0</v>
      </c>
      <c r="AP77" s="356">
        <f>AP78+AP79</f>
        <v>0</v>
      </c>
      <c r="AQ77" s="356">
        <f t="shared" ref="AQ77:AW77" si="231">AQ78+AQ79</f>
        <v>0</v>
      </c>
      <c r="AR77" s="356">
        <f t="shared" si="231"/>
        <v>0</v>
      </c>
      <c r="AS77" s="356">
        <f t="shared" si="231"/>
        <v>2537000000</v>
      </c>
      <c r="AT77" s="356">
        <f t="shared" si="231"/>
        <v>0</v>
      </c>
      <c r="AU77" s="356">
        <f t="shared" si="231"/>
        <v>0</v>
      </c>
      <c r="AV77" s="356">
        <f t="shared" si="231"/>
        <v>11367938000</v>
      </c>
      <c r="AW77" s="356">
        <f t="shared" si="231"/>
        <v>27541207000</v>
      </c>
      <c r="AX77" s="356">
        <f>AX78+AX79</f>
        <v>0</v>
      </c>
      <c r="AY77" s="356">
        <f t="shared" ref="AY77:BD77" si="232">AY78+AY79</f>
        <v>0</v>
      </c>
      <c r="AZ77" s="356">
        <f t="shared" si="232"/>
        <v>0</v>
      </c>
      <c r="BA77" s="356">
        <f t="shared" si="232"/>
        <v>0</v>
      </c>
      <c r="BB77" s="356">
        <f t="shared" si="232"/>
        <v>0</v>
      </c>
      <c r="BC77" s="356">
        <f t="shared" si="232"/>
        <v>0</v>
      </c>
      <c r="BD77" s="356">
        <f t="shared" si="232"/>
        <v>5519763000</v>
      </c>
      <c r="BE77" s="356">
        <f>BE78+BE79</f>
        <v>0</v>
      </c>
      <c r="BF77" s="356">
        <f>BF78+BF79</f>
        <v>1570000000</v>
      </c>
      <c r="BG77" s="356">
        <f t="shared" ref="BG77:CU77" si="233">BG78+BG79</f>
        <v>0</v>
      </c>
      <c r="BH77" s="356">
        <f t="shared" si="233"/>
        <v>0</v>
      </c>
      <c r="BI77" s="356">
        <f t="shared" si="233"/>
        <v>0</v>
      </c>
      <c r="BJ77" s="356">
        <f t="shared" si="233"/>
        <v>5513779000</v>
      </c>
      <c r="BK77" s="356">
        <f t="shared" si="233"/>
        <v>0</v>
      </c>
      <c r="BL77" s="356">
        <f t="shared" si="233"/>
        <v>0</v>
      </c>
      <c r="BM77" s="356">
        <f t="shared" si="233"/>
        <v>0</v>
      </c>
      <c r="BN77" s="356">
        <f t="shared" si="233"/>
        <v>30044430000</v>
      </c>
      <c r="BO77" s="356">
        <f t="shared" si="233"/>
        <v>30044430000</v>
      </c>
      <c r="BP77" s="356">
        <f t="shared" si="233"/>
        <v>0</v>
      </c>
      <c r="BQ77" s="356">
        <f t="shared" si="233"/>
        <v>429096000</v>
      </c>
      <c r="BR77" s="356">
        <f t="shared" si="233"/>
        <v>94943000</v>
      </c>
      <c r="BS77" s="356">
        <f t="shared" si="233"/>
        <v>711873000</v>
      </c>
      <c r="BT77" s="356">
        <f t="shared" si="233"/>
        <v>0</v>
      </c>
      <c r="BU77" s="356">
        <f t="shared" si="233"/>
        <v>624748000</v>
      </c>
      <c r="BV77" s="356">
        <f t="shared" si="233"/>
        <v>0</v>
      </c>
      <c r="BW77" s="356">
        <f t="shared" si="233"/>
        <v>0</v>
      </c>
      <c r="BX77" s="356">
        <f t="shared" si="233"/>
        <v>0</v>
      </c>
      <c r="BY77" s="356">
        <f t="shared" si="233"/>
        <v>0</v>
      </c>
      <c r="BZ77" s="356">
        <f t="shared" si="233"/>
        <v>0</v>
      </c>
      <c r="CA77" s="356">
        <f t="shared" si="233"/>
        <v>0</v>
      </c>
      <c r="CB77" s="356">
        <f t="shared" si="233"/>
        <v>0</v>
      </c>
      <c r="CC77" s="356">
        <f t="shared" si="233"/>
        <v>0</v>
      </c>
      <c r="CD77" s="356">
        <f t="shared" si="233"/>
        <v>0</v>
      </c>
      <c r="CE77" s="356">
        <f t="shared" si="233"/>
        <v>0</v>
      </c>
      <c r="CF77" s="356">
        <f t="shared" si="233"/>
        <v>0</v>
      </c>
      <c r="CG77" s="356">
        <f t="shared" si="233"/>
        <v>0</v>
      </c>
      <c r="CH77" s="356">
        <f t="shared" si="233"/>
        <v>0</v>
      </c>
      <c r="CI77" s="356">
        <f t="shared" si="233"/>
        <v>0</v>
      </c>
      <c r="CJ77" s="356">
        <f t="shared" si="233"/>
        <v>0</v>
      </c>
      <c r="CK77" s="356">
        <f t="shared" si="233"/>
        <v>0</v>
      </c>
      <c r="CL77" s="356">
        <f t="shared" si="233"/>
        <v>28183770000</v>
      </c>
      <c r="CM77" s="356">
        <f t="shared" si="233"/>
        <v>0</v>
      </c>
      <c r="CN77" s="356">
        <f t="shared" si="233"/>
        <v>0</v>
      </c>
      <c r="CO77" s="356">
        <f t="shared" si="233"/>
        <v>0</v>
      </c>
      <c r="CP77" s="356">
        <f t="shared" si="233"/>
        <v>102859000</v>
      </c>
      <c r="CQ77" s="356">
        <f t="shared" si="233"/>
        <v>102859000</v>
      </c>
      <c r="CR77" s="356">
        <f t="shared" si="233"/>
        <v>0</v>
      </c>
      <c r="CS77" s="356">
        <f t="shared" si="233"/>
        <v>102859000</v>
      </c>
      <c r="CT77" s="356">
        <f t="shared" si="233"/>
        <v>0</v>
      </c>
      <c r="CU77" s="356">
        <f t="shared" si="233"/>
        <v>0</v>
      </c>
      <c r="CV77" s="355" t="s">
        <v>335</v>
      </c>
      <c r="CW77" s="356">
        <f t="shared" ref="CW77:DM77" si="234">CW78+CW79</f>
        <v>132756752000</v>
      </c>
      <c r="CX77" s="356">
        <f t="shared" si="234"/>
        <v>91661828000</v>
      </c>
      <c r="CY77" s="356">
        <f t="shared" si="234"/>
        <v>36031561000</v>
      </c>
      <c r="CZ77" s="356">
        <f t="shared" si="234"/>
        <v>29655514000</v>
      </c>
      <c r="DA77" s="356">
        <f t="shared" si="234"/>
        <v>5682047000</v>
      </c>
      <c r="DB77" s="356">
        <f t="shared" si="234"/>
        <v>694000000</v>
      </c>
      <c r="DC77" s="356">
        <f t="shared" si="234"/>
        <v>0</v>
      </c>
      <c r="DD77" s="356">
        <f t="shared" si="234"/>
        <v>55630267000</v>
      </c>
      <c r="DE77" s="356">
        <f t="shared" si="234"/>
        <v>0</v>
      </c>
      <c r="DF77" s="356">
        <f t="shared" si="234"/>
        <v>0</v>
      </c>
      <c r="DG77" s="356">
        <f t="shared" si="234"/>
        <v>0</v>
      </c>
      <c r="DH77" s="356">
        <f t="shared" si="234"/>
        <v>0</v>
      </c>
      <c r="DI77" s="356">
        <f t="shared" si="234"/>
        <v>0</v>
      </c>
      <c r="DJ77" s="356">
        <f t="shared" si="234"/>
        <v>0</v>
      </c>
      <c r="DK77" s="356">
        <f t="shared" si="234"/>
        <v>0</v>
      </c>
      <c r="DL77" s="356">
        <f t="shared" si="234"/>
        <v>0</v>
      </c>
      <c r="DM77" s="356">
        <f t="shared" si="234"/>
        <v>0</v>
      </c>
      <c r="DN77" s="356">
        <f t="shared" ref="DN77:GF77" si="235">DN78+DN79</f>
        <v>0</v>
      </c>
      <c r="DO77" s="356">
        <f t="shared" si="235"/>
        <v>0</v>
      </c>
      <c r="DP77" s="356">
        <f t="shared" si="235"/>
        <v>0</v>
      </c>
      <c r="DQ77" s="356">
        <f t="shared" si="235"/>
        <v>0</v>
      </c>
      <c r="DR77" s="356">
        <f t="shared" si="235"/>
        <v>0</v>
      </c>
      <c r="DS77" s="356">
        <f t="shared" si="235"/>
        <v>0</v>
      </c>
      <c r="DT77" s="356">
        <f>DT78+DT79</f>
        <v>0</v>
      </c>
      <c r="DU77" s="356">
        <f t="shared" si="235"/>
        <v>0</v>
      </c>
      <c r="DV77" s="356">
        <f t="shared" si="235"/>
        <v>0</v>
      </c>
      <c r="DW77" s="356">
        <f>DW78+DW79</f>
        <v>1264704000</v>
      </c>
      <c r="DX77" s="356">
        <f>DX78+DX79</f>
        <v>0</v>
      </c>
      <c r="DY77" s="356">
        <f t="shared" si="235"/>
        <v>0</v>
      </c>
      <c r="DZ77" s="356">
        <f t="shared" si="235"/>
        <v>0</v>
      </c>
      <c r="EA77" s="356">
        <f t="shared" si="235"/>
        <v>0</v>
      </c>
      <c r="EB77" s="356">
        <f t="shared" si="235"/>
        <v>438819000</v>
      </c>
      <c r="EC77" s="356">
        <f>EC78+EC79</f>
        <v>0</v>
      </c>
      <c r="ED77" s="356">
        <f t="shared" si="235"/>
        <v>0</v>
      </c>
      <c r="EE77" s="356">
        <f t="shared" si="235"/>
        <v>0</v>
      </c>
      <c r="EF77" s="356">
        <f t="shared" si="235"/>
        <v>0</v>
      </c>
      <c r="EG77" s="356">
        <f t="shared" si="235"/>
        <v>0</v>
      </c>
      <c r="EH77" s="356">
        <f t="shared" si="235"/>
        <v>0</v>
      </c>
      <c r="EI77" s="356">
        <f t="shared" si="235"/>
        <v>0</v>
      </c>
      <c r="EJ77" s="356">
        <f>EJ78+EJ79</f>
        <v>0</v>
      </c>
      <c r="EK77" s="356">
        <f t="shared" si="235"/>
        <v>0</v>
      </c>
      <c r="EL77" s="356">
        <f t="shared" si="235"/>
        <v>0</v>
      </c>
      <c r="EM77" s="356">
        <f t="shared" si="235"/>
        <v>2537000000</v>
      </c>
      <c r="EN77" s="356">
        <f t="shared" si="235"/>
        <v>0</v>
      </c>
      <c r="EO77" s="356">
        <f t="shared" si="235"/>
        <v>0</v>
      </c>
      <c r="EP77" s="356">
        <f t="shared" si="235"/>
        <v>11343974000</v>
      </c>
      <c r="EQ77" s="356">
        <f t="shared" si="235"/>
        <v>27442228000</v>
      </c>
      <c r="ER77" s="356">
        <f>ER78+ER79</f>
        <v>0</v>
      </c>
      <c r="ES77" s="356">
        <f t="shared" si="235"/>
        <v>0</v>
      </c>
      <c r="ET77" s="356">
        <f t="shared" si="235"/>
        <v>0</v>
      </c>
      <c r="EU77" s="356">
        <f t="shared" si="235"/>
        <v>0</v>
      </c>
      <c r="EV77" s="356">
        <f t="shared" si="235"/>
        <v>0</v>
      </c>
      <c r="EW77" s="356">
        <f t="shared" si="235"/>
        <v>0</v>
      </c>
      <c r="EX77" s="356">
        <f t="shared" si="235"/>
        <v>5519763000</v>
      </c>
      <c r="EY77" s="356">
        <f>EY78+EY79</f>
        <v>0</v>
      </c>
      <c r="EZ77" s="356">
        <f>EZ78+EZ79</f>
        <v>1570000000</v>
      </c>
      <c r="FA77" s="356">
        <f t="shared" si="235"/>
        <v>0</v>
      </c>
      <c r="FB77" s="356">
        <f t="shared" si="235"/>
        <v>0</v>
      </c>
      <c r="FC77" s="356">
        <f t="shared" si="235"/>
        <v>0</v>
      </c>
      <c r="FD77" s="356">
        <f t="shared" si="235"/>
        <v>5513779000</v>
      </c>
      <c r="FE77" s="356">
        <f t="shared" si="235"/>
        <v>0</v>
      </c>
      <c r="FF77" s="356">
        <f t="shared" si="235"/>
        <v>0</v>
      </c>
      <c r="FG77" s="356">
        <f t="shared" si="235"/>
        <v>0</v>
      </c>
      <c r="FH77" s="356">
        <f t="shared" si="235"/>
        <v>19962656000</v>
      </c>
      <c r="FI77" s="356">
        <f t="shared" si="235"/>
        <v>19962656000</v>
      </c>
      <c r="FJ77" s="356">
        <f t="shared" si="235"/>
        <v>0</v>
      </c>
      <c r="FK77" s="356">
        <f t="shared" si="235"/>
        <v>289144000</v>
      </c>
      <c r="FL77" s="356">
        <f t="shared" si="235"/>
        <v>94943000</v>
      </c>
      <c r="FM77" s="356">
        <f t="shared" si="235"/>
        <v>711873000</v>
      </c>
      <c r="FN77" s="356">
        <f t="shared" si="235"/>
        <v>0</v>
      </c>
      <c r="FO77" s="356">
        <f t="shared" si="235"/>
        <v>624748000</v>
      </c>
      <c r="FP77" s="356">
        <f t="shared" si="235"/>
        <v>0</v>
      </c>
      <c r="FQ77" s="356">
        <f t="shared" si="235"/>
        <v>0</v>
      </c>
      <c r="FR77" s="356">
        <f t="shared" si="235"/>
        <v>0</v>
      </c>
      <c r="FS77" s="356">
        <f t="shared" si="235"/>
        <v>0</v>
      </c>
      <c r="FT77" s="356">
        <f t="shared" si="235"/>
        <v>0</v>
      </c>
      <c r="FU77" s="356">
        <f t="shared" si="235"/>
        <v>0</v>
      </c>
      <c r="FV77" s="356">
        <f t="shared" si="235"/>
        <v>0</v>
      </c>
      <c r="FW77" s="356">
        <f t="shared" si="235"/>
        <v>0</v>
      </c>
      <c r="FX77" s="356">
        <f t="shared" si="235"/>
        <v>0</v>
      </c>
      <c r="FY77" s="356">
        <f t="shared" si="235"/>
        <v>0</v>
      </c>
      <c r="FZ77" s="356">
        <f t="shared" si="235"/>
        <v>0</v>
      </c>
      <c r="GA77" s="356">
        <f t="shared" si="235"/>
        <v>0</v>
      </c>
      <c r="GB77" s="356">
        <f t="shared" si="235"/>
        <v>0</v>
      </c>
      <c r="GC77" s="356">
        <f t="shared" si="235"/>
        <v>0</v>
      </c>
      <c r="GD77" s="356">
        <f t="shared" si="235"/>
        <v>0</v>
      </c>
      <c r="GE77" s="356">
        <f t="shared" si="235"/>
        <v>0</v>
      </c>
      <c r="GF77" s="356">
        <f t="shared" si="235"/>
        <v>18241948000</v>
      </c>
      <c r="GG77" s="356">
        <f t="shared" ref="GG77:GO77" si="236">GG78+GG79</f>
        <v>0</v>
      </c>
      <c r="GH77" s="356">
        <f t="shared" si="236"/>
        <v>0</v>
      </c>
      <c r="GI77" s="356">
        <f t="shared" si="236"/>
        <v>0</v>
      </c>
      <c r="GJ77" s="356">
        <f t="shared" si="236"/>
        <v>102859000</v>
      </c>
      <c r="GK77" s="356">
        <f t="shared" si="236"/>
        <v>102859000</v>
      </c>
      <c r="GL77" s="356">
        <f t="shared" si="236"/>
        <v>0</v>
      </c>
      <c r="GM77" s="356">
        <f t="shared" si="236"/>
        <v>102859000</v>
      </c>
      <c r="GN77" s="356">
        <f t="shared" si="236"/>
        <v>0</v>
      </c>
      <c r="GO77" s="356">
        <f t="shared" si="236"/>
        <v>0</v>
      </c>
      <c r="GP77" s="356">
        <f>GP78+GP79</f>
        <v>21029409000</v>
      </c>
      <c r="GQ77" s="357">
        <f t="shared" si="227"/>
        <v>1</v>
      </c>
      <c r="GR77" s="357">
        <f>CY77/E77</f>
        <v>0.77035488538843122</v>
      </c>
      <c r="GS77" s="358">
        <f t="shared" si="56"/>
        <v>0.99630139880009205</v>
      </c>
      <c r="GT77" s="358">
        <f>FH77/BN77</f>
        <v>0.66443783423416591</v>
      </c>
      <c r="GU77" s="358">
        <f>GJ77/CP77</f>
        <v>1</v>
      </c>
    </row>
    <row r="78" spans="1:203" s="63" customFormat="1" ht="21" hidden="1" customHeight="1">
      <c r="A78" s="354"/>
      <c r="B78" s="355" t="s">
        <v>160</v>
      </c>
      <c r="C78" s="356">
        <f>D78+BN78+CP78</f>
        <v>76919967000</v>
      </c>
      <c r="D78" s="356">
        <f>E78+J78</f>
        <v>46772678000</v>
      </c>
      <c r="E78" s="356">
        <f>SUM(F78:I78)</f>
        <v>46772678000</v>
      </c>
      <c r="F78" s="356">
        <f>29655514000+8127787000</f>
        <v>37783301000</v>
      </c>
      <c r="G78" s="356">
        <f>5682047000+2613330000</f>
        <v>8295377000</v>
      </c>
      <c r="H78" s="356">
        <v>694000000</v>
      </c>
      <c r="I78" s="356"/>
      <c r="J78" s="356">
        <f>SUM(K78:BM78)</f>
        <v>0</v>
      </c>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356"/>
      <c r="BH78" s="356"/>
      <c r="BI78" s="356"/>
      <c r="BJ78" s="356"/>
      <c r="BK78" s="356"/>
      <c r="BL78" s="356"/>
      <c r="BM78" s="356"/>
      <c r="BN78" s="356">
        <f>SUM(BO78:BP78)</f>
        <v>30044430000</v>
      </c>
      <c r="BO78" s="356">
        <f>SUM(BQ78:BR78)+BS78+BU78+CD78+CL78</f>
        <v>30044430000</v>
      </c>
      <c r="BP78" s="356">
        <f>BT78+SUM(BV78:CC78)+SUM(CE78:CK78)+SUM(CM78:CO78)</f>
        <v>0</v>
      </c>
      <c r="BQ78" s="356">
        <f>289144000+139952000</f>
        <v>429096000</v>
      </c>
      <c r="BR78" s="356">
        <v>94943000</v>
      </c>
      <c r="BS78" s="356">
        <v>711873000</v>
      </c>
      <c r="BT78" s="356"/>
      <c r="BU78" s="356">
        <v>624748000</v>
      </c>
      <c r="BV78" s="356"/>
      <c r="BW78" s="356"/>
      <c r="BX78" s="356"/>
      <c r="BY78" s="356"/>
      <c r="BZ78" s="356"/>
      <c r="CA78" s="356"/>
      <c r="CB78" s="356"/>
      <c r="CC78" s="356"/>
      <c r="CD78" s="356"/>
      <c r="CE78" s="356"/>
      <c r="CF78" s="356"/>
      <c r="CG78" s="356"/>
      <c r="CH78" s="356"/>
      <c r="CI78" s="356"/>
      <c r="CJ78" s="356"/>
      <c r="CK78" s="356"/>
      <c r="CL78" s="356">
        <f>18241948000+9941822000</f>
        <v>28183770000</v>
      </c>
      <c r="CM78" s="356"/>
      <c r="CN78" s="356"/>
      <c r="CO78" s="356"/>
      <c r="CP78" s="356">
        <f>SUM(CQ78:CR78)</f>
        <v>102859000</v>
      </c>
      <c r="CQ78" s="356">
        <f>SUM(CS78:CS78)</f>
        <v>102859000</v>
      </c>
      <c r="CR78" s="356">
        <f>SUM(CT78:CU78)</f>
        <v>0</v>
      </c>
      <c r="CS78" s="356">
        <v>102859000</v>
      </c>
      <c r="CT78" s="356"/>
      <c r="CU78" s="356"/>
      <c r="CV78" s="355" t="s">
        <v>160</v>
      </c>
      <c r="CW78" s="356">
        <f>CX78+FH78+GJ78+GP78</f>
        <v>76919967000</v>
      </c>
      <c r="CX78" s="356">
        <f>CY78+DD78</f>
        <v>36031561000</v>
      </c>
      <c r="CY78" s="356">
        <f>SUM(CZ78:DC78)</f>
        <v>36031561000</v>
      </c>
      <c r="CZ78" s="356">
        <v>29655514000</v>
      </c>
      <c r="DA78" s="356">
        <v>5682047000</v>
      </c>
      <c r="DB78" s="356">
        <v>694000000</v>
      </c>
      <c r="DC78" s="356"/>
      <c r="DD78" s="356">
        <f>SUM(DE78:FG78)</f>
        <v>0</v>
      </c>
      <c r="DE78" s="356"/>
      <c r="DF78" s="356"/>
      <c r="DG78" s="356"/>
      <c r="DH78" s="356"/>
      <c r="DI78" s="356"/>
      <c r="DJ78" s="356"/>
      <c r="DK78" s="356"/>
      <c r="DL78" s="356"/>
      <c r="DM78" s="356"/>
      <c r="DN78" s="356"/>
      <c r="DO78" s="356"/>
      <c r="DP78" s="356"/>
      <c r="DQ78" s="356"/>
      <c r="DR78" s="356"/>
      <c r="DS78" s="356"/>
      <c r="DT78" s="356"/>
      <c r="DU78" s="356"/>
      <c r="DV78" s="356"/>
      <c r="DW78" s="356"/>
      <c r="DX78" s="356"/>
      <c r="DY78" s="356"/>
      <c r="DZ78" s="356"/>
      <c r="EA78" s="356"/>
      <c r="EB78" s="356"/>
      <c r="EC78" s="356"/>
      <c r="ED78" s="356"/>
      <c r="EE78" s="356"/>
      <c r="EF78" s="356"/>
      <c r="EG78" s="356"/>
      <c r="EH78" s="356"/>
      <c r="EI78" s="356"/>
      <c r="EJ78" s="356"/>
      <c r="EK78" s="356"/>
      <c r="EL78" s="356"/>
      <c r="EM78" s="356"/>
      <c r="EN78" s="356"/>
      <c r="EO78" s="356"/>
      <c r="EP78" s="356"/>
      <c r="EQ78" s="356"/>
      <c r="ER78" s="356"/>
      <c r="ES78" s="356"/>
      <c r="ET78" s="356"/>
      <c r="EU78" s="356"/>
      <c r="EV78" s="356"/>
      <c r="EW78" s="356"/>
      <c r="EX78" s="356"/>
      <c r="EY78" s="356"/>
      <c r="EZ78" s="356"/>
      <c r="FA78" s="356"/>
      <c r="FB78" s="356"/>
      <c r="FC78" s="356"/>
      <c r="FD78" s="356"/>
      <c r="FE78" s="356"/>
      <c r="FF78" s="356"/>
      <c r="FG78" s="356"/>
      <c r="FH78" s="356">
        <f>SUM(FI78:FJ78)</f>
        <v>19962656000</v>
      </c>
      <c r="FI78" s="356">
        <f>SUM(FK78:FL78)+FM78+FO78+FX78+GF78</f>
        <v>19962656000</v>
      </c>
      <c r="FJ78" s="356">
        <f>FN78+SUM(FP78:FW78)+SUM(FY78:GE78)+SUM(GG78:GI78)</f>
        <v>0</v>
      </c>
      <c r="FK78" s="356">
        <v>289144000</v>
      </c>
      <c r="FL78" s="356">
        <v>94943000</v>
      </c>
      <c r="FM78" s="356">
        <v>711873000</v>
      </c>
      <c r="FN78" s="356"/>
      <c r="FO78" s="356">
        <v>624748000</v>
      </c>
      <c r="FP78" s="356"/>
      <c r="FQ78" s="356"/>
      <c r="FR78" s="356"/>
      <c r="FS78" s="356"/>
      <c r="FT78" s="356"/>
      <c r="FU78" s="356"/>
      <c r="FV78" s="356"/>
      <c r="FW78" s="356"/>
      <c r="FX78" s="356"/>
      <c r="FY78" s="356"/>
      <c r="FZ78" s="356"/>
      <c r="GA78" s="356"/>
      <c r="GB78" s="356"/>
      <c r="GC78" s="356"/>
      <c r="GD78" s="356"/>
      <c r="GE78" s="356"/>
      <c r="GF78" s="356">
        <v>18241948000</v>
      </c>
      <c r="GG78" s="356"/>
      <c r="GH78" s="356"/>
      <c r="GI78" s="356"/>
      <c r="GJ78" s="356">
        <f>SUM(GK78:GL78)</f>
        <v>102859000</v>
      </c>
      <c r="GK78" s="356">
        <f>SUM(GM78:GM78)</f>
        <v>102859000</v>
      </c>
      <c r="GL78" s="356">
        <f>SUM(GN78:GO78)</f>
        <v>0</v>
      </c>
      <c r="GM78" s="356">
        <v>102859000</v>
      </c>
      <c r="GN78" s="356"/>
      <c r="GO78" s="356"/>
      <c r="GP78" s="356">
        <v>20822891000</v>
      </c>
      <c r="GQ78" s="357">
        <f t="shared" si="227"/>
        <v>1</v>
      </c>
      <c r="GR78" s="357">
        <f>CY78/E78</f>
        <v>0.77035488538843122</v>
      </c>
      <c r="GS78" s="358"/>
      <c r="GT78" s="358">
        <f>FH78/BN78</f>
        <v>0.66443783423416591</v>
      </c>
      <c r="GU78" s="358">
        <f>GJ78/CP78</f>
        <v>1</v>
      </c>
    </row>
    <row r="79" spans="1:203" s="63" customFormat="1" ht="21" hidden="1" customHeight="1">
      <c r="A79" s="354"/>
      <c r="B79" s="355" t="s">
        <v>161</v>
      </c>
      <c r="C79" s="356">
        <f>D79+BN79+CP79</f>
        <v>55836785000</v>
      </c>
      <c r="D79" s="356">
        <f>E79+J79</f>
        <v>55836785000</v>
      </c>
      <c r="E79" s="356">
        <f>SUM(F79:I79)</f>
        <v>0</v>
      </c>
      <c r="F79" s="356"/>
      <c r="G79" s="356"/>
      <c r="H79" s="356"/>
      <c r="I79" s="356"/>
      <c r="J79" s="356">
        <f>SUM(K79:BM79)</f>
        <v>55836785000</v>
      </c>
      <c r="K79" s="356"/>
      <c r="L79" s="356"/>
      <c r="M79" s="356">
        <v>83575000</v>
      </c>
      <c r="N79" s="356"/>
      <c r="O79" s="356"/>
      <c r="P79" s="356"/>
      <c r="Q79" s="356"/>
      <c r="R79" s="356"/>
      <c r="S79" s="356"/>
      <c r="T79" s="356"/>
      <c r="U79" s="356"/>
      <c r="V79" s="356"/>
      <c r="W79" s="356"/>
      <c r="X79" s="356"/>
      <c r="Y79" s="356"/>
      <c r="Z79" s="356"/>
      <c r="AA79" s="356"/>
      <c r="AB79" s="356"/>
      <c r="AC79" s="356">
        <v>1264704000</v>
      </c>
      <c r="AD79" s="356"/>
      <c r="AE79" s="356"/>
      <c r="AF79" s="356"/>
      <c r="AG79" s="356"/>
      <c r="AH79" s="356">
        <v>438819000</v>
      </c>
      <c r="AI79" s="356"/>
      <c r="AJ79" s="356"/>
      <c r="AK79" s="356"/>
      <c r="AL79" s="356"/>
      <c r="AM79" s="356"/>
      <c r="AN79" s="356"/>
      <c r="AO79" s="356"/>
      <c r="AP79" s="356"/>
      <c r="AQ79" s="356"/>
      <c r="AR79" s="356"/>
      <c r="AS79" s="356">
        <v>2537000000</v>
      </c>
      <c r="AT79" s="356"/>
      <c r="AU79" s="356"/>
      <c r="AV79" s="356">
        <f>12913974000+23964000-1570000000</f>
        <v>11367938000</v>
      </c>
      <c r="AW79" s="356">
        <f>27442228000+98979000</f>
        <v>27541207000</v>
      </c>
      <c r="AX79" s="356"/>
      <c r="AY79" s="356"/>
      <c r="AZ79" s="356"/>
      <c r="BA79" s="356"/>
      <c r="BB79" s="356"/>
      <c r="BC79" s="356"/>
      <c r="BD79" s="356">
        <v>5519763000</v>
      </c>
      <c r="BE79" s="356"/>
      <c r="BF79" s="356">
        <v>1570000000</v>
      </c>
      <c r="BG79" s="356"/>
      <c r="BH79" s="356"/>
      <c r="BI79" s="356"/>
      <c r="BJ79" s="356">
        <v>5513779000</v>
      </c>
      <c r="BK79" s="356"/>
      <c r="BL79" s="356"/>
      <c r="BM79" s="356"/>
      <c r="BN79" s="356">
        <f>SUM(BO79:BP79)</f>
        <v>0</v>
      </c>
      <c r="BO79" s="356">
        <f>SUM(BQ79:BR79)+BS79+BU79+CD79+CL79</f>
        <v>0</v>
      </c>
      <c r="BP79" s="356">
        <f>BT79+SUM(BV79:CC79)+SUM(CE79:CK79)+SUM(CM79:CO79)</f>
        <v>0</v>
      </c>
      <c r="BQ79" s="356"/>
      <c r="BR79" s="356"/>
      <c r="BS79" s="356"/>
      <c r="BT79" s="356"/>
      <c r="BU79" s="356"/>
      <c r="BV79" s="356"/>
      <c r="BW79" s="356"/>
      <c r="BX79" s="356"/>
      <c r="BY79" s="356"/>
      <c r="BZ79" s="356"/>
      <c r="CA79" s="356"/>
      <c r="CB79" s="356"/>
      <c r="CC79" s="356"/>
      <c r="CD79" s="356"/>
      <c r="CE79" s="356"/>
      <c r="CF79" s="356"/>
      <c r="CG79" s="356"/>
      <c r="CH79" s="356"/>
      <c r="CI79" s="356"/>
      <c r="CJ79" s="356"/>
      <c r="CK79" s="356"/>
      <c r="CL79" s="356"/>
      <c r="CM79" s="356"/>
      <c r="CN79" s="356"/>
      <c r="CO79" s="356"/>
      <c r="CP79" s="356">
        <f>SUM(CQ79:CR79)</f>
        <v>0</v>
      </c>
      <c r="CQ79" s="356">
        <f>SUM(CS79:CS79)</f>
        <v>0</v>
      </c>
      <c r="CR79" s="356">
        <f>SUM(CT79:CU79)</f>
        <v>0</v>
      </c>
      <c r="CS79" s="356"/>
      <c r="CT79" s="356"/>
      <c r="CU79" s="356"/>
      <c r="CV79" s="355" t="s">
        <v>161</v>
      </c>
      <c r="CW79" s="356">
        <f>CX79+FH79+GJ79+GP79</f>
        <v>55836785000</v>
      </c>
      <c r="CX79" s="356">
        <f>CY79+DD79</f>
        <v>55630267000</v>
      </c>
      <c r="CY79" s="356">
        <f>SUM(CZ79:DC79)</f>
        <v>0</v>
      </c>
      <c r="CZ79" s="356"/>
      <c r="DA79" s="356"/>
      <c r="DB79" s="356"/>
      <c r="DC79" s="356"/>
      <c r="DD79" s="356">
        <f>SUM(DE79:FG79)</f>
        <v>55630267000</v>
      </c>
      <c r="DE79" s="356"/>
      <c r="DF79" s="356"/>
      <c r="DG79" s="356"/>
      <c r="DH79" s="356"/>
      <c r="DI79" s="356"/>
      <c r="DJ79" s="356"/>
      <c r="DK79" s="356"/>
      <c r="DL79" s="356"/>
      <c r="DM79" s="356"/>
      <c r="DN79" s="356"/>
      <c r="DO79" s="356"/>
      <c r="DP79" s="356"/>
      <c r="DQ79" s="356"/>
      <c r="DR79" s="356"/>
      <c r="DS79" s="356"/>
      <c r="DT79" s="356"/>
      <c r="DU79" s="356"/>
      <c r="DV79" s="356"/>
      <c r="DW79" s="356">
        <v>1264704000</v>
      </c>
      <c r="DX79" s="356"/>
      <c r="DY79" s="356"/>
      <c r="DZ79" s="356"/>
      <c r="EA79" s="356"/>
      <c r="EB79" s="356">
        <v>438819000</v>
      </c>
      <c r="EC79" s="356"/>
      <c r="ED79" s="356"/>
      <c r="EE79" s="356"/>
      <c r="EF79" s="356"/>
      <c r="EG79" s="356"/>
      <c r="EH79" s="356"/>
      <c r="EI79" s="356"/>
      <c r="EJ79" s="356"/>
      <c r="EK79" s="356"/>
      <c r="EL79" s="356"/>
      <c r="EM79" s="356">
        <v>2537000000</v>
      </c>
      <c r="EN79" s="356"/>
      <c r="EO79" s="356"/>
      <c r="EP79" s="356">
        <f>12913974000-1570000000</f>
        <v>11343974000</v>
      </c>
      <c r="EQ79" s="356">
        <v>27442228000</v>
      </c>
      <c r="ER79" s="356"/>
      <c r="ES79" s="356"/>
      <c r="ET79" s="356"/>
      <c r="EU79" s="356"/>
      <c r="EV79" s="356"/>
      <c r="EW79" s="356"/>
      <c r="EX79" s="356">
        <f>5519763000</f>
        <v>5519763000</v>
      </c>
      <c r="EY79" s="356"/>
      <c r="EZ79" s="356">
        <v>1570000000</v>
      </c>
      <c r="FA79" s="356"/>
      <c r="FB79" s="356"/>
      <c r="FC79" s="356"/>
      <c r="FD79" s="356">
        <v>5513779000</v>
      </c>
      <c r="FE79" s="356"/>
      <c r="FF79" s="356"/>
      <c r="FG79" s="356"/>
      <c r="FH79" s="356">
        <f>SUM(FI79:FJ79)</f>
        <v>0</v>
      </c>
      <c r="FI79" s="356">
        <f>SUM(FK79:FL79)+FM79+FO79+FX79+GF79</f>
        <v>0</v>
      </c>
      <c r="FJ79" s="356">
        <f>FN79+SUM(FP79:FW79)+SUM(FY79:GE79)+SUM(GG79:GI79)</f>
        <v>0</v>
      </c>
      <c r="FK79" s="356"/>
      <c r="FL79" s="356"/>
      <c r="FM79" s="356"/>
      <c r="FN79" s="356"/>
      <c r="FO79" s="356"/>
      <c r="FP79" s="356"/>
      <c r="FQ79" s="356"/>
      <c r="FR79" s="356"/>
      <c r="FS79" s="356"/>
      <c r="FT79" s="356"/>
      <c r="FU79" s="356"/>
      <c r="FV79" s="356"/>
      <c r="FW79" s="356"/>
      <c r="FX79" s="356"/>
      <c r="FY79" s="356"/>
      <c r="FZ79" s="356"/>
      <c r="GA79" s="356"/>
      <c r="GB79" s="356"/>
      <c r="GC79" s="356"/>
      <c r="GD79" s="356"/>
      <c r="GE79" s="356"/>
      <c r="GF79" s="356"/>
      <c r="GG79" s="356"/>
      <c r="GH79" s="356"/>
      <c r="GI79" s="356"/>
      <c r="GJ79" s="356">
        <f>SUM(GK79:GL79)</f>
        <v>0</v>
      </c>
      <c r="GK79" s="356">
        <f>SUM(GM79:GM79)</f>
        <v>0</v>
      </c>
      <c r="GL79" s="356">
        <f>SUM(GN79:GO79)</f>
        <v>0</v>
      </c>
      <c r="GM79" s="356"/>
      <c r="GN79" s="356"/>
      <c r="GO79" s="356"/>
      <c r="GP79" s="356">
        <v>206518000</v>
      </c>
      <c r="GQ79" s="357">
        <f t="shared" si="227"/>
        <v>1</v>
      </c>
      <c r="GR79" s="357"/>
      <c r="GS79" s="358">
        <f t="shared" si="56"/>
        <v>0.99630139880009205</v>
      </c>
      <c r="GT79" s="358"/>
      <c r="GU79" s="358"/>
    </row>
    <row r="80" spans="1:203" s="63" customFormat="1" ht="21" customHeight="1">
      <c r="A80" s="354">
        <v>23</v>
      </c>
      <c r="B80" s="355" t="s">
        <v>174</v>
      </c>
      <c r="C80" s="356">
        <f t="shared" ref="C80:Y80" si="237">C81+C82</f>
        <v>4088888000</v>
      </c>
      <c r="D80" s="356">
        <f t="shared" si="237"/>
        <v>3944888000</v>
      </c>
      <c r="E80" s="356">
        <f t="shared" si="237"/>
        <v>0</v>
      </c>
      <c r="F80" s="356">
        <f t="shared" si="237"/>
        <v>0</v>
      </c>
      <c r="G80" s="356">
        <f t="shared" si="237"/>
        <v>0</v>
      </c>
      <c r="H80" s="356">
        <f t="shared" si="237"/>
        <v>0</v>
      </c>
      <c r="I80" s="356">
        <f t="shared" si="237"/>
        <v>0</v>
      </c>
      <c r="J80" s="356">
        <f t="shared" si="237"/>
        <v>3944888000</v>
      </c>
      <c r="K80" s="356">
        <f t="shared" si="237"/>
        <v>0</v>
      </c>
      <c r="L80" s="356">
        <f t="shared" si="237"/>
        <v>3797358000</v>
      </c>
      <c r="M80" s="356">
        <f t="shared" si="237"/>
        <v>0</v>
      </c>
      <c r="N80" s="356">
        <f t="shared" si="237"/>
        <v>0</v>
      </c>
      <c r="O80" s="356">
        <f t="shared" si="237"/>
        <v>0</v>
      </c>
      <c r="P80" s="356">
        <f t="shared" si="237"/>
        <v>0</v>
      </c>
      <c r="Q80" s="356">
        <f t="shared" si="237"/>
        <v>0</v>
      </c>
      <c r="R80" s="356">
        <f t="shared" si="237"/>
        <v>0</v>
      </c>
      <c r="S80" s="356">
        <f t="shared" si="237"/>
        <v>0</v>
      </c>
      <c r="T80" s="356">
        <f t="shared" si="237"/>
        <v>0</v>
      </c>
      <c r="U80" s="356">
        <f t="shared" si="237"/>
        <v>0</v>
      </c>
      <c r="V80" s="356">
        <f t="shared" si="237"/>
        <v>0</v>
      </c>
      <c r="W80" s="356">
        <f t="shared" si="237"/>
        <v>0</v>
      </c>
      <c r="X80" s="356">
        <f t="shared" si="237"/>
        <v>0</v>
      </c>
      <c r="Y80" s="356">
        <f t="shared" si="237"/>
        <v>0</v>
      </c>
      <c r="Z80" s="356">
        <f t="shared" ref="Z80:AI80" si="238">Z81+Z82</f>
        <v>0</v>
      </c>
      <c r="AA80" s="356">
        <f t="shared" si="238"/>
        <v>0</v>
      </c>
      <c r="AB80" s="356">
        <f t="shared" si="238"/>
        <v>0</v>
      </c>
      <c r="AC80" s="356">
        <f t="shared" si="238"/>
        <v>0</v>
      </c>
      <c r="AD80" s="356">
        <f t="shared" si="238"/>
        <v>0</v>
      </c>
      <c r="AE80" s="356">
        <f t="shared" si="238"/>
        <v>0</v>
      </c>
      <c r="AF80" s="356">
        <f t="shared" si="238"/>
        <v>0</v>
      </c>
      <c r="AG80" s="356">
        <f t="shared" si="238"/>
        <v>0</v>
      </c>
      <c r="AH80" s="356">
        <f t="shared" si="238"/>
        <v>0</v>
      </c>
      <c r="AI80" s="356">
        <f t="shared" si="238"/>
        <v>0</v>
      </c>
      <c r="AJ80" s="356">
        <f t="shared" ref="AJ80:AO80" si="239">AJ81+AJ82</f>
        <v>0</v>
      </c>
      <c r="AK80" s="356">
        <f t="shared" si="239"/>
        <v>0</v>
      </c>
      <c r="AL80" s="356">
        <f t="shared" si="239"/>
        <v>0</v>
      </c>
      <c r="AM80" s="356">
        <f t="shared" si="239"/>
        <v>0</v>
      </c>
      <c r="AN80" s="356">
        <f t="shared" si="239"/>
        <v>0</v>
      </c>
      <c r="AO80" s="356">
        <f t="shared" si="239"/>
        <v>0</v>
      </c>
      <c r="AP80" s="356">
        <f>AP81+AP82</f>
        <v>0</v>
      </c>
      <c r="AQ80" s="356">
        <f t="shared" ref="AQ80:AW80" si="240">AQ81+AQ82</f>
        <v>147530000</v>
      </c>
      <c r="AR80" s="356">
        <f t="shared" si="240"/>
        <v>0</v>
      </c>
      <c r="AS80" s="356">
        <f t="shared" si="240"/>
        <v>0</v>
      </c>
      <c r="AT80" s="356">
        <f t="shared" si="240"/>
        <v>0</v>
      </c>
      <c r="AU80" s="356">
        <f t="shared" si="240"/>
        <v>0</v>
      </c>
      <c r="AV80" s="356">
        <f t="shared" si="240"/>
        <v>0</v>
      </c>
      <c r="AW80" s="356">
        <f t="shared" si="240"/>
        <v>0</v>
      </c>
      <c r="AX80" s="356">
        <f>AX81+AX82</f>
        <v>0</v>
      </c>
      <c r="AY80" s="356">
        <f t="shared" ref="AY80:BD80" si="241">AY81+AY82</f>
        <v>0</v>
      </c>
      <c r="AZ80" s="356">
        <f t="shared" si="241"/>
        <v>0</v>
      </c>
      <c r="BA80" s="356">
        <f t="shared" si="241"/>
        <v>0</v>
      </c>
      <c r="BB80" s="356">
        <f t="shared" si="241"/>
        <v>0</v>
      </c>
      <c r="BC80" s="356">
        <f t="shared" si="241"/>
        <v>0</v>
      </c>
      <c r="BD80" s="356">
        <f t="shared" si="241"/>
        <v>0</v>
      </c>
      <c r="BE80" s="356">
        <f>BE81+BE82</f>
        <v>0</v>
      </c>
      <c r="BF80" s="356">
        <f>BF81+BF82</f>
        <v>0</v>
      </c>
      <c r="BG80" s="356">
        <f t="shared" ref="BG80:CU80" si="242">BG81+BG82</f>
        <v>0</v>
      </c>
      <c r="BH80" s="356">
        <f t="shared" si="242"/>
        <v>0</v>
      </c>
      <c r="BI80" s="356">
        <f t="shared" si="242"/>
        <v>0</v>
      </c>
      <c r="BJ80" s="356">
        <f t="shared" si="242"/>
        <v>0</v>
      </c>
      <c r="BK80" s="356">
        <f t="shared" si="242"/>
        <v>0</v>
      </c>
      <c r="BL80" s="356">
        <f t="shared" si="242"/>
        <v>0</v>
      </c>
      <c r="BM80" s="356">
        <f t="shared" si="242"/>
        <v>0</v>
      </c>
      <c r="BN80" s="356">
        <f t="shared" si="242"/>
        <v>0</v>
      </c>
      <c r="BO80" s="356">
        <f t="shared" si="242"/>
        <v>0</v>
      </c>
      <c r="BP80" s="356">
        <f t="shared" si="242"/>
        <v>0</v>
      </c>
      <c r="BQ80" s="356">
        <f t="shared" si="242"/>
        <v>0</v>
      </c>
      <c r="BR80" s="356">
        <f t="shared" si="242"/>
        <v>0</v>
      </c>
      <c r="BS80" s="356">
        <f t="shared" si="242"/>
        <v>0</v>
      </c>
      <c r="BT80" s="356">
        <f t="shared" si="242"/>
        <v>0</v>
      </c>
      <c r="BU80" s="356">
        <f t="shared" si="242"/>
        <v>0</v>
      </c>
      <c r="BV80" s="356">
        <f t="shared" si="242"/>
        <v>0</v>
      </c>
      <c r="BW80" s="356">
        <f t="shared" si="242"/>
        <v>0</v>
      </c>
      <c r="BX80" s="356">
        <f t="shared" si="242"/>
        <v>0</v>
      </c>
      <c r="BY80" s="356">
        <f t="shared" si="242"/>
        <v>0</v>
      </c>
      <c r="BZ80" s="356">
        <f t="shared" si="242"/>
        <v>0</v>
      </c>
      <c r="CA80" s="356">
        <f t="shared" si="242"/>
        <v>0</v>
      </c>
      <c r="CB80" s="356">
        <f t="shared" si="242"/>
        <v>0</v>
      </c>
      <c r="CC80" s="356">
        <f t="shared" si="242"/>
        <v>0</v>
      </c>
      <c r="CD80" s="356">
        <f t="shared" si="242"/>
        <v>0</v>
      </c>
      <c r="CE80" s="356">
        <f t="shared" si="242"/>
        <v>0</v>
      </c>
      <c r="CF80" s="356">
        <f t="shared" si="242"/>
        <v>0</v>
      </c>
      <c r="CG80" s="356">
        <f t="shared" si="242"/>
        <v>0</v>
      </c>
      <c r="CH80" s="356">
        <f t="shared" si="242"/>
        <v>0</v>
      </c>
      <c r="CI80" s="356">
        <f t="shared" si="242"/>
        <v>0</v>
      </c>
      <c r="CJ80" s="356">
        <f t="shared" si="242"/>
        <v>0</v>
      </c>
      <c r="CK80" s="356">
        <f t="shared" si="242"/>
        <v>0</v>
      </c>
      <c r="CL80" s="356">
        <f t="shared" si="242"/>
        <v>0</v>
      </c>
      <c r="CM80" s="356">
        <f t="shared" si="242"/>
        <v>0</v>
      </c>
      <c r="CN80" s="356">
        <f t="shared" si="242"/>
        <v>0</v>
      </c>
      <c r="CO80" s="356">
        <f t="shared" si="242"/>
        <v>0</v>
      </c>
      <c r="CP80" s="356">
        <f t="shared" si="242"/>
        <v>144000000</v>
      </c>
      <c r="CQ80" s="356">
        <f t="shared" si="242"/>
        <v>0</v>
      </c>
      <c r="CR80" s="356">
        <f t="shared" si="242"/>
        <v>144000000</v>
      </c>
      <c r="CS80" s="356">
        <f t="shared" si="242"/>
        <v>0</v>
      </c>
      <c r="CT80" s="356">
        <f t="shared" si="242"/>
        <v>0</v>
      </c>
      <c r="CU80" s="356">
        <f t="shared" si="242"/>
        <v>144000000</v>
      </c>
      <c r="CV80" s="355" t="s">
        <v>174</v>
      </c>
      <c r="CW80" s="356">
        <f t="shared" ref="CW80:DM80" si="243">CW81+CW82</f>
        <v>4088888000</v>
      </c>
      <c r="CX80" s="356">
        <f t="shared" si="243"/>
        <v>3944888000</v>
      </c>
      <c r="CY80" s="356">
        <f t="shared" si="243"/>
        <v>0</v>
      </c>
      <c r="CZ80" s="356">
        <f t="shared" si="243"/>
        <v>0</v>
      </c>
      <c r="DA80" s="356">
        <f t="shared" si="243"/>
        <v>0</v>
      </c>
      <c r="DB80" s="356">
        <f t="shared" si="243"/>
        <v>0</v>
      </c>
      <c r="DC80" s="356">
        <f t="shared" si="243"/>
        <v>0</v>
      </c>
      <c r="DD80" s="356">
        <f t="shared" si="243"/>
        <v>3944888000</v>
      </c>
      <c r="DE80" s="356">
        <f t="shared" si="243"/>
        <v>0</v>
      </c>
      <c r="DF80" s="356">
        <f t="shared" si="243"/>
        <v>3797358000</v>
      </c>
      <c r="DG80" s="356">
        <f t="shared" si="243"/>
        <v>0</v>
      </c>
      <c r="DH80" s="356">
        <f t="shared" si="243"/>
        <v>0</v>
      </c>
      <c r="DI80" s="356">
        <f t="shared" si="243"/>
        <v>0</v>
      </c>
      <c r="DJ80" s="356">
        <f t="shared" si="243"/>
        <v>0</v>
      </c>
      <c r="DK80" s="356">
        <f t="shared" si="243"/>
        <v>0</v>
      </c>
      <c r="DL80" s="356">
        <f t="shared" si="243"/>
        <v>0</v>
      </c>
      <c r="DM80" s="356">
        <f t="shared" si="243"/>
        <v>0</v>
      </c>
      <c r="DN80" s="356">
        <f t="shared" ref="DN80:GF80" si="244">DN81+DN82</f>
        <v>0</v>
      </c>
      <c r="DO80" s="356">
        <f t="shared" si="244"/>
        <v>0</v>
      </c>
      <c r="DP80" s="356">
        <f t="shared" si="244"/>
        <v>0</v>
      </c>
      <c r="DQ80" s="356">
        <f t="shared" si="244"/>
        <v>0</v>
      </c>
      <c r="DR80" s="356">
        <f t="shared" si="244"/>
        <v>0</v>
      </c>
      <c r="DS80" s="356">
        <f t="shared" si="244"/>
        <v>0</v>
      </c>
      <c r="DT80" s="356">
        <f>DT81+DT82</f>
        <v>0</v>
      </c>
      <c r="DU80" s="356">
        <f t="shared" si="244"/>
        <v>0</v>
      </c>
      <c r="DV80" s="356">
        <f t="shared" si="244"/>
        <v>0</v>
      </c>
      <c r="DW80" s="356">
        <f>DW81+DW82</f>
        <v>0</v>
      </c>
      <c r="DX80" s="356">
        <f>DX81+DX82</f>
        <v>0</v>
      </c>
      <c r="DY80" s="356">
        <f t="shared" si="244"/>
        <v>0</v>
      </c>
      <c r="DZ80" s="356">
        <f t="shared" si="244"/>
        <v>0</v>
      </c>
      <c r="EA80" s="356">
        <f t="shared" si="244"/>
        <v>0</v>
      </c>
      <c r="EB80" s="356">
        <f t="shared" si="244"/>
        <v>0</v>
      </c>
      <c r="EC80" s="356">
        <f>EC81+EC82</f>
        <v>0</v>
      </c>
      <c r="ED80" s="356">
        <f t="shared" si="244"/>
        <v>0</v>
      </c>
      <c r="EE80" s="356">
        <f t="shared" si="244"/>
        <v>0</v>
      </c>
      <c r="EF80" s="356">
        <f t="shared" si="244"/>
        <v>0</v>
      </c>
      <c r="EG80" s="356">
        <f t="shared" si="244"/>
        <v>0</v>
      </c>
      <c r="EH80" s="356">
        <f t="shared" si="244"/>
        <v>0</v>
      </c>
      <c r="EI80" s="356">
        <f t="shared" si="244"/>
        <v>0</v>
      </c>
      <c r="EJ80" s="356">
        <f>EJ81+EJ82</f>
        <v>0</v>
      </c>
      <c r="EK80" s="356">
        <f t="shared" si="244"/>
        <v>147530000</v>
      </c>
      <c r="EL80" s="356">
        <f t="shared" si="244"/>
        <v>0</v>
      </c>
      <c r="EM80" s="356">
        <f t="shared" si="244"/>
        <v>0</v>
      </c>
      <c r="EN80" s="356">
        <f t="shared" si="244"/>
        <v>0</v>
      </c>
      <c r="EO80" s="356">
        <f t="shared" si="244"/>
        <v>0</v>
      </c>
      <c r="EP80" s="356">
        <f t="shared" si="244"/>
        <v>0</v>
      </c>
      <c r="EQ80" s="356">
        <f t="shared" si="244"/>
        <v>0</v>
      </c>
      <c r="ER80" s="356">
        <f>ER81+ER82</f>
        <v>0</v>
      </c>
      <c r="ES80" s="356">
        <f t="shared" si="244"/>
        <v>0</v>
      </c>
      <c r="ET80" s="356">
        <f t="shared" si="244"/>
        <v>0</v>
      </c>
      <c r="EU80" s="356">
        <f t="shared" si="244"/>
        <v>0</v>
      </c>
      <c r="EV80" s="356">
        <f t="shared" si="244"/>
        <v>0</v>
      </c>
      <c r="EW80" s="356">
        <f t="shared" si="244"/>
        <v>0</v>
      </c>
      <c r="EX80" s="356">
        <f t="shared" si="244"/>
        <v>0</v>
      </c>
      <c r="EY80" s="356">
        <f>EY81+EY82</f>
        <v>0</v>
      </c>
      <c r="EZ80" s="356">
        <f>EZ81+EZ82</f>
        <v>0</v>
      </c>
      <c r="FA80" s="356">
        <f t="shared" si="244"/>
        <v>0</v>
      </c>
      <c r="FB80" s="356">
        <f t="shared" si="244"/>
        <v>0</v>
      </c>
      <c r="FC80" s="356">
        <f t="shared" si="244"/>
        <v>0</v>
      </c>
      <c r="FD80" s="356">
        <f t="shared" si="244"/>
        <v>0</v>
      </c>
      <c r="FE80" s="356">
        <f t="shared" si="244"/>
        <v>0</v>
      </c>
      <c r="FF80" s="356">
        <f t="shared" si="244"/>
        <v>0</v>
      </c>
      <c r="FG80" s="356">
        <f t="shared" si="244"/>
        <v>0</v>
      </c>
      <c r="FH80" s="356">
        <f t="shared" si="244"/>
        <v>0</v>
      </c>
      <c r="FI80" s="356">
        <f t="shared" si="244"/>
        <v>0</v>
      </c>
      <c r="FJ80" s="356">
        <f t="shared" si="244"/>
        <v>0</v>
      </c>
      <c r="FK80" s="356">
        <f t="shared" si="244"/>
        <v>0</v>
      </c>
      <c r="FL80" s="356">
        <f t="shared" si="244"/>
        <v>0</v>
      </c>
      <c r="FM80" s="356">
        <f t="shared" si="244"/>
        <v>0</v>
      </c>
      <c r="FN80" s="356">
        <f t="shared" si="244"/>
        <v>0</v>
      </c>
      <c r="FO80" s="356">
        <f t="shared" si="244"/>
        <v>0</v>
      </c>
      <c r="FP80" s="356">
        <f t="shared" si="244"/>
        <v>0</v>
      </c>
      <c r="FQ80" s="356">
        <f t="shared" si="244"/>
        <v>0</v>
      </c>
      <c r="FR80" s="356">
        <f t="shared" si="244"/>
        <v>0</v>
      </c>
      <c r="FS80" s="356">
        <f t="shared" si="244"/>
        <v>0</v>
      </c>
      <c r="FT80" s="356">
        <f t="shared" si="244"/>
        <v>0</v>
      </c>
      <c r="FU80" s="356">
        <f t="shared" si="244"/>
        <v>0</v>
      </c>
      <c r="FV80" s="356">
        <f t="shared" si="244"/>
        <v>0</v>
      </c>
      <c r="FW80" s="356">
        <f t="shared" si="244"/>
        <v>0</v>
      </c>
      <c r="FX80" s="356">
        <f t="shared" si="244"/>
        <v>0</v>
      </c>
      <c r="FY80" s="356">
        <f t="shared" si="244"/>
        <v>0</v>
      </c>
      <c r="FZ80" s="356">
        <f t="shared" si="244"/>
        <v>0</v>
      </c>
      <c r="GA80" s="356">
        <f t="shared" si="244"/>
        <v>0</v>
      </c>
      <c r="GB80" s="356">
        <f t="shared" si="244"/>
        <v>0</v>
      </c>
      <c r="GC80" s="356">
        <f t="shared" si="244"/>
        <v>0</v>
      </c>
      <c r="GD80" s="356">
        <f t="shared" si="244"/>
        <v>0</v>
      </c>
      <c r="GE80" s="356">
        <f t="shared" si="244"/>
        <v>0</v>
      </c>
      <c r="GF80" s="356">
        <f t="shared" si="244"/>
        <v>0</v>
      </c>
      <c r="GG80" s="356">
        <f t="shared" ref="GG80:GO80" si="245">GG81+GG82</f>
        <v>0</v>
      </c>
      <c r="GH80" s="356">
        <f t="shared" si="245"/>
        <v>0</v>
      </c>
      <c r="GI80" s="356">
        <f t="shared" si="245"/>
        <v>0</v>
      </c>
      <c r="GJ80" s="356">
        <f t="shared" si="245"/>
        <v>144000000</v>
      </c>
      <c r="GK80" s="356">
        <f t="shared" si="245"/>
        <v>0</v>
      </c>
      <c r="GL80" s="356">
        <f t="shared" si="245"/>
        <v>144000000</v>
      </c>
      <c r="GM80" s="356">
        <f t="shared" si="245"/>
        <v>0</v>
      </c>
      <c r="GN80" s="356">
        <f t="shared" si="245"/>
        <v>0</v>
      </c>
      <c r="GO80" s="356">
        <f t="shared" si="245"/>
        <v>144000000</v>
      </c>
      <c r="GP80" s="356">
        <f>GP81+GP82</f>
        <v>0</v>
      </c>
      <c r="GQ80" s="357">
        <f t="shared" si="227"/>
        <v>1</v>
      </c>
      <c r="GR80" s="357"/>
      <c r="GS80" s="358">
        <f t="shared" si="56"/>
        <v>1</v>
      </c>
      <c r="GT80" s="358"/>
      <c r="GU80" s="358">
        <f>GJ80/CP80</f>
        <v>1</v>
      </c>
    </row>
    <row r="81" spans="1:203" s="63" customFormat="1" ht="21" hidden="1" customHeight="1">
      <c r="A81" s="354"/>
      <c r="B81" s="355" t="s">
        <v>160</v>
      </c>
      <c r="C81" s="356">
        <f>D81+BN81+CP81</f>
        <v>0</v>
      </c>
      <c r="D81" s="356">
        <f>E81+J81</f>
        <v>0</v>
      </c>
      <c r="E81" s="356">
        <f>SUM(F81:I81)</f>
        <v>0</v>
      </c>
      <c r="F81" s="356"/>
      <c r="G81" s="356"/>
      <c r="H81" s="356"/>
      <c r="I81" s="356"/>
      <c r="J81" s="356">
        <f>SUM(K81:BM81)</f>
        <v>0</v>
      </c>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6"/>
      <c r="AM81" s="356"/>
      <c r="AN81" s="356"/>
      <c r="AO81" s="356"/>
      <c r="AP81" s="356"/>
      <c r="AQ81" s="356"/>
      <c r="AR81" s="356"/>
      <c r="AS81" s="356"/>
      <c r="AT81" s="356"/>
      <c r="AU81" s="356"/>
      <c r="AV81" s="356"/>
      <c r="AW81" s="356"/>
      <c r="AX81" s="356"/>
      <c r="AY81" s="356"/>
      <c r="AZ81" s="356"/>
      <c r="BA81" s="356"/>
      <c r="BB81" s="356"/>
      <c r="BC81" s="356"/>
      <c r="BD81" s="356"/>
      <c r="BE81" s="356"/>
      <c r="BF81" s="356"/>
      <c r="BG81" s="356"/>
      <c r="BH81" s="356"/>
      <c r="BI81" s="356"/>
      <c r="BJ81" s="356"/>
      <c r="BK81" s="356"/>
      <c r="BL81" s="356"/>
      <c r="BM81" s="356"/>
      <c r="BN81" s="356">
        <f>SUM(BO81:BP81)</f>
        <v>0</v>
      </c>
      <c r="BO81" s="356">
        <f>SUM(BQ81:BR81)+BS81+BU81+CD81+CL81</f>
        <v>0</v>
      </c>
      <c r="BP81" s="356">
        <f>BT81+SUM(BV81:CC81)+SUM(CE81:CK81)+SUM(CM81:CO81)</f>
        <v>0</v>
      </c>
      <c r="BQ81" s="356"/>
      <c r="BR81" s="356"/>
      <c r="BS81" s="356"/>
      <c r="BT81" s="356"/>
      <c r="BU81" s="356"/>
      <c r="BV81" s="356"/>
      <c r="BW81" s="356"/>
      <c r="BX81" s="356"/>
      <c r="BY81" s="356"/>
      <c r="BZ81" s="356"/>
      <c r="CA81" s="356"/>
      <c r="CB81" s="356"/>
      <c r="CC81" s="356"/>
      <c r="CD81" s="356"/>
      <c r="CE81" s="356"/>
      <c r="CF81" s="356"/>
      <c r="CG81" s="356"/>
      <c r="CH81" s="356"/>
      <c r="CI81" s="356"/>
      <c r="CJ81" s="356"/>
      <c r="CK81" s="356"/>
      <c r="CL81" s="356"/>
      <c r="CM81" s="356"/>
      <c r="CN81" s="356"/>
      <c r="CO81" s="356"/>
      <c r="CP81" s="356">
        <f>SUM(CQ81:CR81)</f>
        <v>0</v>
      </c>
      <c r="CQ81" s="356">
        <f>SUM(CS81:CS81)</f>
        <v>0</v>
      </c>
      <c r="CR81" s="356">
        <f>SUM(CT81:CU81)</f>
        <v>0</v>
      </c>
      <c r="CS81" s="356"/>
      <c r="CT81" s="356"/>
      <c r="CU81" s="356"/>
      <c r="CV81" s="355" t="s">
        <v>160</v>
      </c>
      <c r="CW81" s="356">
        <f>CX81+FH81+GJ81+GP81</f>
        <v>0</v>
      </c>
      <c r="CX81" s="356">
        <f>CY81+DD81</f>
        <v>0</v>
      </c>
      <c r="CY81" s="356">
        <f>SUM(CZ81:DC81)</f>
        <v>0</v>
      </c>
      <c r="CZ81" s="356"/>
      <c r="DA81" s="356"/>
      <c r="DB81" s="356"/>
      <c r="DC81" s="356"/>
      <c r="DD81" s="356">
        <f>SUM(DE81:FG81)</f>
        <v>0</v>
      </c>
      <c r="DE81" s="356"/>
      <c r="DF81" s="356"/>
      <c r="DG81" s="356"/>
      <c r="DH81" s="356"/>
      <c r="DI81" s="356"/>
      <c r="DJ81" s="356"/>
      <c r="DK81" s="356"/>
      <c r="DL81" s="356"/>
      <c r="DM81" s="356"/>
      <c r="DN81" s="356"/>
      <c r="DO81" s="356"/>
      <c r="DP81" s="356"/>
      <c r="DQ81" s="356"/>
      <c r="DR81" s="356"/>
      <c r="DS81" s="356"/>
      <c r="DT81" s="356"/>
      <c r="DU81" s="356"/>
      <c r="DV81" s="356"/>
      <c r="DW81" s="356"/>
      <c r="DX81" s="356"/>
      <c r="DY81" s="356"/>
      <c r="DZ81" s="356"/>
      <c r="EA81" s="356"/>
      <c r="EB81" s="356"/>
      <c r="EC81" s="356"/>
      <c r="ED81" s="356"/>
      <c r="EE81" s="356"/>
      <c r="EF81" s="356"/>
      <c r="EG81" s="356"/>
      <c r="EH81" s="356"/>
      <c r="EI81" s="356"/>
      <c r="EJ81" s="356"/>
      <c r="EK81" s="356"/>
      <c r="EL81" s="356"/>
      <c r="EM81" s="356"/>
      <c r="EN81" s="356"/>
      <c r="EO81" s="356"/>
      <c r="EP81" s="356"/>
      <c r="EQ81" s="356"/>
      <c r="ER81" s="356"/>
      <c r="ES81" s="356"/>
      <c r="ET81" s="356"/>
      <c r="EU81" s="356"/>
      <c r="EV81" s="356"/>
      <c r="EW81" s="356"/>
      <c r="EX81" s="356"/>
      <c r="EY81" s="356"/>
      <c r="EZ81" s="356"/>
      <c r="FA81" s="356"/>
      <c r="FB81" s="356"/>
      <c r="FC81" s="356"/>
      <c r="FD81" s="356"/>
      <c r="FE81" s="356"/>
      <c r="FF81" s="356"/>
      <c r="FG81" s="356"/>
      <c r="FH81" s="356">
        <f>SUM(FI81:FJ81)</f>
        <v>0</v>
      </c>
      <c r="FI81" s="356">
        <f>SUM(FK81:FL81)+FM81+FO81+FX81+GF81</f>
        <v>0</v>
      </c>
      <c r="FJ81" s="356">
        <f>FN81+SUM(FP81:FW81)+SUM(FY81:GE81)+SUM(GG81:GI81)</f>
        <v>0</v>
      </c>
      <c r="FK81" s="356"/>
      <c r="FL81" s="356"/>
      <c r="FM81" s="356"/>
      <c r="FN81" s="356"/>
      <c r="FO81" s="356"/>
      <c r="FP81" s="356"/>
      <c r="FQ81" s="356"/>
      <c r="FR81" s="356"/>
      <c r="FS81" s="356"/>
      <c r="FT81" s="356"/>
      <c r="FU81" s="356"/>
      <c r="FV81" s="356"/>
      <c r="FW81" s="356"/>
      <c r="FX81" s="356"/>
      <c r="FY81" s="356"/>
      <c r="FZ81" s="356"/>
      <c r="GA81" s="356"/>
      <c r="GB81" s="356"/>
      <c r="GC81" s="356"/>
      <c r="GD81" s="356"/>
      <c r="GE81" s="356"/>
      <c r="GF81" s="356"/>
      <c r="GG81" s="356"/>
      <c r="GH81" s="356"/>
      <c r="GI81" s="356"/>
      <c r="GJ81" s="356">
        <f>SUM(GK81:GL81)</f>
        <v>0</v>
      </c>
      <c r="GK81" s="356">
        <f>SUM(GM81:GM81)</f>
        <v>0</v>
      </c>
      <c r="GL81" s="356">
        <f>SUM(GN81:GO81)</f>
        <v>0</v>
      </c>
      <c r="GM81" s="356"/>
      <c r="GN81" s="356"/>
      <c r="GO81" s="356"/>
      <c r="GP81" s="356"/>
      <c r="GQ81" s="357"/>
      <c r="GR81" s="357"/>
      <c r="GS81" s="358"/>
      <c r="GT81" s="358"/>
      <c r="GU81" s="358"/>
    </row>
    <row r="82" spans="1:203" s="63" customFormat="1" ht="21" hidden="1" customHeight="1">
      <c r="A82" s="354"/>
      <c r="B82" s="355" t="s">
        <v>161</v>
      </c>
      <c r="C82" s="356">
        <f>D82+BN82+CP82</f>
        <v>4088888000</v>
      </c>
      <c r="D82" s="356">
        <f>E82+J82</f>
        <v>3944888000</v>
      </c>
      <c r="E82" s="356">
        <f>SUM(F82:I82)</f>
        <v>0</v>
      </c>
      <c r="F82" s="356"/>
      <c r="G82" s="356"/>
      <c r="H82" s="356"/>
      <c r="I82" s="356"/>
      <c r="J82" s="356">
        <f>SUM(K82:BM82)</f>
        <v>3944888000</v>
      </c>
      <c r="K82" s="356"/>
      <c r="L82" s="356">
        <v>3797358000</v>
      </c>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v>147530000</v>
      </c>
      <c r="AR82" s="356"/>
      <c r="AS82" s="356"/>
      <c r="AT82" s="356"/>
      <c r="AU82" s="356"/>
      <c r="AV82" s="356"/>
      <c r="AW82" s="356"/>
      <c r="AX82" s="356"/>
      <c r="AY82" s="356"/>
      <c r="AZ82" s="356"/>
      <c r="BA82" s="356"/>
      <c r="BB82" s="356"/>
      <c r="BC82" s="356"/>
      <c r="BD82" s="356"/>
      <c r="BE82" s="356"/>
      <c r="BF82" s="356"/>
      <c r="BG82" s="356"/>
      <c r="BH82" s="356"/>
      <c r="BI82" s="356"/>
      <c r="BJ82" s="356"/>
      <c r="BK82" s="356"/>
      <c r="BL82" s="356"/>
      <c r="BM82" s="356"/>
      <c r="BN82" s="356">
        <f>SUM(BO82:BP82)</f>
        <v>0</v>
      </c>
      <c r="BO82" s="356">
        <f>SUM(BQ82:BR82)+BS82+BU82+CD82+CL82</f>
        <v>0</v>
      </c>
      <c r="BP82" s="356">
        <f>BT82+SUM(BV82:CC82)+SUM(CE82:CK82)+SUM(CM82:CO82)</f>
        <v>0</v>
      </c>
      <c r="BQ82" s="356"/>
      <c r="BR82" s="356"/>
      <c r="BS82" s="356"/>
      <c r="BT82" s="356"/>
      <c r="BU82" s="356"/>
      <c r="BV82" s="356"/>
      <c r="BW82" s="356"/>
      <c r="BX82" s="356"/>
      <c r="BY82" s="356"/>
      <c r="BZ82" s="356"/>
      <c r="CA82" s="356"/>
      <c r="CB82" s="356"/>
      <c r="CC82" s="356"/>
      <c r="CD82" s="356"/>
      <c r="CE82" s="356"/>
      <c r="CF82" s="356"/>
      <c r="CG82" s="356"/>
      <c r="CH82" s="356"/>
      <c r="CI82" s="356"/>
      <c r="CJ82" s="356"/>
      <c r="CK82" s="356"/>
      <c r="CL82" s="356"/>
      <c r="CM82" s="356"/>
      <c r="CN82" s="356"/>
      <c r="CO82" s="356"/>
      <c r="CP82" s="356">
        <f>SUM(CQ82:CR82)</f>
        <v>144000000</v>
      </c>
      <c r="CQ82" s="356">
        <f>SUM(CS82:CS82)</f>
        <v>0</v>
      </c>
      <c r="CR82" s="356">
        <f>SUM(CT82:CU82)</f>
        <v>144000000</v>
      </c>
      <c r="CS82" s="356"/>
      <c r="CT82" s="356"/>
      <c r="CU82" s="356">
        <v>144000000</v>
      </c>
      <c r="CV82" s="355" t="s">
        <v>161</v>
      </c>
      <c r="CW82" s="356">
        <f>CX82+FH82+GJ82+GP82</f>
        <v>4088888000</v>
      </c>
      <c r="CX82" s="356">
        <f>CY82+DD82</f>
        <v>3944888000</v>
      </c>
      <c r="CY82" s="356">
        <f>SUM(CZ82:DC82)</f>
        <v>0</v>
      </c>
      <c r="CZ82" s="356"/>
      <c r="DA82" s="356"/>
      <c r="DB82" s="356"/>
      <c r="DC82" s="356"/>
      <c r="DD82" s="356">
        <f>SUM(DE82:FG82)</f>
        <v>3944888000</v>
      </c>
      <c r="DE82" s="356"/>
      <c r="DF82" s="356">
        <v>3797358000</v>
      </c>
      <c r="DG82" s="356"/>
      <c r="DH82" s="356"/>
      <c r="DI82" s="356"/>
      <c r="DJ82" s="356"/>
      <c r="DK82" s="356"/>
      <c r="DL82" s="356"/>
      <c r="DM82" s="356"/>
      <c r="DN82" s="356"/>
      <c r="DO82" s="356"/>
      <c r="DP82" s="356"/>
      <c r="DQ82" s="356"/>
      <c r="DR82" s="356"/>
      <c r="DS82" s="356"/>
      <c r="DT82" s="356"/>
      <c r="DU82" s="356"/>
      <c r="DV82" s="356"/>
      <c r="DW82" s="356"/>
      <c r="DX82" s="356"/>
      <c r="DY82" s="356"/>
      <c r="DZ82" s="356"/>
      <c r="EA82" s="356"/>
      <c r="EB82" s="356"/>
      <c r="EC82" s="356"/>
      <c r="ED82" s="356"/>
      <c r="EE82" s="356"/>
      <c r="EF82" s="356"/>
      <c r="EG82" s="356"/>
      <c r="EH82" s="356"/>
      <c r="EI82" s="356"/>
      <c r="EJ82" s="356"/>
      <c r="EK82" s="356">
        <v>147530000</v>
      </c>
      <c r="EL82" s="356"/>
      <c r="EM82" s="356"/>
      <c r="EN82" s="356"/>
      <c r="EO82" s="356"/>
      <c r="EP82" s="356"/>
      <c r="EQ82" s="356"/>
      <c r="ER82" s="356"/>
      <c r="ES82" s="356"/>
      <c r="ET82" s="356"/>
      <c r="EU82" s="356"/>
      <c r="EV82" s="356"/>
      <c r="EW82" s="356"/>
      <c r="EX82" s="356"/>
      <c r="EY82" s="356"/>
      <c r="EZ82" s="356"/>
      <c r="FA82" s="356"/>
      <c r="FB82" s="356"/>
      <c r="FC82" s="356"/>
      <c r="FD82" s="356"/>
      <c r="FE82" s="356"/>
      <c r="FF82" s="356"/>
      <c r="FG82" s="356"/>
      <c r="FH82" s="356">
        <f>SUM(FI82:FJ82)</f>
        <v>0</v>
      </c>
      <c r="FI82" s="356">
        <f>SUM(FK82:FL82)+FM82+FO82+FX82+GF82</f>
        <v>0</v>
      </c>
      <c r="FJ82" s="356">
        <f>FN82+SUM(FP82:FW82)+SUM(FY82:GE82)+SUM(GG82:GI82)</f>
        <v>0</v>
      </c>
      <c r="FK82" s="356"/>
      <c r="FL82" s="356"/>
      <c r="FM82" s="356"/>
      <c r="FN82" s="356"/>
      <c r="FO82" s="356"/>
      <c r="FP82" s="356"/>
      <c r="FQ82" s="356"/>
      <c r="FR82" s="356"/>
      <c r="FS82" s="356"/>
      <c r="FT82" s="356"/>
      <c r="FU82" s="356"/>
      <c r="FV82" s="356"/>
      <c r="FW82" s="356"/>
      <c r="FX82" s="356"/>
      <c r="FY82" s="356"/>
      <c r="FZ82" s="356"/>
      <c r="GA82" s="356"/>
      <c r="GB82" s="356"/>
      <c r="GC82" s="356"/>
      <c r="GD82" s="356"/>
      <c r="GE82" s="356"/>
      <c r="GF82" s="356"/>
      <c r="GG82" s="356"/>
      <c r="GH82" s="356"/>
      <c r="GI82" s="356"/>
      <c r="GJ82" s="356">
        <f>SUM(GK82:GL82)</f>
        <v>144000000</v>
      </c>
      <c r="GK82" s="356">
        <f>SUM(GM82:GM82)</f>
        <v>0</v>
      </c>
      <c r="GL82" s="356">
        <f>SUM(GN82:GO82)</f>
        <v>144000000</v>
      </c>
      <c r="GM82" s="356"/>
      <c r="GN82" s="356"/>
      <c r="GO82" s="356">
        <v>144000000</v>
      </c>
      <c r="GP82" s="356"/>
      <c r="GQ82" s="357">
        <f t="shared" si="227"/>
        <v>1</v>
      </c>
      <c r="GR82" s="357"/>
      <c r="GS82" s="358">
        <f t="shared" ref="GS82:GS94" si="246">DD82/J82</f>
        <v>1</v>
      </c>
      <c r="GT82" s="358"/>
      <c r="GU82" s="358">
        <f>GJ82/CP82</f>
        <v>1</v>
      </c>
    </row>
    <row r="83" spans="1:203" s="63" customFormat="1" ht="21" customHeight="1">
      <c r="A83" s="354">
        <v>24</v>
      </c>
      <c r="B83" s="355" t="s">
        <v>290</v>
      </c>
      <c r="C83" s="356">
        <f t="shared" ref="C83:Y83" si="247">C84+C85</f>
        <v>4116765000</v>
      </c>
      <c r="D83" s="356">
        <f t="shared" si="247"/>
        <v>4116765000</v>
      </c>
      <c r="E83" s="356">
        <f t="shared" si="247"/>
        <v>0</v>
      </c>
      <c r="F83" s="356">
        <f t="shared" si="247"/>
        <v>0</v>
      </c>
      <c r="G83" s="356">
        <f t="shared" si="247"/>
        <v>0</v>
      </c>
      <c r="H83" s="356">
        <f t="shared" si="247"/>
        <v>0</v>
      </c>
      <c r="I83" s="356">
        <f t="shared" si="247"/>
        <v>0</v>
      </c>
      <c r="J83" s="356">
        <f t="shared" si="247"/>
        <v>4116765000</v>
      </c>
      <c r="K83" s="356">
        <f t="shared" si="247"/>
        <v>3562030000</v>
      </c>
      <c r="L83" s="356">
        <f t="shared" si="247"/>
        <v>0</v>
      </c>
      <c r="M83" s="356">
        <f t="shared" si="247"/>
        <v>0</v>
      </c>
      <c r="N83" s="356">
        <f t="shared" si="247"/>
        <v>0</v>
      </c>
      <c r="O83" s="356">
        <f t="shared" si="247"/>
        <v>0</v>
      </c>
      <c r="P83" s="356">
        <f t="shared" si="247"/>
        <v>0</v>
      </c>
      <c r="Q83" s="356">
        <f t="shared" si="247"/>
        <v>0</v>
      </c>
      <c r="R83" s="356">
        <f t="shared" si="247"/>
        <v>0</v>
      </c>
      <c r="S83" s="356">
        <f t="shared" si="247"/>
        <v>0</v>
      </c>
      <c r="T83" s="356">
        <f t="shared" si="247"/>
        <v>0</v>
      </c>
      <c r="U83" s="356">
        <f t="shared" si="247"/>
        <v>0</v>
      </c>
      <c r="V83" s="356">
        <f t="shared" si="247"/>
        <v>0</v>
      </c>
      <c r="W83" s="356">
        <f t="shared" si="247"/>
        <v>0</v>
      </c>
      <c r="X83" s="356">
        <f t="shared" si="247"/>
        <v>0</v>
      </c>
      <c r="Y83" s="356">
        <f t="shared" si="247"/>
        <v>0</v>
      </c>
      <c r="Z83" s="356">
        <f t="shared" ref="Z83:AI83" si="248">Z84+Z85</f>
        <v>0</v>
      </c>
      <c r="AA83" s="356">
        <f t="shared" si="248"/>
        <v>0</v>
      </c>
      <c r="AB83" s="356">
        <f t="shared" si="248"/>
        <v>0</v>
      </c>
      <c r="AC83" s="356">
        <f t="shared" si="248"/>
        <v>20215000</v>
      </c>
      <c r="AD83" s="356">
        <f t="shared" si="248"/>
        <v>0</v>
      </c>
      <c r="AE83" s="356">
        <f t="shared" si="248"/>
        <v>0</v>
      </c>
      <c r="AF83" s="356">
        <f t="shared" si="248"/>
        <v>0</v>
      </c>
      <c r="AG83" s="356">
        <f t="shared" si="248"/>
        <v>0</v>
      </c>
      <c r="AH83" s="356">
        <f t="shared" si="248"/>
        <v>0</v>
      </c>
      <c r="AI83" s="356">
        <f t="shared" si="248"/>
        <v>0</v>
      </c>
      <c r="AJ83" s="356">
        <f t="shared" ref="AJ83:AO83" si="249">AJ84+AJ85</f>
        <v>0</v>
      </c>
      <c r="AK83" s="356">
        <f t="shared" si="249"/>
        <v>0</v>
      </c>
      <c r="AL83" s="356">
        <f t="shared" si="249"/>
        <v>0</v>
      </c>
      <c r="AM83" s="356">
        <f t="shared" si="249"/>
        <v>0</v>
      </c>
      <c r="AN83" s="356">
        <f t="shared" si="249"/>
        <v>0</v>
      </c>
      <c r="AO83" s="356">
        <f t="shared" si="249"/>
        <v>0</v>
      </c>
      <c r="AP83" s="356">
        <f>AP84+AP85</f>
        <v>0</v>
      </c>
      <c r="AQ83" s="356">
        <f t="shared" ref="AQ83:AW83" si="250">AQ84+AQ85</f>
        <v>534520000</v>
      </c>
      <c r="AR83" s="356">
        <f t="shared" si="250"/>
        <v>0</v>
      </c>
      <c r="AS83" s="356">
        <f t="shared" si="250"/>
        <v>0</v>
      </c>
      <c r="AT83" s="356">
        <f t="shared" si="250"/>
        <v>0</v>
      </c>
      <c r="AU83" s="356">
        <f t="shared" si="250"/>
        <v>0</v>
      </c>
      <c r="AV83" s="356">
        <f t="shared" si="250"/>
        <v>0</v>
      </c>
      <c r="AW83" s="356">
        <f t="shared" si="250"/>
        <v>0</v>
      </c>
      <c r="AX83" s="356">
        <f>AX84+AX85</f>
        <v>0</v>
      </c>
      <c r="AY83" s="356">
        <f t="shared" ref="AY83:BD83" si="251">AY84+AY85</f>
        <v>0</v>
      </c>
      <c r="AZ83" s="356">
        <f t="shared" si="251"/>
        <v>0</v>
      </c>
      <c r="BA83" s="356">
        <f t="shared" si="251"/>
        <v>0</v>
      </c>
      <c r="BB83" s="356">
        <f t="shared" si="251"/>
        <v>0</v>
      </c>
      <c r="BC83" s="356">
        <f t="shared" si="251"/>
        <v>0</v>
      </c>
      <c r="BD83" s="356">
        <f t="shared" si="251"/>
        <v>0</v>
      </c>
      <c r="BE83" s="356">
        <f>BE84+BE85</f>
        <v>0</v>
      </c>
      <c r="BF83" s="356">
        <f>BF84+BF85</f>
        <v>0</v>
      </c>
      <c r="BG83" s="356">
        <f t="shared" ref="BG83:CU83" si="252">BG84+BG85</f>
        <v>0</v>
      </c>
      <c r="BH83" s="356">
        <f t="shared" si="252"/>
        <v>0</v>
      </c>
      <c r="BI83" s="356">
        <f t="shared" si="252"/>
        <v>0</v>
      </c>
      <c r="BJ83" s="356">
        <f t="shared" si="252"/>
        <v>0</v>
      </c>
      <c r="BK83" s="356">
        <f t="shared" si="252"/>
        <v>0</v>
      </c>
      <c r="BL83" s="356">
        <f t="shared" si="252"/>
        <v>0</v>
      </c>
      <c r="BM83" s="356">
        <f t="shared" si="252"/>
        <v>0</v>
      </c>
      <c r="BN83" s="356">
        <f t="shared" si="252"/>
        <v>0</v>
      </c>
      <c r="BO83" s="356">
        <f t="shared" si="252"/>
        <v>0</v>
      </c>
      <c r="BP83" s="356">
        <f t="shared" si="252"/>
        <v>0</v>
      </c>
      <c r="BQ83" s="356">
        <f t="shared" si="252"/>
        <v>0</v>
      </c>
      <c r="BR83" s="356">
        <f t="shared" si="252"/>
        <v>0</v>
      </c>
      <c r="BS83" s="356">
        <f t="shared" si="252"/>
        <v>0</v>
      </c>
      <c r="BT83" s="356">
        <f t="shared" si="252"/>
        <v>0</v>
      </c>
      <c r="BU83" s="356">
        <f t="shared" si="252"/>
        <v>0</v>
      </c>
      <c r="BV83" s="356">
        <f t="shared" si="252"/>
        <v>0</v>
      </c>
      <c r="BW83" s="356">
        <f t="shared" si="252"/>
        <v>0</v>
      </c>
      <c r="BX83" s="356">
        <f t="shared" si="252"/>
        <v>0</v>
      </c>
      <c r="BY83" s="356">
        <f t="shared" si="252"/>
        <v>0</v>
      </c>
      <c r="BZ83" s="356">
        <f t="shared" si="252"/>
        <v>0</v>
      </c>
      <c r="CA83" s="356">
        <f t="shared" si="252"/>
        <v>0</v>
      </c>
      <c r="CB83" s="356">
        <f t="shared" si="252"/>
        <v>0</v>
      </c>
      <c r="CC83" s="356">
        <f t="shared" si="252"/>
        <v>0</v>
      </c>
      <c r="CD83" s="356">
        <f t="shared" si="252"/>
        <v>0</v>
      </c>
      <c r="CE83" s="356">
        <f t="shared" si="252"/>
        <v>0</v>
      </c>
      <c r="CF83" s="356">
        <f t="shared" si="252"/>
        <v>0</v>
      </c>
      <c r="CG83" s="356">
        <f t="shared" si="252"/>
        <v>0</v>
      </c>
      <c r="CH83" s="356">
        <f t="shared" si="252"/>
        <v>0</v>
      </c>
      <c r="CI83" s="356">
        <f t="shared" si="252"/>
        <v>0</v>
      </c>
      <c r="CJ83" s="356">
        <f t="shared" si="252"/>
        <v>0</v>
      </c>
      <c r="CK83" s="356">
        <f t="shared" si="252"/>
        <v>0</v>
      </c>
      <c r="CL83" s="356">
        <f t="shared" si="252"/>
        <v>0</v>
      </c>
      <c r="CM83" s="356">
        <f t="shared" si="252"/>
        <v>0</v>
      </c>
      <c r="CN83" s="356">
        <f t="shared" si="252"/>
        <v>0</v>
      </c>
      <c r="CO83" s="356">
        <f t="shared" si="252"/>
        <v>0</v>
      </c>
      <c r="CP83" s="356">
        <f t="shared" si="252"/>
        <v>0</v>
      </c>
      <c r="CQ83" s="356">
        <f t="shared" si="252"/>
        <v>0</v>
      </c>
      <c r="CR83" s="356">
        <f t="shared" si="252"/>
        <v>0</v>
      </c>
      <c r="CS83" s="356">
        <f t="shared" si="252"/>
        <v>0</v>
      </c>
      <c r="CT83" s="356">
        <f t="shared" si="252"/>
        <v>0</v>
      </c>
      <c r="CU83" s="356">
        <f t="shared" si="252"/>
        <v>0</v>
      </c>
      <c r="CV83" s="355" t="s">
        <v>290</v>
      </c>
      <c r="CW83" s="356">
        <f t="shared" ref="CW83:DM83" si="253">CW84+CW85</f>
        <v>4116765000</v>
      </c>
      <c r="CX83" s="356">
        <f t="shared" si="253"/>
        <v>4116765000</v>
      </c>
      <c r="CY83" s="356">
        <f t="shared" si="253"/>
        <v>0</v>
      </c>
      <c r="CZ83" s="356">
        <f t="shared" si="253"/>
        <v>0</v>
      </c>
      <c r="DA83" s="356">
        <f t="shared" si="253"/>
        <v>0</v>
      </c>
      <c r="DB83" s="356">
        <f t="shared" si="253"/>
        <v>0</v>
      </c>
      <c r="DC83" s="356">
        <f t="shared" si="253"/>
        <v>0</v>
      </c>
      <c r="DD83" s="356">
        <f t="shared" si="253"/>
        <v>4116765000</v>
      </c>
      <c r="DE83" s="356">
        <f t="shared" si="253"/>
        <v>3562030000</v>
      </c>
      <c r="DF83" s="356">
        <f t="shared" si="253"/>
        <v>0</v>
      </c>
      <c r="DG83" s="356">
        <f t="shared" si="253"/>
        <v>0</v>
      </c>
      <c r="DH83" s="356">
        <f t="shared" si="253"/>
        <v>0</v>
      </c>
      <c r="DI83" s="356">
        <f t="shared" si="253"/>
        <v>0</v>
      </c>
      <c r="DJ83" s="356">
        <f t="shared" si="253"/>
        <v>0</v>
      </c>
      <c r="DK83" s="356">
        <f t="shared" si="253"/>
        <v>0</v>
      </c>
      <c r="DL83" s="356">
        <f t="shared" si="253"/>
        <v>0</v>
      </c>
      <c r="DM83" s="356">
        <f t="shared" si="253"/>
        <v>0</v>
      </c>
      <c r="DN83" s="356">
        <f t="shared" ref="DN83:GF83" si="254">DN84+DN85</f>
        <v>0</v>
      </c>
      <c r="DO83" s="356">
        <f t="shared" si="254"/>
        <v>0</v>
      </c>
      <c r="DP83" s="356">
        <f t="shared" si="254"/>
        <v>0</v>
      </c>
      <c r="DQ83" s="356">
        <f t="shared" si="254"/>
        <v>0</v>
      </c>
      <c r="DR83" s="356">
        <f t="shared" si="254"/>
        <v>0</v>
      </c>
      <c r="DS83" s="356">
        <f t="shared" si="254"/>
        <v>0</v>
      </c>
      <c r="DT83" s="356">
        <f>DT84+DT85</f>
        <v>0</v>
      </c>
      <c r="DU83" s="356">
        <f t="shared" si="254"/>
        <v>0</v>
      </c>
      <c r="DV83" s="356">
        <f t="shared" si="254"/>
        <v>0</v>
      </c>
      <c r="DW83" s="356">
        <f>DW84+DW85</f>
        <v>20215000</v>
      </c>
      <c r="DX83" s="356">
        <f>DX84+DX85</f>
        <v>0</v>
      </c>
      <c r="DY83" s="356">
        <f t="shared" si="254"/>
        <v>0</v>
      </c>
      <c r="DZ83" s="356">
        <f t="shared" si="254"/>
        <v>0</v>
      </c>
      <c r="EA83" s="356">
        <f t="shared" si="254"/>
        <v>0</v>
      </c>
      <c r="EB83" s="356">
        <f t="shared" si="254"/>
        <v>0</v>
      </c>
      <c r="EC83" s="356">
        <f>EC84+EC85</f>
        <v>0</v>
      </c>
      <c r="ED83" s="356">
        <f t="shared" si="254"/>
        <v>0</v>
      </c>
      <c r="EE83" s="356">
        <f t="shared" si="254"/>
        <v>0</v>
      </c>
      <c r="EF83" s="356">
        <f t="shared" si="254"/>
        <v>0</v>
      </c>
      <c r="EG83" s="356">
        <f t="shared" si="254"/>
        <v>0</v>
      </c>
      <c r="EH83" s="356">
        <f t="shared" si="254"/>
        <v>0</v>
      </c>
      <c r="EI83" s="356">
        <f t="shared" si="254"/>
        <v>0</v>
      </c>
      <c r="EJ83" s="356">
        <f>EJ84+EJ85</f>
        <v>0</v>
      </c>
      <c r="EK83" s="356">
        <f t="shared" si="254"/>
        <v>534520000</v>
      </c>
      <c r="EL83" s="356">
        <f t="shared" si="254"/>
        <v>0</v>
      </c>
      <c r="EM83" s="356">
        <f t="shared" si="254"/>
        <v>0</v>
      </c>
      <c r="EN83" s="356">
        <f t="shared" si="254"/>
        <v>0</v>
      </c>
      <c r="EO83" s="356">
        <f t="shared" si="254"/>
        <v>0</v>
      </c>
      <c r="EP83" s="356">
        <f t="shared" si="254"/>
        <v>0</v>
      </c>
      <c r="EQ83" s="356">
        <f t="shared" si="254"/>
        <v>0</v>
      </c>
      <c r="ER83" s="356">
        <f>ER84+ER85</f>
        <v>0</v>
      </c>
      <c r="ES83" s="356">
        <f t="shared" si="254"/>
        <v>0</v>
      </c>
      <c r="ET83" s="356">
        <f t="shared" si="254"/>
        <v>0</v>
      </c>
      <c r="EU83" s="356">
        <f t="shared" si="254"/>
        <v>0</v>
      </c>
      <c r="EV83" s="356">
        <f t="shared" si="254"/>
        <v>0</v>
      </c>
      <c r="EW83" s="356">
        <f t="shared" si="254"/>
        <v>0</v>
      </c>
      <c r="EX83" s="356">
        <f t="shared" si="254"/>
        <v>0</v>
      </c>
      <c r="EY83" s="356">
        <f>EY84+EY85</f>
        <v>0</v>
      </c>
      <c r="EZ83" s="356">
        <f>EZ84+EZ85</f>
        <v>0</v>
      </c>
      <c r="FA83" s="356">
        <f t="shared" si="254"/>
        <v>0</v>
      </c>
      <c r="FB83" s="356">
        <f t="shared" si="254"/>
        <v>0</v>
      </c>
      <c r="FC83" s="356">
        <f t="shared" si="254"/>
        <v>0</v>
      </c>
      <c r="FD83" s="356">
        <f t="shared" si="254"/>
        <v>0</v>
      </c>
      <c r="FE83" s="356">
        <f t="shared" si="254"/>
        <v>0</v>
      </c>
      <c r="FF83" s="356">
        <f t="shared" si="254"/>
        <v>0</v>
      </c>
      <c r="FG83" s="356">
        <f t="shared" si="254"/>
        <v>0</v>
      </c>
      <c r="FH83" s="356">
        <f t="shared" si="254"/>
        <v>0</v>
      </c>
      <c r="FI83" s="356">
        <f t="shared" si="254"/>
        <v>0</v>
      </c>
      <c r="FJ83" s="356">
        <f t="shared" si="254"/>
        <v>0</v>
      </c>
      <c r="FK83" s="356">
        <f t="shared" si="254"/>
        <v>0</v>
      </c>
      <c r="FL83" s="356">
        <f t="shared" si="254"/>
        <v>0</v>
      </c>
      <c r="FM83" s="356">
        <f t="shared" si="254"/>
        <v>0</v>
      </c>
      <c r="FN83" s="356">
        <f t="shared" si="254"/>
        <v>0</v>
      </c>
      <c r="FO83" s="356">
        <f t="shared" si="254"/>
        <v>0</v>
      </c>
      <c r="FP83" s="356">
        <f t="shared" si="254"/>
        <v>0</v>
      </c>
      <c r="FQ83" s="356">
        <f t="shared" si="254"/>
        <v>0</v>
      </c>
      <c r="FR83" s="356">
        <f t="shared" si="254"/>
        <v>0</v>
      </c>
      <c r="FS83" s="356">
        <f t="shared" si="254"/>
        <v>0</v>
      </c>
      <c r="FT83" s="356">
        <f t="shared" si="254"/>
        <v>0</v>
      </c>
      <c r="FU83" s="356">
        <f t="shared" si="254"/>
        <v>0</v>
      </c>
      <c r="FV83" s="356">
        <f t="shared" si="254"/>
        <v>0</v>
      </c>
      <c r="FW83" s="356">
        <f t="shared" si="254"/>
        <v>0</v>
      </c>
      <c r="FX83" s="356">
        <f t="shared" si="254"/>
        <v>0</v>
      </c>
      <c r="FY83" s="356">
        <f t="shared" si="254"/>
        <v>0</v>
      </c>
      <c r="FZ83" s="356">
        <f t="shared" si="254"/>
        <v>0</v>
      </c>
      <c r="GA83" s="356">
        <f t="shared" si="254"/>
        <v>0</v>
      </c>
      <c r="GB83" s="356">
        <f t="shared" si="254"/>
        <v>0</v>
      </c>
      <c r="GC83" s="356">
        <f t="shared" si="254"/>
        <v>0</v>
      </c>
      <c r="GD83" s="356">
        <f t="shared" si="254"/>
        <v>0</v>
      </c>
      <c r="GE83" s="356">
        <f t="shared" si="254"/>
        <v>0</v>
      </c>
      <c r="GF83" s="356">
        <f t="shared" si="254"/>
        <v>0</v>
      </c>
      <c r="GG83" s="356">
        <f t="shared" ref="GG83:GO83" si="255">GG84+GG85</f>
        <v>0</v>
      </c>
      <c r="GH83" s="356">
        <f t="shared" si="255"/>
        <v>0</v>
      </c>
      <c r="GI83" s="356">
        <f t="shared" si="255"/>
        <v>0</v>
      </c>
      <c r="GJ83" s="356">
        <f t="shared" si="255"/>
        <v>0</v>
      </c>
      <c r="GK83" s="356">
        <f t="shared" si="255"/>
        <v>0</v>
      </c>
      <c r="GL83" s="356">
        <f t="shared" si="255"/>
        <v>0</v>
      </c>
      <c r="GM83" s="356">
        <f t="shared" si="255"/>
        <v>0</v>
      </c>
      <c r="GN83" s="356">
        <f t="shared" si="255"/>
        <v>0</v>
      </c>
      <c r="GO83" s="356">
        <f t="shared" si="255"/>
        <v>0</v>
      </c>
      <c r="GP83" s="356">
        <f>GP84+GP85</f>
        <v>0</v>
      </c>
      <c r="GQ83" s="357">
        <f t="shared" si="227"/>
        <v>1</v>
      </c>
      <c r="GR83" s="357"/>
      <c r="GS83" s="358">
        <f t="shared" si="246"/>
        <v>1</v>
      </c>
      <c r="GT83" s="358"/>
      <c r="GU83" s="358"/>
    </row>
    <row r="84" spans="1:203" s="63" customFormat="1" ht="21" hidden="1" customHeight="1">
      <c r="A84" s="354"/>
      <c r="B84" s="355" t="s">
        <v>160</v>
      </c>
      <c r="C84" s="356">
        <f>D84+BN84+CP84</f>
        <v>0</v>
      </c>
      <c r="D84" s="356">
        <f>E84+J84</f>
        <v>0</v>
      </c>
      <c r="E84" s="356">
        <f>SUM(F84:I84)</f>
        <v>0</v>
      </c>
      <c r="F84" s="356"/>
      <c r="G84" s="356"/>
      <c r="H84" s="356"/>
      <c r="I84" s="356"/>
      <c r="J84" s="356">
        <f>SUM(K84:BM84)</f>
        <v>0</v>
      </c>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6"/>
      <c r="BI84" s="356"/>
      <c r="BJ84" s="356"/>
      <c r="BK84" s="356"/>
      <c r="BL84" s="356"/>
      <c r="BM84" s="356"/>
      <c r="BN84" s="356">
        <f>SUM(BO84:BP84)</f>
        <v>0</v>
      </c>
      <c r="BO84" s="356">
        <f>SUM(BQ84:BR84)+BS84+BU84+CD84+CL84</f>
        <v>0</v>
      </c>
      <c r="BP84" s="356">
        <f>BT84+SUM(BV84:CC84)+SUM(CE84:CK84)+SUM(CM84:CO84)</f>
        <v>0</v>
      </c>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f>SUM(CQ84:CR84)</f>
        <v>0</v>
      </c>
      <c r="CQ84" s="356">
        <f>SUM(CS84:CS84)</f>
        <v>0</v>
      </c>
      <c r="CR84" s="356">
        <f>SUM(CT84:CU84)</f>
        <v>0</v>
      </c>
      <c r="CS84" s="356"/>
      <c r="CT84" s="356"/>
      <c r="CU84" s="356"/>
      <c r="CV84" s="355" t="s">
        <v>160</v>
      </c>
      <c r="CW84" s="356">
        <f>CX84+FH84+GJ84+GP84</f>
        <v>0</v>
      </c>
      <c r="CX84" s="356">
        <f>CY84+DD84</f>
        <v>0</v>
      </c>
      <c r="CY84" s="356">
        <f>SUM(CZ84:DC84)</f>
        <v>0</v>
      </c>
      <c r="CZ84" s="356"/>
      <c r="DA84" s="356"/>
      <c r="DB84" s="356"/>
      <c r="DC84" s="356"/>
      <c r="DD84" s="356">
        <f>SUM(DE84:FG84)</f>
        <v>0</v>
      </c>
      <c r="DE84" s="356"/>
      <c r="DF84" s="356"/>
      <c r="DG84" s="356"/>
      <c r="DH84" s="356"/>
      <c r="DI84" s="356"/>
      <c r="DJ84" s="356"/>
      <c r="DK84" s="356"/>
      <c r="DL84" s="356"/>
      <c r="DM84" s="356"/>
      <c r="DN84" s="356"/>
      <c r="DO84" s="356"/>
      <c r="DP84" s="356"/>
      <c r="DQ84" s="356"/>
      <c r="DR84" s="356"/>
      <c r="DS84" s="356"/>
      <c r="DT84" s="356"/>
      <c r="DU84" s="356"/>
      <c r="DV84" s="356"/>
      <c r="DW84" s="356"/>
      <c r="DX84" s="356"/>
      <c r="DY84" s="356"/>
      <c r="DZ84" s="356"/>
      <c r="EA84" s="356"/>
      <c r="EB84" s="356"/>
      <c r="EC84" s="356"/>
      <c r="ED84" s="356"/>
      <c r="EE84" s="356"/>
      <c r="EF84" s="356"/>
      <c r="EG84" s="356"/>
      <c r="EH84" s="356"/>
      <c r="EI84" s="356"/>
      <c r="EJ84" s="356"/>
      <c r="EK84" s="356"/>
      <c r="EL84" s="356"/>
      <c r="EM84" s="356"/>
      <c r="EN84" s="356"/>
      <c r="EO84" s="356"/>
      <c r="EP84" s="356"/>
      <c r="EQ84" s="356"/>
      <c r="ER84" s="356"/>
      <c r="ES84" s="356"/>
      <c r="ET84" s="356"/>
      <c r="EU84" s="356"/>
      <c r="EV84" s="356"/>
      <c r="EW84" s="356"/>
      <c r="EX84" s="356"/>
      <c r="EY84" s="356"/>
      <c r="EZ84" s="356"/>
      <c r="FA84" s="356"/>
      <c r="FB84" s="356"/>
      <c r="FC84" s="356"/>
      <c r="FD84" s="356"/>
      <c r="FE84" s="356"/>
      <c r="FF84" s="356"/>
      <c r="FG84" s="356"/>
      <c r="FH84" s="356">
        <f>SUM(FI84:FJ84)</f>
        <v>0</v>
      </c>
      <c r="FI84" s="356">
        <f>SUM(FK84:FL84)+FM84+FO84+FX84+GF84</f>
        <v>0</v>
      </c>
      <c r="FJ84" s="356">
        <f>FN84+SUM(FP84:FW84)+SUM(FY84:GE84)+SUM(GG84:GI84)</f>
        <v>0</v>
      </c>
      <c r="FK84" s="356"/>
      <c r="FL84" s="356"/>
      <c r="FM84" s="356"/>
      <c r="FN84" s="356"/>
      <c r="FO84" s="356"/>
      <c r="FP84" s="356"/>
      <c r="FQ84" s="356"/>
      <c r="FR84" s="356"/>
      <c r="FS84" s="356"/>
      <c r="FT84" s="356"/>
      <c r="FU84" s="356"/>
      <c r="FV84" s="356"/>
      <c r="FW84" s="356"/>
      <c r="FX84" s="356"/>
      <c r="FY84" s="356"/>
      <c r="FZ84" s="356"/>
      <c r="GA84" s="356"/>
      <c r="GB84" s="356"/>
      <c r="GC84" s="356"/>
      <c r="GD84" s="356"/>
      <c r="GE84" s="356"/>
      <c r="GF84" s="356"/>
      <c r="GG84" s="356"/>
      <c r="GH84" s="356"/>
      <c r="GI84" s="356"/>
      <c r="GJ84" s="356">
        <f>SUM(GK84:GL84)</f>
        <v>0</v>
      </c>
      <c r="GK84" s="356">
        <f>SUM(GM84:GM84)</f>
        <v>0</v>
      </c>
      <c r="GL84" s="356">
        <f>SUM(GN84:GO84)</f>
        <v>0</v>
      </c>
      <c r="GM84" s="356"/>
      <c r="GN84" s="356"/>
      <c r="GO84" s="356"/>
      <c r="GP84" s="356"/>
      <c r="GQ84" s="357"/>
      <c r="GR84" s="357"/>
      <c r="GS84" s="358"/>
      <c r="GT84" s="358"/>
      <c r="GU84" s="358"/>
    </row>
    <row r="85" spans="1:203" s="63" customFormat="1" ht="21" hidden="1" customHeight="1">
      <c r="A85" s="354"/>
      <c r="B85" s="355" t="s">
        <v>161</v>
      </c>
      <c r="C85" s="356">
        <f>D85+BN85+CP85</f>
        <v>4116765000</v>
      </c>
      <c r="D85" s="356">
        <f>E85+J85</f>
        <v>4116765000</v>
      </c>
      <c r="E85" s="356">
        <f>SUM(F85:I85)</f>
        <v>0</v>
      </c>
      <c r="F85" s="356"/>
      <c r="G85" s="356"/>
      <c r="H85" s="356"/>
      <c r="I85" s="356"/>
      <c r="J85" s="356">
        <f>SUM(K85:BM85)</f>
        <v>4116765000</v>
      </c>
      <c r="K85" s="356">
        <v>3562030000</v>
      </c>
      <c r="L85" s="356"/>
      <c r="M85" s="356"/>
      <c r="N85" s="356"/>
      <c r="O85" s="356"/>
      <c r="P85" s="356"/>
      <c r="Q85" s="356"/>
      <c r="R85" s="356"/>
      <c r="S85" s="356"/>
      <c r="T85" s="356"/>
      <c r="U85" s="356"/>
      <c r="V85" s="356"/>
      <c r="W85" s="356"/>
      <c r="X85" s="356"/>
      <c r="Y85" s="356"/>
      <c r="Z85" s="356"/>
      <c r="AA85" s="356"/>
      <c r="AB85" s="356"/>
      <c r="AC85" s="356">
        <v>20215000</v>
      </c>
      <c r="AD85" s="356"/>
      <c r="AE85" s="356"/>
      <c r="AF85" s="356"/>
      <c r="AG85" s="356"/>
      <c r="AH85" s="356"/>
      <c r="AI85" s="356"/>
      <c r="AJ85" s="356"/>
      <c r="AK85" s="356"/>
      <c r="AL85" s="356"/>
      <c r="AM85" s="356"/>
      <c r="AN85" s="356"/>
      <c r="AO85" s="356"/>
      <c r="AP85" s="356"/>
      <c r="AQ85" s="356">
        <v>534520000</v>
      </c>
      <c r="AR85" s="356"/>
      <c r="AS85" s="356"/>
      <c r="AT85" s="356"/>
      <c r="AU85" s="356"/>
      <c r="AV85" s="356"/>
      <c r="AW85" s="356"/>
      <c r="AX85" s="356"/>
      <c r="AY85" s="356"/>
      <c r="AZ85" s="356"/>
      <c r="BA85" s="356"/>
      <c r="BB85" s="356"/>
      <c r="BC85" s="356"/>
      <c r="BD85" s="356"/>
      <c r="BE85" s="356"/>
      <c r="BF85" s="356"/>
      <c r="BG85" s="356"/>
      <c r="BH85" s="356"/>
      <c r="BI85" s="356"/>
      <c r="BJ85" s="356"/>
      <c r="BK85" s="356"/>
      <c r="BL85" s="356"/>
      <c r="BM85" s="356"/>
      <c r="BN85" s="356">
        <f>SUM(BO85:BP85)</f>
        <v>0</v>
      </c>
      <c r="BO85" s="356">
        <f>SUM(BQ85:BR85)+BS85+BU85+CD85+CL85</f>
        <v>0</v>
      </c>
      <c r="BP85" s="356">
        <f>BT85+SUM(BV85:CC85)+SUM(CE85:CK85)+SUM(CM85:CO85)</f>
        <v>0</v>
      </c>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f>SUM(CQ85:CR85)</f>
        <v>0</v>
      </c>
      <c r="CQ85" s="356">
        <f>SUM(CS85:CS85)</f>
        <v>0</v>
      </c>
      <c r="CR85" s="356">
        <f>SUM(CT85:CU85)</f>
        <v>0</v>
      </c>
      <c r="CS85" s="356"/>
      <c r="CT85" s="356"/>
      <c r="CU85" s="356"/>
      <c r="CV85" s="355" t="s">
        <v>161</v>
      </c>
      <c r="CW85" s="356">
        <f>CX85+FH85+GJ85+GP85</f>
        <v>4116765000</v>
      </c>
      <c r="CX85" s="356">
        <f>CY85+DD85</f>
        <v>4116765000</v>
      </c>
      <c r="CY85" s="356">
        <f>SUM(CZ85:DC85)</f>
        <v>0</v>
      </c>
      <c r="CZ85" s="356"/>
      <c r="DA85" s="356"/>
      <c r="DB85" s="356"/>
      <c r="DC85" s="356"/>
      <c r="DD85" s="356">
        <f>SUM(DE85:FG85)</f>
        <v>4116765000</v>
      </c>
      <c r="DE85" s="356">
        <v>3562030000</v>
      </c>
      <c r="DF85" s="356"/>
      <c r="DG85" s="356"/>
      <c r="DH85" s="356"/>
      <c r="DI85" s="356"/>
      <c r="DJ85" s="356"/>
      <c r="DK85" s="356"/>
      <c r="DL85" s="356"/>
      <c r="DM85" s="356"/>
      <c r="DN85" s="356"/>
      <c r="DO85" s="356"/>
      <c r="DP85" s="356"/>
      <c r="DQ85" s="356"/>
      <c r="DR85" s="356"/>
      <c r="DS85" s="356"/>
      <c r="DT85" s="356"/>
      <c r="DU85" s="356"/>
      <c r="DV85" s="356"/>
      <c r="DW85" s="356">
        <v>20215000</v>
      </c>
      <c r="DX85" s="356"/>
      <c r="DY85" s="356"/>
      <c r="DZ85" s="356"/>
      <c r="EA85" s="356"/>
      <c r="EB85" s="356"/>
      <c r="EC85" s="356"/>
      <c r="ED85" s="356"/>
      <c r="EE85" s="356"/>
      <c r="EF85" s="356"/>
      <c r="EG85" s="356"/>
      <c r="EH85" s="356"/>
      <c r="EI85" s="356"/>
      <c r="EJ85" s="356"/>
      <c r="EK85" s="356">
        <v>534520000</v>
      </c>
      <c r="EL85" s="356"/>
      <c r="EM85" s="356"/>
      <c r="EN85" s="356"/>
      <c r="EO85" s="356"/>
      <c r="EP85" s="356"/>
      <c r="EQ85" s="356"/>
      <c r="ER85" s="356"/>
      <c r="ES85" s="356"/>
      <c r="ET85" s="356"/>
      <c r="EU85" s="356"/>
      <c r="EV85" s="356"/>
      <c r="EW85" s="356"/>
      <c r="EX85" s="356"/>
      <c r="EY85" s="356"/>
      <c r="EZ85" s="356"/>
      <c r="FA85" s="356"/>
      <c r="FB85" s="356"/>
      <c r="FC85" s="356"/>
      <c r="FD85" s="356"/>
      <c r="FE85" s="356"/>
      <c r="FF85" s="356"/>
      <c r="FG85" s="356"/>
      <c r="FH85" s="356">
        <f>SUM(FI85:FJ85)</f>
        <v>0</v>
      </c>
      <c r="FI85" s="356">
        <f>SUM(FK85:FL85)+FM85+FO85+FX85+GF85</f>
        <v>0</v>
      </c>
      <c r="FJ85" s="356">
        <f>FN85+SUM(FP85:FW85)+SUM(FY85:GE85)+SUM(GG85:GI85)</f>
        <v>0</v>
      </c>
      <c r="FK85" s="356"/>
      <c r="FL85" s="356"/>
      <c r="FM85" s="356"/>
      <c r="FN85" s="356"/>
      <c r="FO85" s="356"/>
      <c r="FP85" s="356"/>
      <c r="FQ85" s="356"/>
      <c r="FR85" s="356"/>
      <c r="FS85" s="356"/>
      <c r="FT85" s="356"/>
      <c r="FU85" s="356"/>
      <c r="FV85" s="356"/>
      <c r="FW85" s="356"/>
      <c r="FX85" s="356"/>
      <c r="FY85" s="356"/>
      <c r="FZ85" s="356"/>
      <c r="GA85" s="356"/>
      <c r="GB85" s="356"/>
      <c r="GC85" s="356"/>
      <c r="GD85" s="356"/>
      <c r="GE85" s="356"/>
      <c r="GF85" s="356"/>
      <c r="GG85" s="356"/>
      <c r="GH85" s="356"/>
      <c r="GI85" s="356"/>
      <c r="GJ85" s="356">
        <f>SUM(GK85:GL85)</f>
        <v>0</v>
      </c>
      <c r="GK85" s="356">
        <f>SUM(GM85:GM85)</f>
        <v>0</v>
      </c>
      <c r="GL85" s="356">
        <f>SUM(GN85:GO85)</f>
        <v>0</v>
      </c>
      <c r="GM85" s="356"/>
      <c r="GN85" s="356"/>
      <c r="GO85" s="356"/>
      <c r="GP85" s="356"/>
      <c r="GQ85" s="357">
        <f t="shared" si="227"/>
        <v>1</v>
      </c>
      <c r="GR85" s="357"/>
      <c r="GS85" s="358">
        <f t="shared" si="246"/>
        <v>1</v>
      </c>
      <c r="GT85" s="358"/>
      <c r="GU85" s="358"/>
    </row>
    <row r="86" spans="1:203" s="63" customFormat="1" ht="21" customHeight="1">
      <c r="A86" s="354">
        <v>25</v>
      </c>
      <c r="B86" s="355" t="s">
        <v>136</v>
      </c>
      <c r="C86" s="356">
        <f t="shared" ref="C86:Y86" si="256">C87+C88</f>
        <v>90000000</v>
      </c>
      <c r="D86" s="356">
        <f t="shared" si="256"/>
        <v>90000000</v>
      </c>
      <c r="E86" s="356">
        <f t="shared" si="256"/>
        <v>0</v>
      </c>
      <c r="F86" s="356">
        <f t="shared" si="256"/>
        <v>0</v>
      </c>
      <c r="G86" s="356">
        <f t="shared" si="256"/>
        <v>0</v>
      </c>
      <c r="H86" s="356">
        <f t="shared" si="256"/>
        <v>0</v>
      </c>
      <c r="I86" s="356">
        <f t="shared" si="256"/>
        <v>0</v>
      </c>
      <c r="J86" s="356">
        <f t="shared" si="256"/>
        <v>90000000</v>
      </c>
      <c r="K86" s="356">
        <f t="shared" si="256"/>
        <v>0</v>
      </c>
      <c r="L86" s="356">
        <f t="shared" si="256"/>
        <v>0</v>
      </c>
      <c r="M86" s="356">
        <f t="shared" si="256"/>
        <v>0</v>
      </c>
      <c r="N86" s="356">
        <f t="shared" si="256"/>
        <v>0</v>
      </c>
      <c r="O86" s="356">
        <f t="shared" si="256"/>
        <v>0</v>
      </c>
      <c r="P86" s="356">
        <f t="shared" si="256"/>
        <v>0</v>
      </c>
      <c r="Q86" s="356">
        <f t="shared" si="256"/>
        <v>0</v>
      </c>
      <c r="R86" s="356">
        <f t="shared" si="256"/>
        <v>0</v>
      </c>
      <c r="S86" s="356">
        <f t="shared" si="256"/>
        <v>0</v>
      </c>
      <c r="T86" s="356">
        <f t="shared" si="256"/>
        <v>0</v>
      </c>
      <c r="U86" s="356">
        <f t="shared" si="256"/>
        <v>0</v>
      </c>
      <c r="V86" s="356">
        <f t="shared" si="256"/>
        <v>0</v>
      </c>
      <c r="W86" s="356">
        <f t="shared" si="256"/>
        <v>0</v>
      </c>
      <c r="X86" s="356">
        <f t="shared" si="256"/>
        <v>0</v>
      </c>
      <c r="Y86" s="356">
        <f t="shared" si="256"/>
        <v>0</v>
      </c>
      <c r="Z86" s="356">
        <f t="shared" ref="Z86:AI86" si="257">Z87+Z88</f>
        <v>0</v>
      </c>
      <c r="AA86" s="356">
        <f t="shared" si="257"/>
        <v>0</v>
      </c>
      <c r="AB86" s="356">
        <f t="shared" si="257"/>
        <v>0</v>
      </c>
      <c r="AC86" s="356">
        <f t="shared" si="257"/>
        <v>0</v>
      </c>
      <c r="AD86" s="356">
        <f t="shared" si="257"/>
        <v>0</v>
      </c>
      <c r="AE86" s="356">
        <f t="shared" si="257"/>
        <v>0</v>
      </c>
      <c r="AF86" s="356">
        <f t="shared" si="257"/>
        <v>0</v>
      </c>
      <c r="AG86" s="356">
        <f t="shared" si="257"/>
        <v>0</v>
      </c>
      <c r="AH86" s="356">
        <f t="shared" si="257"/>
        <v>0</v>
      </c>
      <c r="AI86" s="356">
        <f t="shared" si="257"/>
        <v>0</v>
      </c>
      <c r="AJ86" s="356">
        <f t="shared" ref="AJ86:AO86" si="258">AJ87+AJ88</f>
        <v>0</v>
      </c>
      <c r="AK86" s="356">
        <f t="shared" si="258"/>
        <v>0</v>
      </c>
      <c r="AL86" s="356">
        <f t="shared" si="258"/>
        <v>0</v>
      </c>
      <c r="AM86" s="356">
        <f t="shared" si="258"/>
        <v>0</v>
      </c>
      <c r="AN86" s="356">
        <f t="shared" si="258"/>
        <v>0</v>
      </c>
      <c r="AO86" s="356">
        <f t="shared" si="258"/>
        <v>0</v>
      </c>
      <c r="AP86" s="356">
        <f>AP87+AP88</f>
        <v>0</v>
      </c>
      <c r="AQ86" s="356">
        <f t="shared" ref="AQ86:AW86" si="259">AQ87+AQ88</f>
        <v>0</v>
      </c>
      <c r="AR86" s="356">
        <f t="shared" si="259"/>
        <v>0</v>
      </c>
      <c r="AS86" s="356">
        <f t="shared" si="259"/>
        <v>0</v>
      </c>
      <c r="AT86" s="356">
        <f t="shared" si="259"/>
        <v>0</v>
      </c>
      <c r="AU86" s="356">
        <f t="shared" si="259"/>
        <v>0</v>
      </c>
      <c r="AV86" s="356">
        <f t="shared" si="259"/>
        <v>0</v>
      </c>
      <c r="AW86" s="356">
        <f t="shared" si="259"/>
        <v>0</v>
      </c>
      <c r="AX86" s="356">
        <f>AX87+AX88</f>
        <v>0</v>
      </c>
      <c r="AY86" s="356">
        <f t="shared" ref="AY86:BD86" si="260">AY87+AY88</f>
        <v>0</v>
      </c>
      <c r="AZ86" s="356">
        <f t="shared" si="260"/>
        <v>0</v>
      </c>
      <c r="BA86" s="356">
        <f t="shared" si="260"/>
        <v>0</v>
      </c>
      <c r="BB86" s="356">
        <f t="shared" si="260"/>
        <v>0</v>
      </c>
      <c r="BC86" s="356">
        <f t="shared" si="260"/>
        <v>0</v>
      </c>
      <c r="BD86" s="356">
        <f t="shared" si="260"/>
        <v>0</v>
      </c>
      <c r="BE86" s="356">
        <f>BE87+BE88</f>
        <v>0</v>
      </c>
      <c r="BF86" s="356">
        <f>BF87+BF88</f>
        <v>0</v>
      </c>
      <c r="BG86" s="356">
        <f t="shared" ref="BG86:CU86" si="261">BG87+BG88</f>
        <v>0</v>
      </c>
      <c r="BH86" s="356">
        <f t="shared" si="261"/>
        <v>0</v>
      </c>
      <c r="BI86" s="356">
        <f t="shared" si="261"/>
        <v>0</v>
      </c>
      <c r="BJ86" s="356">
        <f t="shared" si="261"/>
        <v>0</v>
      </c>
      <c r="BK86" s="356">
        <f t="shared" si="261"/>
        <v>0</v>
      </c>
      <c r="BL86" s="356">
        <f t="shared" si="261"/>
        <v>90000000</v>
      </c>
      <c r="BM86" s="356">
        <f t="shared" si="261"/>
        <v>0</v>
      </c>
      <c r="BN86" s="356">
        <f t="shared" si="261"/>
        <v>0</v>
      </c>
      <c r="BO86" s="356">
        <f t="shared" si="261"/>
        <v>0</v>
      </c>
      <c r="BP86" s="356">
        <f t="shared" si="261"/>
        <v>0</v>
      </c>
      <c r="BQ86" s="356">
        <f t="shared" si="261"/>
        <v>0</v>
      </c>
      <c r="BR86" s="356">
        <f t="shared" si="261"/>
        <v>0</v>
      </c>
      <c r="BS86" s="356">
        <f t="shared" si="261"/>
        <v>0</v>
      </c>
      <c r="BT86" s="356">
        <f t="shared" si="261"/>
        <v>0</v>
      </c>
      <c r="BU86" s="356">
        <f t="shared" si="261"/>
        <v>0</v>
      </c>
      <c r="BV86" s="356">
        <f t="shared" si="261"/>
        <v>0</v>
      </c>
      <c r="BW86" s="356">
        <f t="shared" si="261"/>
        <v>0</v>
      </c>
      <c r="BX86" s="356">
        <f t="shared" si="261"/>
        <v>0</v>
      </c>
      <c r="BY86" s="356">
        <f t="shared" si="261"/>
        <v>0</v>
      </c>
      <c r="BZ86" s="356">
        <f t="shared" si="261"/>
        <v>0</v>
      </c>
      <c r="CA86" s="356">
        <f t="shared" si="261"/>
        <v>0</v>
      </c>
      <c r="CB86" s="356">
        <f t="shared" si="261"/>
        <v>0</v>
      </c>
      <c r="CC86" s="356">
        <f t="shared" si="261"/>
        <v>0</v>
      </c>
      <c r="CD86" s="356">
        <f t="shared" si="261"/>
        <v>0</v>
      </c>
      <c r="CE86" s="356">
        <f t="shared" si="261"/>
        <v>0</v>
      </c>
      <c r="CF86" s="356">
        <f t="shared" si="261"/>
        <v>0</v>
      </c>
      <c r="CG86" s="356">
        <f t="shared" si="261"/>
        <v>0</v>
      </c>
      <c r="CH86" s="356">
        <f t="shared" si="261"/>
        <v>0</v>
      </c>
      <c r="CI86" s="356">
        <f t="shared" si="261"/>
        <v>0</v>
      </c>
      <c r="CJ86" s="356">
        <f t="shared" si="261"/>
        <v>0</v>
      </c>
      <c r="CK86" s="356">
        <f t="shared" si="261"/>
        <v>0</v>
      </c>
      <c r="CL86" s="356">
        <f t="shared" si="261"/>
        <v>0</v>
      </c>
      <c r="CM86" s="356">
        <f t="shared" si="261"/>
        <v>0</v>
      </c>
      <c r="CN86" s="356">
        <f t="shared" si="261"/>
        <v>0</v>
      </c>
      <c r="CO86" s="356">
        <f t="shared" si="261"/>
        <v>0</v>
      </c>
      <c r="CP86" s="356">
        <f t="shared" si="261"/>
        <v>0</v>
      </c>
      <c r="CQ86" s="356">
        <f t="shared" si="261"/>
        <v>0</v>
      </c>
      <c r="CR86" s="356">
        <f t="shared" si="261"/>
        <v>0</v>
      </c>
      <c r="CS86" s="356">
        <f t="shared" si="261"/>
        <v>0</v>
      </c>
      <c r="CT86" s="356">
        <f t="shared" si="261"/>
        <v>0</v>
      </c>
      <c r="CU86" s="356">
        <f t="shared" si="261"/>
        <v>0</v>
      </c>
      <c r="CV86" s="356" t="s">
        <v>136</v>
      </c>
      <c r="CW86" s="356">
        <f t="shared" ref="CW86:DM86" si="262">CW87+CW88</f>
        <v>90000000</v>
      </c>
      <c r="CX86" s="356">
        <f t="shared" si="262"/>
        <v>90000000</v>
      </c>
      <c r="CY86" s="356">
        <f t="shared" si="262"/>
        <v>0</v>
      </c>
      <c r="CZ86" s="356">
        <f t="shared" si="262"/>
        <v>0</v>
      </c>
      <c r="DA86" s="356">
        <f t="shared" si="262"/>
        <v>0</v>
      </c>
      <c r="DB86" s="356">
        <f t="shared" si="262"/>
        <v>0</v>
      </c>
      <c r="DC86" s="356">
        <f t="shared" si="262"/>
        <v>0</v>
      </c>
      <c r="DD86" s="356">
        <f t="shared" si="262"/>
        <v>90000000</v>
      </c>
      <c r="DE86" s="356">
        <f t="shared" si="262"/>
        <v>0</v>
      </c>
      <c r="DF86" s="356">
        <f t="shared" si="262"/>
        <v>0</v>
      </c>
      <c r="DG86" s="356">
        <f t="shared" si="262"/>
        <v>0</v>
      </c>
      <c r="DH86" s="356">
        <f t="shared" si="262"/>
        <v>0</v>
      </c>
      <c r="DI86" s="356">
        <f t="shared" si="262"/>
        <v>0</v>
      </c>
      <c r="DJ86" s="356">
        <f t="shared" si="262"/>
        <v>0</v>
      </c>
      <c r="DK86" s="356">
        <f t="shared" si="262"/>
        <v>0</v>
      </c>
      <c r="DL86" s="356">
        <f t="shared" si="262"/>
        <v>0</v>
      </c>
      <c r="DM86" s="356">
        <f t="shared" si="262"/>
        <v>0</v>
      </c>
      <c r="DN86" s="356">
        <f t="shared" ref="DN86:GF86" si="263">DN87+DN88</f>
        <v>0</v>
      </c>
      <c r="DO86" s="356">
        <f t="shared" si="263"/>
        <v>0</v>
      </c>
      <c r="DP86" s="356">
        <f t="shared" si="263"/>
        <v>0</v>
      </c>
      <c r="DQ86" s="356">
        <f t="shared" si="263"/>
        <v>0</v>
      </c>
      <c r="DR86" s="356">
        <f t="shared" si="263"/>
        <v>0</v>
      </c>
      <c r="DS86" s="356">
        <f t="shared" si="263"/>
        <v>0</v>
      </c>
      <c r="DT86" s="356">
        <f>DT87+DT88</f>
        <v>0</v>
      </c>
      <c r="DU86" s="356">
        <f t="shared" si="263"/>
        <v>0</v>
      </c>
      <c r="DV86" s="356">
        <f t="shared" si="263"/>
        <v>0</v>
      </c>
      <c r="DW86" s="356">
        <f>DW87+DW88</f>
        <v>0</v>
      </c>
      <c r="DX86" s="356">
        <f>DX87+DX88</f>
        <v>0</v>
      </c>
      <c r="DY86" s="356">
        <f t="shared" si="263"/>
        <v>0</v>
      </c>
      <c r="DZ86" s="356">
        <f t="shared" si="263"/>
        <v>0</v>
      </c>
      <c r="EA86" s="356">
        <f t="shared" si="263"/>
        <v>0</v>
      </c>
      <c r="EB86" s="356">
        <f t="shared" si="263"/>
        <v>0</v>
      </c>
      <c r="EC86" s="356">
        <f>EC87+EC88</f>
        <v>0</v>
      </c>
      <c r="ED86" s="356">
        <f t="shared" si="263"/>
        <v>0</v>
      </c>
      <c r="EE86" s="356">
        <f t="shared" si="263"/>
        <v>0</v>
      </c>
      <c r="EF86" s="356">
        <f t="shared" si="263"/>
        <v>0</v>
      </c>
      <c r="EG86" s="356">
        <f t="shared" si="263"/>
        <v>0</v>
      </c>
      <c r="EH86" s="356">
        <f t="shared" si="263"/>
        <v>0</v>
      </c>
      <c r="EI86" s="356">
        <f t="shared" si="263"/>
        <v>0</v>
      </c>
      <c r="EJ86" s="356">
        <f>EJ87+EJ88</f>
        <v>0</v>
      </c>
      <c r="EK86" s="356">
        <f t="shared" si="263"/>
        <v>0</v>
      </c>
      <c r="EL86" s="356">
        <f t="shared" si="263"/>
        <v>0</v>
      </c>
      <c r="EM86" s="356">
        <f t="shared" si="263"/>
        <v>0</v>
      </c>
      <c r="EN86" s="356">
        <f t="shared" si="263"/>
        <v>0</v>
      </c>
      <c r="EO86" s="356">
        <f t="shared" si="263"/>
        <v>0</v>
      </c>
      <c r="EP86" s="356">
        <f t="shared" si="263"/>
        <v>0</v>
      </c>
      <c r="EQ86" s="356">
        <f t="shared" si="263"/>
        <v>0</v>
      </c>
      <c r="ER86" s="356">
        <f>ER87+ER88</f>
        <v>0</v>
      </c>
      <c r="ES86" s="356">
        <f t="shared" si="263"/>
        <v>0</v>
      </c>
      <c r="ET86" s="356">
        <f t="shared" si="263"/>
        <v>0</v>
      </c>
      <c r="EU86" s="356">
        <f t="shared" si="263"/>
        <v>0</v>
      </c>
      <c r="EV86" s="356">
        <f t="shared" si="263"/>
        <v>0</v>
      </c>
      <c r="EW86" s="356">
        <f t="shared" si="263"/>
        <v>0</v>
      </c>
      <c r="EX86" s="356">
        <f t="shared" si="263"/>
        <v>0</v>
      </c>
      <c r="EY86" s="356">
        <f>EY87+EY88</f>
        <v>0</v>
      </c>
      <c r="EZ86" s="356">
        <f>EZ87+EZ88</f>
        <v>0</v>
      </c>
      <c r="FA86" s="356">
        <f t="shared" si="263"/>
        <v>0</v>
      </c>
      <c r="FB86" s="356">
        <f t="shared" si="263"/>
        <v>0</v>
      </c>
      <c r="FC86" s="356">
        <f t="shared" si="263"/>
        <v>0</v>
      </c>
      <c r="FD86" s="356">
        <f t="shared" si="263"/>
        <v>0</v>
      </c>
      <c r="FE86" s="356">
        <f t="shared" si="263"/>
        <v>0</v>
      </c>
      <c r="FF86" s="356">
        <f t="shared" si="263"/>
        <v>90000000</v>
      </c>
      <c r="FG86" s="356">
        <f t="shared" si="263"/>
        <v>0</v>
      </c>
      <c r="FH86" s="356">
        <f t="shared" si="263"/>
        <v>0</v>
      </c>
      <c r="FI86" s="356">
        <f t="shared" si="263"/>
        <v>0</v>
      </c>
      <c r="FJ86" s="356">
        <f t="shared" si="263"/>
        <v>0</v>
      </c>
      <c r="FK86" s="356">
        <f t="shared" si="263"/>
        <v>0</v>
      </c>
      <c r="FL86" s="356">
        <f t="shared" si="263"/>
        <v>0</v>
      </c>
      <c r="FM86" s="356">
        <f t="shared" si="263"/>
        <v>0</v>
      </c>
      <c r="FN86" s="356">
        <f t="shared" si="263"/>
        <v>0</v>
      </c>
      <c r="FO86" s="356">
        <f t="shared" si="263"/>
        <v>0</v>
      </c>
      <c r="FP86" s="356">
        <f t="shared" si="263"/>
        <v>0</v>
      </c>
      <c r="FQ86" s="356">
        <f t="shared" si="263"/>
        <v>0</v>
      </c>
      <c r="FR86" s="356">
        <f t="shared" si="263"/>
        <v>0</v>
      </c>
      <c r="FS86" s="356">
        <f t="shared" si="263"/>
        <v>0</v>
      </c>
      <c r="FT86" s="356">
        <f t="shared" si="263"/>
        <v>0</v>
      </c>
      <c r="FU86" s="356">
        <f t="shared" si="263"/>
        <v>0</v>
      </c>
      <c r="FV86" s="356">
        <f t="shared" si="263"/>
        <v>0</v>
      </c>
      <c r="FW86" s="356">
        <f t="shared" si="263"/>
        <v>0</v>
      </c>
      <c r="FX86" s="356">
        <f t="shared" si="263"/>
        <v>0</v>
      </c>
      <c r="FY86" s="356">
        <f t="shared" si="263"/>
        <v>0</v>
      </c>
      <c r="FZ86" s="356">
        <f t="shared" si="263"/>
        <v>0</v>
      </c>
      <c r="GA86" s="356">
        <f t="shared" si="263"/>
        <v>0</v>
      </c>
      <c r="GB86" s="356">
        <f t="shared" si="263"/>
        <v>0</v>
      </c>
      <c r="GC86" s="356">
        <f t="shared" si="263"/>
        <v>0</v>
      </c>
      <c r="GD86" s="356">
        <f t="shared" si="263"/>
        <v>0</v>
      </c>
      <c r="GE86" s="356">
        <f t="shared" si="263"/>
        <v>0</v>
      </c>
      <c r="GF86" s="356">
        <f t="shared" si="263"/>
        <v>0</v>
      </c>
      <c r="GG86" s="356">
        <f t="shared" ref="GG86:GO86" si="264">GG87+GG88</f>
        <v>0</v>
      </c>
      <c r="GH86" s="356">
        <f t="shared" si="264"/>
        <v>0</v>
      </c>
      <c r="GI86" s="356">
        <f t="shared" si="264"/>
        <v>0</v>
      </c>
      <c r="GJ86" s="356">
        <f t="shared" si="264"/>
        <v>0</v>
      </c>
      <c r="GK86" s="356">
        <f t="shared" si="264"/>
        <v>0</v>
      </c>
      <c r="GL86" s="356">
        <f t="shared" si="264"/>
        <v>0</v>
      </c>
      <c r="GM86" s="356">
        <f t="shared" si="264"/>
        <v>0</v>
      </c>
      <c r="GN86" s="356">
        <f t="shared" si="264"/>
        <v>0</v>
      </c>
      <c r="GO86" s="356">
        <f t="shared" si="264"/>
        <v>0</v>
      </c>
      <c r="GP86" s="356">
        <f>GP87+GP88</f>
        <v>0</v>
      </c>
      <c r="GQ86" s="357">
        <f t="shared" si="227"/>
        <v>1</v>
      </c>
      <c r="GR86" s="357"/>
      <c r="GS86" s="358">
        <f t="shared" si="246"/>
        <v>1</v>
      </c>
      <c r="GT86" s="358"/>
      <c r="GU86" s="358"/>
    </row>
    <row r="87" spans="1:203" s="63" customFormat="1" ht="21" hidden="1" customHeight="1">
      <c r="A87" s="354"/>
      <c r="B87" s="355" t="s">
        <v>160</v>
      </c>
      <c r="C87" s="356">
        <f>D87+BN87+CP87</f>
        <v>0</v>
      </c>
      <c r="D87" s="356">
        <f>E87+J87</f>
        <v>0</v>
      </c>
      <c r="E87" s="356">
        <f>SUM(F87:I87)</f>
        <v>0</v>
      </c>
      <c r="F87" s="356"/>
      <c r="G87" s="356"/>
      <c r="H87" s="356"/>
      <c r="I87" s="356"/>
      <c r="J87" s="356">
        <f>SUM(K87:BM87)</f>
        <v>0</v>
      </c>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356"/>
      <c r="BH87" s="356"/>
      <c r="BI87" s="356"/>
      <c r="BJ87" s="356"/>
      <c r="BK87" s="356"/>
      <c r="BL87" s="356"/>
      <c r="BM87" s="356"/>
      <c r="BN87" s="356">
        <f>SUM(BO87:BP87)</f>
        <v>0</v>
      </c>
      <c r="BO87" s="356">
        <f>SUM(BQ87:BR87)+BS87+BU87+CD87+CL87</f>
        <v>0</v>
      </c>
      <c r="BP87" s="356">
        <f>BT87+SUM(BV87:CC87)+SUM(CE87:CK87)+SUM(CM87:CO87)</f>
        <v>0</v>
      </c>
      <c r="BQ87" s="356"/>
      <c r="BR87" s="356"/>
      <c r="BS87" s="356"/>
      <c r="BT87" s="356"/>
      <c r="BU87" s="356"/>
      <c r="BV87" s="356"/>
      <c r="BW87" s="356"/>
      <c r="BX87" s="356"/>
      <c r="BY87" s="356"/>
      <c r="BZ87" s="356"/>
      <c r="CA87" s="356"/>
      <c r="CB87" s="356"/>
      <c r="CC87" s="356"/>
      <c r="CD87" s="356"/>
      <c r="CE87" s="356"/>
      <c r="CF87" s="356"/>
      <c r="CG87" s="356"/>
      <c r="CH87" s="356"/>
      <c r="CI87" s="356"/>
      <c r="CJ87" s="356"/>
      <c r="CK87" s="356"/>
      <c r="CL87" s="356"/>
      <c r="CM87" s="356"/>
      <c r="CN87" s="356"/>
      <c r="CO87" s="356"/>
      <c r="CP87" s="356">
        <f>SUM(CQ87:CR87)</f>
        <v>0</v>
      </c>
      <c r="CQ87" s="356">
        <f>SUM(CS87:CS87)</f>
        <v>0</v>
      </c>
      <c r="CR87" s="356">
        <f>SUM(CT87:CU87)</f>
        <v>0</v>
      </c>
      <c r="CS87" s="356"/>
      <c r="CT87" s="356"/>
      <c r="CU87" s="356"/>
      <c r="CV87" s="355" t="s">
        <v>160</v>
      </c>
      <c r="CW87" s="356">
        <f>CX87+FH87+GJ87+GP87</f>
        <v>0</v>
      </c>
      <c r="CX87" s="356">
        <f>CY87+DD87</f>
        <v>0</v>
      </c>
      <c r="CY87" s="356">
        <f>SUM(CZ87:DC87)</f>
        <v>0</v>
      </c>
      <c r="CZ87" s="356"/>
      <c r="DA87" s="356"/>
      <c r="DB87" s="356"/>
      <c r="DC87" s="356"/>
      <c r="DD87" s="356">
        <f>SUM(DE87:FG87)</f>
        <v>0</v>
      </c>
      <c r="DE87" s="356"/>
      <c r="DF87" s="356"/>
      <c r="DG87" s="356"/>
      <c r="DH87" s="356"/>
      <c r="DI87" s="356"/>
      <c r="DJ87" s="356"/>
      <c r="DK87" s="356"/>
      <c r="DL87" s="356"/>
      <c r="DM87" s="356"/>
      <c r="DN87" s="356"/>
      <c r="DO87" s="356"/>
      <c r="DP87" s="356"/>
      <c r="DQ87" s="356"/>
      <c r="DR87" s="356"/>
      <c r="DS87" s="356"/>
      <c r="DT87" s="356"/>
      <c r="DU87" s="356"/>
      <c r="DV87" s="356"/>
      <c r="DW87" s="356"/>
      <c r="DX87" s="356"/>
      <c r="DY87" s="356"/>
      <c r="DZ87" s="356"/>
      <c r="EA87" s="356"/>
      <c r="EB87" s="356"/>
      <c r="EC87" s="356"/>
      <c r="ED87" s="356"/>
      <c r="EE87" s="356"/>
      <c r="EF87" s="356"/>
      <c r="EG87" s="356"/>
      <c r="EH87" s="356"/>
      <c r="EI87" s="356"/>
      <c r="EJ87" s="356"/>
      <c r="EK87" s="356"/>
      <c r="EL87" s="356"/>
      <c r="EM87" s="356"/>
      <c r="EN87" s="356"/>
      <c r="EO87" s="356"/>
      <c r="EP87" s="356"/>
      <c r="EQ87" s="356"/>
      <c r="ER87" s="356"/>
      <c r="ES87" s="356"/>
      <c r="ET87" s="356"/>
      <c r="EU87" s="356"/>
      <c r="EV87" s="356"/>
      <c r="EW87" s="356"/>
      <c r="EX87" s="356"/>
      <c r="EY87" s="356"/>
      <c r="EZ87" s="356"/>
      <c r="FA87" s="356"/>
      <c r="FB87" s="356"/>
      <c r="FC87" s="356"/>
      <c r="FD87" s="356"/>
      <c r="FE87" s="356"/>
      <c r="FF87" s="356"/>
      <c r="FG87" s="356"/>
      <c r="FH87" s="356">
        <f>SUM(FI87:FJ87)</f>
        <v>0</v>
      </c>
      <c r="FI87" s="356">
        <f>SUM(FK87:FL87)+FM87+FO87+FX87+GF87</f>
        <v>0</v>
      </c>
      <c r="FJ87" s="356">
        <f>FN87+SUM(FP87:FW87)+SUM(FY87:GE87)+SUM(GG87:GI87)</f>
        <v>0</v>
      </c>
      <c r="FK87" s="356"/>
      <c r="FL87" s="356"/>
      <c r="FM87" s="356"/>
      <c r="FN87" s="356"/>
      <c r="FO87" s="356"/>
      <c r="FP87" s="356"/>
      <c r="FQ87" s="356"/>
      <c r="FR87" s="356"/>
      <c r="FS87" s="356"/>
      <c r="FT87" s="356"/>
      <c r="FU87" s="356"/>
      <c r="FV87" s="356"/>
      <c r="FW87" s="356"/>
      <c r="FX87" s="356"/>
      <c r="FY87" s="356"/>
      <c r="FZ87" s="356"/>
      <c r="GA87" s="356"/>
      <c r="GB87" s="356"/>
      <c r="GC87" s="356"/>
      <c r="GD87" s="356"/>
      <c r="GE87" s="356"/>
      <c r="GF87" s="356"/>
      <c r="GG87" s="356"/>
      <c r="GH87" s="356"/>
      <c r="GI87" s="356"/>
      <c r="GJ87" s="356">
        <f>SUM(GK87:GL87)</f>
        <v>0</v>
      </c>
      <c r="GK87" s="356">
        <f>SUM(GM87:GM87)</f>
        <v>0</v>
      </c>
      <c r="GL87" s="356">
        <f>SUM(GN87:GO87)</f>
        <v>0</v>
      </c>
      <c r="GM87" s="356"/>
      <c r="GN87" s="356"/>
      <c r="GO87" s="356"/>
      <c r="GP87" s="356"/>
      <c r="GQ87" s="357"/>
      <c r="GR87" s="357"/>
      <c r="GS87" s="358"/>
      <c r="GT87" s="358"/>
      <c r="GU87" s="358"/>
    </row>
    <row r="88" spans="1:203" s="63" customFormat="1" ht="21" hidden="1" customHeight="1">
      <c r="A88" s="354"/>
      <c r="B88" s="355" t="s">
        <v>161</v>
      </c>
      <c r="C88" s="356">
        <f>D88+BN88+CP88</f>
        <v>90000000</v>
      </c>
      <c r="D88" s="356">
        <f>E88+J88</f>
        <v>90000000</v>
      </c>
      <c r="E88" s="356">
        <f>SUM(F88:I88)</f>
        <v>0</v>
      </c>
      <c r="F88" s="356"/>
      <c r="G88" s="356"/>
      <c r="H88" s="356"/>
      <c r="I88" s="356"/>
      <c r="J88" s="356">
        <f>SUM(K88:BM88)</f>
        <v>90000000</v>
      </c>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356"/>
      <c r="BK88" s="356"/>
      <c r="BL88" s="356">
        <v>90000000</v>
      </c>
      <c r="BM88" s="356"/>
      <c r="BN88" s="356">
        <f>SUM(BO88:BP88)</f>
        <v>0</v>
      </c>
      <c r="BO88" s="356">
        <f>SUM(BQ88:BR88)+BS88+BU88+CD88+CL88</f>
        <v>0</v>
      </c>
      <c r="BP88" s="356">
        <f>BT88+SUM(BV88:CC88)+SUM(CE88:CK88)+SUM(CM88:CO88)</f>
        <v>0</v>
      </c>
      <c r="BQ88" s="356"/>
      <c r="BR88" s="356"/>
      <c r="BS88" s="356"/>
      <c r="BT88" s="356"/>
      <c r="BU88" s="356"/>
      <c r="BV88" s="356"/>
      <c r="BW88" s="356"/>
      <c r="BX88" s="356"/>
      <c r="BY88" s="356"/>
      <c r="BZ88" s="356"/>
      <c r="CA88" s="356"/>
      <c r="CB88" s="356"/>
      <c r="CC88" s="356"/>
      <c r="CD88" s="356"/>
      <c r="CE88" s="356"/>
      <c r="CF88" s="356"/>
      <c r="CG88" s="356"/>
      <c r="CH88" s="356"/>
      <c r="CI88" s="356"/>
      <c r="CJ88" s="356"/>
      <c r="CK88" s="356"/>
      <c r="CL88" s="356"/>
      <c r="CM88" s="356"/>
      <c r="CN88" s="356"/>
      <c r="CO88" s="356"/>
      <c r="CP88" s="356">
        <f>SUM(CQ88:CR88)</f>
        <v>0</v>
      </c>
      <c r="CQ88" s="356">
        <f>SUM(CS88:CS88)</f>
        <v>0</v>
      </c>
      <c r="CR88" s="356">
        <f>SUM(CT88:CU88)</f>
        <v>0</v>
      </c>
      <c r="CS88" s="356"/>
      <c r="CT88" s="356"/>
      <c r="CU88" s="356"/>
      <c r="CV88" s="355" t="s">
        <v>161</v>
      </c>
      <c r="CW88" s="356">
        <f>CX88+FH88+GJ88+GP88</f>
        <v>90000000</v>
      </c>
      <c r="CX88" s="356">
        <f>CY88+DD88</f>
        <v>90000000</v>
      </c>
      <c r="CY88" s="356">
        <f>SUM(CZ88:DC88)</f>
        <v>0</v>
      </c>
      <c r="CZ88" s="356"/>
      <c r="DA88" s="356"/>
      <c r="DB88" s="356"/>
      <c r="DC88" s="356"/>
      <c r="DD88" s="356">
        <f>SUM(DE88:FG88)</f>
        <v>90000000</v>
      </c>
      <c r="DE88" s="356"/>
      <c r="DF88" s="356"/>
      <c r="DG88" s="356"/>
      <c r="DH88" s="356"/>
      <c r="DI88" s="356"/>
      <c r="DJ88" s="356"/>
      <c r="DK88" s="356"/>
      <c r="DL88" s="356"/>
      <c r="DM88" s="356"/>
      <c r="DN88" s="356"/>
      <c r="DO88" s="356"/>
      <c r="DP88" s="356"/>
      <c r="DQ88" s="356"/>
      <c r="DR88" s="356"/>
      <c r="DS88" s="356"/>
      <c r="DT88" s="356"/>
      <c r="DU88" s="356"/>
      <c r="DV88" s="356"/>
      <c r="DW88" s="356"/>
      <c r="DX88" s="356"/>
      <c r="DY88" s="356"/>
      <c r="DZ88" s="356"/>
      <c r="EA88" s="356"/>
      <c r="EB88" s="356"/>
      <c r="EC88" s="356"/>
      <c r="ED88" s="356"/>
      <c r="EE88" s="356"/>
      <c r="EF88" s="356"/>
      <c r="EG88" s="356"/>
      <c r="EH88" s="356"/>
      <c r="EI88" s="356"/>
      <c r="EJ88" s="356"/>
      <c r="EK88" s="356"/>
      <c r="EL88" s="356"/>
      <c r="EM88" s="356"/>
      <c r="EN88" s="356"/>
      <c r="EO88" s="356"/>
      <c r="EP88" s="356"/>
      <c r="EQ88" s="356"/>
      <c r="ER88" s="356"/>
      <c r="ES88" s="356"/>
      <c r="ET88" s="356"/>
      <c r="EU88" s="356"/>
      <c r="EV88" s="356"/>
      <c r="EW88" s="356"/>
      <c r="EX88" s="356"/>
      <c r="EY88" s="356"/>
      <c r="EZ88" s="356"/>
      <c r="FA88" s="356"/>
      <c r="FB88" s="356"/>
      <c r="FC88" s="356"/>
      <c r="FD88" s="356"/>
      <c r="FE88" s="356"/>
      <c r="FF88" s="356">
        <v>90000000</v>
      </c>
      <c r="FG88" s="356"/>
      <c r="FH88" s="356">
        <f>SUM(FI88:FJ88)</f>
        <v>0</v>
      </c>
      <c r="FI88" s="356">
        <f>SUM(FK88:FL88)+FM88+FO88+FX88+GF88</f>
        <v>0</v>
      </c>
      <c r="FJ88" s="356">
        <f>FN88+SUM(FP88:FW88)+SUM(FY88:GE88)+SUM(GG88:GI88)</f>
        <v>0</v>
      </c>
      <c r="FK88" s="356"/>
      <c r="FL88" s="356"/>
      <c r="FM88" s="356"/>
      <c r="FN88" s="356"/>
      <c r="FO88" s="356"/>
      <c r="FP88" s="356"/>
      <c r="FQ88" s="356"/>
      <c r="FR88" s="356"/>
      <c r="FS88" s="356"/>
      <c r="FT88" s="356"/>
      <c r="FU88" s="356"/>
      <c r="FV88" s="356"/>
      <c r="FW88" s="356"/>
      <c r="FX88" s="356"/>
      <c r="FY88" s="356"/>
      <c r="FZ88" s="356"/>
      <c r="GA88" s="356"/>
      <c r="GB88" s="356"/>
      <c r="GC88" s="356"/>
      <c r="GD88" s="356"/>
      <c r="GE88" s="356"/>
      <c r="GF88" s="356"/>
      <c r="GG88" s="356"/>
      <c r="GH88" s="356"/>
      <c r="GI88" s="356"/>
      <c r="GJ88" s="356">
        <f>SUM(GK88:GL88)</f>
        <v>0</v>
      </c>
      <c r="GK88" s="356">
        <f>SUM(GM88:GM88)</f>
        <v>0</v>
      </c>
      <c r="GL88" s="356">
        <f>SUM(GN88:GO88)</f>
        <v>0</v>
      </c>
      <c r="GM88" s="356"/>
      <c r="GN88" s="356"/>
      <c r="GO88" s="356"/>
      <c r="GP88" s="356"/>
      <c r="GQ88" s="357">
        <f t="shared" si="227"/>
        <v>1</v>
      </c>
      <c r="GR88" s="357"/>
      <c r="GS88" s="358">
        <f t="shared" si="246"/>
        <v>1</v>
      </c>
      <c r="GT88" s="358"/>
      <c r="GU88" s="358"/>
    </row>
    <row r="89" spans="1:203" s="63" customFormat="1" ht="21" customHeight="1">
      <c r="A89" s="354">
        <v>26</v>
      </c>
      <c r="B89" s="355" t="s">
        <v>175</v>
      </c>
      <c r="C89" s="356">
        <f t="shared" ref="C89:Y89" si="265">C90+C91</f>
        <v>4656758147</v>
      </c>
      <c r="D89" s="356">
        <f t="shared" si="265"/>
        <v>4656758147</v>
      </c>
      <c r="E89" s="356">
        <f t="shared" si="265"/>
        <v>955086047</v>
      </c>
      <c r="F89" s="356">
        <f t="shared" si="265"/>
        <v>0</v>
      </c>
      <c r="G89" s="356">
        <f t="shared" si="265"/>
        <v>0</v>
      </c>
      <c r="H89" s="356">
        <f t="shared" si="265"/>
        <v>0</v>
      </c>
      <c r="I89" s="356">
        <f t="shared" si="265"/>
        <v>955086047</v>
      </c>
      <c r="J89" s="356">
        <f t="shared" si="265"/>
        <v>3701672100</v>
      </c>
      <c r="K89" s="356">
        <f t="shared" si="265"/>
        <v>0</v>
      </c>
      <c r="L89" s="356">
        <f t="shared" si="265"/>
        <v>0</v>
      </c>
      <c r="M89" s="356">
        <f t="shared" si="265"/>
        <v>0</v>
      </c>
      <c r="N89" s="356">
        <f t="shared" si="265"/>
        <v>0</v>
      </c>
      <c r="O89" s="356">
        <f t="shared" si="265"/>
        <v>0</v>
      </c>
      <c r="P89" s="356">
        <f t="shared" si="265"/>
        <v>0</v>
      </c>
      <c r="Q89" s="356">
        <f t="shared" si="265"/>
        <v>0</v>
      </c>
      <c r="R89" s="356">
        <f t="shared" si="265"/>
        <v>0</v>
      </c>
      <c r="S89" s="356">
        <f t="shared" si="265"/>
        <v>0</v>
      </c>
      <c r="T89" s="356">
        <f t="shared" si="265"/>
        <v>0</v>
      </c>
      <c r="U89" s="356">
        <f t="shared" si="265"/>
        <v>0</v>
      </c>
      <c r="V89" s="356">
        <f t="shared" si="265"/>
        <v>0</v>
      </c>
      <c r="W89" s="356">
        <f t="shared" si="265"/>
        <v>0</v>
      </c>
      <c r="X89" s="356">
        <f t="shared" si="265"/>
        <v>0</v>
      </c>
      <c r="Y89" s="356">
        <f t="shared" si="265"/>
        <v>0</v>
      </c>
      <c r="Z89" s="356">
        <f t="shared" ref="Z89:AI89" si="266">Z90+Z91</f>
        <v>0</v>
      </c>
      <c r="AA89" s="356">
        <f t="shared" si="266"/>
        <v>0</v>
      </c>
      <c r="AB89" s="356">
        <f t="shared" si="266"/>
        <v>0</v>
      </c>
      <c r="AC89" s="356">
        <f t="shared" si="266"/>
        <v>0</v>
      </c>
      <c r="AD89" s="356">
        <f t="shared" si="266"/>
        <v>0</v>
      </c>
      <c r="AE89" s="356">
        <f t="shared" si="266"/>
        <v>0</v>
      </c>
      <c r="AF89" s="356">
        <f t="shared" si="266"/>
        <v>0</v>
      </c>
      <c r="AG89" s="356">
        <f t="shared" si="266"/>
        <v>0</v>
      </c>
      <c r="AH89" s="356">
        <f t="shared" si="266"/>
        <v>0</v>
      </c>
      <c r="AI89" s="356">
        <f t="shared" si="266"/>
        <v>0</v>
      </c>
      <c r="AJ89" s="356">
        <f t="shared" ref="AJ89:AO89" si="267">AJ90+AJ91</f>
        <v>0</v>
      </c>
      <c r="AK89" s="356">
        <f t="shared" si="267"/>
        <v>0</v>
      </c>
      <c r="AL89" s="356">
        <f t="shared" si="267"/>
        <v>0</v>
      </c>
      <c r="AM89" s="356">
        <f t="shared" si="267"/>
        <v>0</v>
      </c>
      <c r="AN89" s="356">
        <f t="shared" si="267"/>
        <v>0</v>
      </c>
      <c r="AO89" s="356">
        <f t="shared" si="267"/>
        <v>0</v>
      </c>
      <c r="AP89" s="356">
        <f>AP90+AP91</f>
        <v>0</v>
      </c>
      <c r="AQ89" s="356">
        <f t="shared" ref="AQ89:AW89" si="268">AQ90+AQ91</f>
        <v>0</v>
      </c>
      <c r="AR89" s="356">
        <f t="shared" si="268"/>
        <v>0</v>
      </c>
      <c r="AS89" s="356">
        <f t="shared" si="268"/>
        <v>0</v>
      </c>
      <c r="AT89" s="356">
        <f t="shared" si="268"/>
        <v>0</v>
      </c>
      <c r="AU89" s="356">
        <f t="shared" si="268"/>
        <v>3201672100</v>
      </c>
      <c r="AV89" s="356">
        <f t="shared" si="268"/>
        <v>0</v>
      </c>
      <c r="AW89" s="356">
        <f t="shared" si="268"/>
        <v>0</v>
      </c>
      <c r="AX89" s="356">
        <f>AX90+AX91</f>
        <v>0</v>
      </c>
      <c r="AY89" s="356">
        <f t="shared" ref="AY89:BD89" si="269">AY90+AY91</f>
        <v>0</v>
      </c>
      <c r="AZ89" s="356">
        <f t="shared" si="269"/>
        <v>500000000</v>
      </c>
      <c r="BA89" s="356">
        <f t="shared" si="269"/>
        <v>0</v>
      </c>
      <c r="BB89" s="356">
        <f t="shared" si="269"/>
        <v>0</v>
      </c>
      <c r="BC89" s="356">
        <f t="shared" si="269"/>
        <v>0</v>
      </c>
      <c r="BD89" s="356">
        <f t="shared" si="269"/>
        <v>0</v>
      </c>
      <c r="BE89" s="356">
        <f>BE90+BE91</f>
        <v>0</v>
      </c>
      <c r="BF89" s="356">
        <f>BF90+BF91</f>
        <v>0</v>
      </c>
      <c r="BG89" s="356">
        <f t="shared" ref="BG89:CU89" si="270">BG90+BG91</f>
        <v>0</v>
      </c>
      <c r="BH89" s="356">
        <f t="shared" si="270"/>
        <v>0</v>
      </c>
      <c r="BI89" s="356">
        <f t="shared" si="270"/>
        <v>0</v>
      </c>
      <c r="BJ89" s="356">
        <f t="shared" si="270"/>
        <v>0</v>
      </c>
      <c r="BK89" s="356">
        <f t="shared" si="270"/>
        <v>0</v>
      </c>
      <c r="BL89" s="356">
        <f t="shared" si="270"/>
        <v>0</v>
      </c>
      <c r="BM89" s="356">
        <f t="shared" si="270"/>
        <v>0</v>
      </c>
      <c r="BN89" s="356">
        <f t="shared" si="270"/>
        <v>0</v>
      </c>
      <c r="BO89" s="356">
        <f t="shared" si="270"/>
        <v>0</v>
      </c>
      <c r="BP89" s="356">
        <f t="shared" si="270"/>
        <v>0</v>
      </c>
      <c r="BQ89" s="356">
        <f t="shared" si="270"/>
        <v>0</v>
      </c>
      <c r="BR89" s="356">
        <f t="shared" si="270"/>
        <v>0</v>
      </c>
      <c r="BS89" s="356">
        <f t="shared" si="270"/>
        <v>0</v>
      </c>
      <c r="BT89" s="356">
        <f t="shared" si="270"/>
        <v>0</v>
      </c>
      <c r="BU89" s="356">
        <f t="shared" si="270"/>
        <v>0</v>
      </c>
      <c r="BV89" s="356">
        <f t="shared" si="270"/>
        <v>0</v>
      </c>
      <c r="BW89" s="356">
        <f t="shared" si="270"/>
        <v>0</v>
      </c>
      <c r="BX89" s="356">
        <f t="shared" si="270"/>
        <v>0</v>
      </c>
      <c r="BY89" s="356">
        <f t="shared" si="270"/>
        <v>0</v>
      </c>
      <c r="BZ89" s="356">
        <f t="shared" si="270"/>
        <v>0</v>
      </c>
      <c r="CA89" s="356">
        <f t="shared" si="270"/>
        <v>0</v>
      </c>
      <c r="CB89" s="356">
        <f t="shared" si="270"/>
        <v>0</v>
      </c>
      <c r="CC89" s="356">
        <f t="shared" si="270"/>
        <v>0</v>
      </c>
      <c r="CD89" s="356">
        <f t="shared" si="270"/>
        <v>0</v>
      </c>
      <c r="CE89" s="356">
        <f t="shared" si="270"/>
        <v>0</v>
      </c>
      <c r="CF89" s="356">
        <f t="shared" si="270"/>
        <v>0</v>
      </c>
      <c r="CG89" s="356">
        <f t="shared" si="270"/>
        <v>0</v>
      </c>
      <c r="CH89" s="356">
        <f t="shared" si="270"/>
        <v>0</v>
      </c>
      <c r="CI89" s="356">
        <f t="shared" si="270"/>
        <v>0</v>
      </c>
      <c r="CJ89" s="356">
        <f t="shared" si="270"/>
        <v>0</v>
      </c>
      <c r="CK89" s="356">
        <f t="shared" si="270"/>
        <v>0</v>
      </c>
      <c r="CL89" s="356">
        <f t="shared" si="270"/>
        <v>0</v>
      </c>
      <c r="CM89" s="356">
        <f t="shared" si="270"/>
        <v>0</v>
      </c>
      <c r="CN89" s="356">
        <f t="shared" si="270"/>
        <v>0</v>
      </c>
      <c r="CO89" s="356">
        <f t="shared" si="270"/>
        <v>0</v>
      </c>
      <c r="CP89" s="356">
        <f t="shared" si="270"/>
        <v>0</v>
      </c>
      <c r="CQ89" s="356">
        <f t="shared" si="270"/>
        <v>0</v>
      </c>
      <c r="CR89" s="356">
        <f t="shared" si="270"/>
        <v>0</v>
      </c>
      <c r="CS89" s="356">
        <f t="shared" si="270"/>
        <v>0</v>
      </c>
      <c r="CT89" s="356">
        <f t="shared" si="270"/>
        <v>0</v>
      </c>
      <c r="CU89" s="356">
        <f t="shared" si="270"/>
        <v>0</v>
      </c>
      <c r="CV89" s="356" t="s">
        <v>175</v>
      </c>
      <c r="CW89" s="356">
        <f t="shared" ref="CW89:DM89" si="271">CW90+CW91</f>
        <v>4656758147</v>
      </c>
      <c r="CX89" s="356">
        <f t="shared" si="271"/>
        <v>4656758147</v>
      </c>
      <c r="CY89" s="356">
        <f t="shared" si="271"/>
        <v>955086047</v>
      </c>
      <c r="CZ89" s="356">
        <f t="shared" si="271"/>
        <v>0</v>
      </c>
      <c r="DA89" s="356">
        <f t="shared" si="271"/>
        <v>0</v>
      </c>
      <c r="DB89" s="356">
        <f t="shared" si="271"/>
        <v>0</v>
      </c>
      <c r="DC89" s="356">
        <f t="shared" si="271"/>
        <v>955086047</v>
      </c>
      <c r="DD89" s="356">
        <f t="shared" si="271"/>
        <v>3701672100</v>
      </c>
      <c r="DE89" s="356">
        <f t="shared" si="271"/>
        <v>0</v>
      </c>
      <c r="DF89" s="356">
        <f t="shared" si="271"/>
        <v>0</v>
      </c>
      <c r="DG89" s="356">
        <f t="shared" si="271"/>
        <v>0</v>
      </c>
      <c r="DH89" s="356">
        <f t="shared" si="271"/>
        <v>0</v>
      </c>
      <c r="DI89" s="356">
        <f t="shared" si="271"/>
        <v>0</v>
      </c>
      <c r="DJ89" s="356">
        <f t="shared" si="271"/>
        <v>0</v>
      </c>
      <c r="DK89" s="356">
        <f t="shared" si="271"/>
        <v>0</v>
      </c>
      <c r="DL89" s="356">
        <f t="shared" si="271"/>
        <v>0</v>
      </c>
      <c r="DM89" s="356">
        <f t="shared" si="271"/>
        <v>0</v>
      </c>
      <c r="DN89" s="356">
        <f t="shared" ref="DN89:GF89" si="272">DN90+DN91</f>
        <v>0</v>
      </c>
      <c r="DO89" s="356">
        <f t="shared" si="272"/>
        <v>0</v>
      </c>
      <c r="DP89" s="356">
        <f t="shared" si="272"/>
        <v>0</v>
      </c>
      <c r="DQ89" s="356">
        <f t="shared" si="272"/>
        <v>0</v>
      </c>
      <c r="DR89" s="356">
        <f t="shared" si="272"/>
        <v>0</v>
      </c>
      <c r="DS89" s="356">
        <f t="shared" si="272"/>
        <v>0</v>
      </c>
      <c r="DT89" s="356">
        <f>DT90+DT91</f>
        <v>0</v>
      </c>
      <c r="DU89" s="356">
        <f t="shared" si="272"/>
        <v>0</v>
      </c>
      <c r="DV89" s="356">
        <f t="shared" si="272"/>
        <v>0</v>
      </c>
      <c r="DW89" s="356">
        <f>DW90+DW91</f>
        <v>0</v>
      </c>
      <c r="DX89" s="356">
        <f>DX90+DX91</f>
        <v>0</v>
      </c>
      <c r="DY89" s="356">
        <f t="shared" si="272"/>
        <v>0</v>
      </c>
      <c r="DZ89" s="356">
        <f t="shared" si="272"/>
        <v>0</v>
      </c>
      <c r="EA89" s="356">
        <f t="shared" si="272"/>
        <v>0</v>
      </c>
      <c r="EB89" s="356">
        <f t="shared" si="272"/>
        <v>0</v>
      </c>
      <c r="EC89" s="356">
        <f>EC90+EC91</f>
        <v>0</v>
      </c>
      <c r="ED89" s="356">
        <f t="shared" si="272"/>
        <v>0</v>
      </c>
      <c r="EE89" s="356">
        <f t="shared" si="272"/>
        <v>0</v>
      </c>
      <c r="EF89" s="356">
        <f t="shared" si="272"/>
        <v>0</v>
      </c>
      <c r="EG89" s="356">
        <f t="shared" si="272"/>
        <v>0</v>
      </c>
      <c r="EH89" s="356">
        <f t="shared" si="272"/>
        <v>0</v>
      </c>
      <c r="EI89" s="356">
        <f t="shared" si="272"/>
        <v>0</v>
      </c>
      <c r="EJ89" s="356">
        <f>EJ90+EJ91</f>
        <v>0</v>
      </c>
      <c r="EK89" s="356">
        <f t="shared" si="272"/>
        <v>0</v>
      </c>
      <c r="EL89" s="356">
        <f t="shared" si="272"/>
        <v>0</v>
      </c>
      <c r="EM89" s="356">
        <f t="shared" si="272"/>
        <v>0</v>
      </c>
      <c r="EN89" s="356">
        <f t="shared" si="272"/>
        <v>0</v>
      </c>
      <c r="EO89" s="356">
        <f t="shared" si="272"/>
        <v>3201672100</v>
      </c>
      <c r="EP89" s="356">
        <f t="shared" si="272"/>
        <v>0</v>
      </c>
      <c r="EQ89" s="356">
        <f t="shared" si="272"/>
        <v>0</v>
      </c>
      <c r="ER89" s="356">
        <f>ER90+ER91</f>
        <v>0</v>
      </c>
      <c r="ES89" s="356">
        <f t="shared" si="272"/>
        <v>0</v>
      </c>
      <c r="ET89" s="356">
        <f t="shared" si="272"/>
        <v>500000000</v>
      </c>
      <c r="EU89" s="356">
        <f t="shared" si="272"/>
        <v>0</v>
      </c>
      <c r="EV89" s="356">
        <f t="shared" si="272"/>
        <v>0</v>
      </c>
      <c r="EW89" s="356">
        <f t="shared" si="272"/>
        <v>0</v>
      </c>
      <c r="EX89" s="356">
        <f t="shared" si="272"/>
        <v>0</v>
      </c>
      <c r="EY89" s="356">
        <f>EY90+EY91</f>
        <v>0</v>
      </c>
      <c r="EZ89" s="356">
        <f>EZ90+EZ91</f>
        <v>0</v>
      </c>
      <c r="FA89" s="356">
        <f t="shared" si="272"/>
        <v>0</v>
      </c>
      <c r="FB89" s="356">
        <f t="shared" si="272"/>
        <v>0</v>
      </c>
      <c r="FC89" s="356">
        <f t="shared" si="272"/>
        <v>0</v>
      </c>
      <c r="FD89" s="356">
        <f t="shared" si="272"/>
        <v>0</v>
      </c>
      <c r="FE89" s="356">
        <f t="shared" si="272"/>
        <v>0</v>
      </c>
      <c r="FF89" s="356">
        <f t="shared" si="272"/>
        <v>0</v>
      </c>
      <c r="FG89" s="356">
        <f t="shared" si="272"/>
        <v>0</v>
      </c>
      <c r="FH89" s="356">
        <f t="shared" si="272"/>
        <v>0</v>
      </c>
      <c r="FI89" s="356">
        <f t="shared" si="272"/>
        <v>0</v>
      </c>
      <c r="FJ89" s="356">
        <f t="shared" si="272"/>
        <v>0</v>
      </c>
      <c r="FK89" s="356">
        <f t="shared" si="272"/>
        <v>0</v>
      </c>
      <c r="FL89" s="356">
        <f t="shared" si="272"/>
        <v>0</v>
      </c>
      <c r="FM89" s="356">
        <f t="shared" si="272"/>
        <v>0</v>
      </c>
      <c r="FN89" s="356">
        <f t="shared" si="272"/>
        <v>0</v>
      </c>
      <c r="FO89" s="356">
        <f t="shared" si="272"/>
        <v>0</v>
      </c>
      <c r="FP89" s="356">
        <f t="shared" si="272"/>
        <v>0</v>
      </c>
      <c r="FQ89" s="356">
        <f t="shared" si="272"/>
        <v>0</v>
      </c>
      <c r="FR89" s="356">
        <f t="shared" si="272"/>
        <v>0</v>
      </c>
      <c r="FS89" s="356">
        <f t="shared" si="272"/>
        <v>0</v>
      </c>
      <c r="FT89" s="356">
        <f t="shared" si="272"/>
        <v>0</v>
      </c>
      <c r="FU89" s="356">
        <f t="shared" si="272"/>
        <v>0</v>
      </c>
      <c r="FV89" s="356">
        <f t="shared" si="272"/>
        <v>0</v>
      </c>
      <c r="FW89" s="356">
        <f t="shared" si="272"/>
        <v>0</v>
      </c>
      <c r="FX89" s="356">
        <f t="shared" si="272"/>
        <v>0</v>
      </c>
      <c r="FY89" s="356">
        <f t="shared" si="272"/>
        <v>0</v>
      </c>
      <c r="FZ89" s="356">
        <f t="shared" si="272"/>
        <v>0</v>
      </c>
      <c r="GA89" s="356">
        <f t="shared" si="272"/>
        <v>0</v>
      </c>
      <c r="GB89" s="356">
        <f t="shared" si="272"/>
        <v>0</v>
      </c>
      <c r="GC89" s="356">
        <f t="shared" si="272"/>
        <v>0</v>
      </c>
      <c r="GD89" s="356">
        <f t="shared" si="272"/>
        <v>0</v>
      </c>
      <c r="GE89" s="356">
        <f t="shared" si="272"/>
        <v>0</v>
      </c>
      <c r="GF89" s="356">
        <f t="shared" si="272"/>
        <v>0</v>
      </c>
      <c r="GG89" s="356">
        <f t="shared" ref="GG89:GO89" si="273">GG90+GG91</f>
        <v>0</v>
      </c>
      <c r="GH89" s="356">
        <f t="shared" si="273"/>
        <v>0</v>
      </c>
      <c r="GI89" s="356">
        <f t="shared" si="273"/>
        <v>0</v>
      </c>
      <c r="GJ89" s="356">
        <f t="shared" si="273"/>
        <v>0</v>
      </c>
      <c r="GK89" s="356">
        <f t="shared" si="273"/>
        <v>0</v>
      </c>
      <c r="GL89" s="356">
        <f t="shared" si="273"/>
        <v>0</v>
      </c>
      <c r="GM89" s="356">
        <f t="shared" si="273"/>
        <v>0</v>
      </c>
      <c r="GN89" s="356">
        <f t="shared" si="273"/>
        <v>0</v>
      </c>
      <c r="GO89" s="356">
        <f t="shared" si="273"/>
        <v>0</v>
      </c>
      <c r="GP89" s="356">
        <f>GP90+GP91</f>
        <v>0</v>
      </c>
      <c r="GQ89" s="357">
        <f t="shared" si="227"/>
        <v>1</v>
      </c>
      <c r="GR89" s="357">
        <f>CY89/E89</f>
        <v>1</v>
      </c>
      <c r="GS89" s="358">
        <f t="shared" si="246"/>
        <v>1</v>
      </c>
      <c r="GT89" s="358"/>
      <c r="GU89" s="358"/>
    </row>
    <row r="90" spans="1:203" s="63" customFormat="1" ht="21" hidden="1" customHeight="1">
      <c r="A90" s="354"/>
      <c r="B90" s="355" t="s">
        <v>160</v>
      </c>
      <c r="C90" s="356">
        <f>D90+BN90+CP90</f>
        <v>955086047</v>
      </c>
      <c r="D90" s="356">
        <f>E90+J90</f>
        <v>955086047</v>
      </c>
      <c r="E90" s="356">
        <f>SUM(F90:I90)</f>
        <v>955086047</v>
      </c>
      <c r="F90" s="356"/>
      <c r="G90" s="356"/>
      <c r="H90" s="356"/>
      <c r="I90" s="356">
        <v>955086047</v>
      </c>
      <c r="J90" s="356">
        <f>SUM(K90:BM90)</f>
        <v>0</v>
      </c>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356"/>
      <c r="BK90" s="356"/>
      <c r="BL90" s="356"/>
      <c r="BM90" s="356"/>
      <c r="BN90" s="356">
        <f>SUM(BO90:BP90)</f>
        <v>0</v>
      </c>
      <c r="BO90" s="356">
        <f>SUM(BQ90:BR90)+BS90+BU90+CD90+CL90</f>
        <v>0</v>
      </c>
      <c r="BP90" s="356">
        <f>BT90+SUM(BV90:CC90)+SUM(CE90:CK90)+SUM(CM90:CO90)</f>
        <v>0</v>
      </c>
      <c r="BQ90" s="356"/>
      <c r="BR90" s="356"/>
      <c r="BS90" s="356"/>
      <c r="BT90" s="356"/>
      <c r="BU90" s="356"/>
      <c r="BV90" s="356"/>
      <c r="BW90" s="356"/>
      <c r="BX90" s="356"/>
      <c r="BY90" s="356"/>
      <c r="BZ90" s="356"/>
      <c r="CA90" s="356"/>
      <c r="CB90" s="356"/>
      <c r="CC90" s="356"/>
      <c r="CD90" s="356"/>
      <c r="CE90" s="356"/>
      <c r="CF90" s="356"/>
      <c r="CG90" s="356"/>
      <c r="CH90" s="356"/>
      <c r="CI90" s="356"/>
      <c r="CJ90" s="356"/>
      <c r="CK90" s="356"/>
      <c r="CL90" s="356"/>
      <c r="CM90" s="356"/>
      <c r="CN90" s="356"/>
      <c r="CO90" s="356"/>
      <c r="CP90" s="356">
        <f>SUM(CQ90:CR90)</f>
        <v>0</v>
      </c>
      <c r="CQ90" s="356">
        <f>SUM(CS90:CS90)</f>
        <v>0</v>
      </c>
      <c r="CR90" s="356">
        <f>SUM(CT90:CU90)</f>
        <v>0</v>
      </c>
      <c r="CS90" s="356"/>
      <c r="CT90" s="356"/>
      <c r="CU90" s="356"/>
      <c r="CV90" s="355" t="s">
        <v>160</v>
      </c>
      <c r="CW90" s="356">
        <f>CX90+FH90+GJ90+GP90</f>
        <v>955086047</v>
      </c>
      <c r="CX90" s="356">
        <f>CY90+DD90</f>
        <v>955086047</v>
      </c>
      <c r="CY90" s="356">
        <f>SUM(CZ90:DC90)</f>
        <v>955086047</v>
      </c>
      <c r="CZ90" s="356"/>
      <c r="DA90" s="356"/>
      <c r="DB90" s="356"/>
      <c r="DC90" s="356">
        <v>955086047</v>
      </c>
      <c r="DD90" s="356">
        <f>SUM(DE90:FG90)</f>
        <v>0</v>
      </c>
      <c r="DE90" s="356"/>
      <c r="DF90" s="356"/>
      <c r="DG90" s="356"/>
      <c r="DH90" s="356"/>
      <c r="DI90" s="356"/>
      <c r="DJ90" s="356"/>
      <c r="DK90" s="356"/>
      <c r="DL90" s="356"/>
      <c r="DM90" s="356"/>
      <c r="DN90" s="356"/>
      <c r="DO90" s="356"/>
      <c r="DP90" s="356"/>
      <c r="DQ90" s="356"/>
      <c r="DR90" s="356"/>
      <c r="DS90" s="356"/>
      <c r="DT90" s="356"/>
      <c r="DU90" s="356"/>
      <c r="DV90" s="356"/>
      <c r="DW90" s="356"/>
      <c r="DX90" s="356"/>
      <c r="DY90" s="356"/>
      <c r="DZ90" s="356"/>
      <c r="EA90" s="356"/>
      <c r="EB90" s="356"/>
      <c r="EC90" s="356"/>
      <c r="ED90" s="356"/>
      <c r="EE90" s="356"/>
      <c r="EF90" s="356"/>
      <c r="EG90" s="356"/>
      <c r="EH90" s="356"/>
      <c r="EI90" s="356"/>
      <c r="EJ90" s="356"/>
      <c r="EK90" s="356"/>
      <c r="EL90" s="356"/>
      <c r="EM90" s="356"/>
      <c r="EN90" s="356"/>
      <c r="EO90" s="356"/>
      <c r="EP90" s="356"/>
      <c r="EQ90" s="356"/>
      <c r="ER90" s="356"/>
      <c r="ES90" s="356"/>
      <c r="ET90" s="356"/>
      <c r="EU90" s="356"/>
      <c r="EV90" s="356"/>
      <c r="EW90" s="356"/>
      <c r="EX90" s="356"/>
      <c r="EY90" s="356"/>
      <c r="EZ90" s="356"/>
      <c r="FA90" s="356"/>
      <c r="FB90" s="356"/>
      <c r="FC90" s="356"/>
      <c r="FD90" s="356"/>
      <c r="FE90" s="356"/>
      <c r="FF90" s="356"/>
      <c r="FG90" s="356"/>
      <c r="FH90" s="356">
        <f>SUM(FI90:FJ90)</f>
        <v>0</v>
      </c>
      <c r="FI90" s="356">
        <f>SUM(FK90:FL90)+FM90+FO90+FX90+GF90</f>
        <v>0</v>
      </c>
      <c r="FJ90" s="356">
        <f>FN90+SUM(FP90:FW90)+SUM(FY90:GE90)+SUM(GG90:GI90)</f>
        <v>0</v>
      </c>
      <c r="FK90" s="356"/>
      <c r="FL90" s="356"/>
      <c r="FM90" s="356"/>
      <c r="FN90" s="356"/>
      <c r="FO90" s="356"/>
      <c r="FP90" s="356"/>
      <c r="FQ90" s="356"/>
      <c r="FR90" s="356"/>
      <c r="FS90" s="356"/>
      <c r="FT90" s="356"/>
      <c r="FU90" s="356"/>
      <c r="FV90" s="356"/>
      <c r="FW90" s="356"/>
      <c r="FX90" s="356"/>
      <c r="FY90" s="356"/>
      <c r="FZ90" s="356"/>
      <c r="GA90" s="356"/>
      <c r="GB90" s="356"/>
      <c r="GC90" s="356"/>
      <c r="GD90" s="356"/>
      <c r="GE90" s="356"/>
      <c r="GF90" s="356"/>
      <c r="GG90" s="356"/>
      <c r="GH90" s="356"/>
      <c r="GI90" s="356"/>
      <c r="GJ90" s="356">
        <f>SUM(GK90:GL90)</f>
        <v>0</v>
      </c>
      <c r="GK90" s="356">
        <f>SUM(GM90:GM90)</f>
        <v>0</v>
      </c>
      <c r="GL90" s="356">
        <f>SUM(GN90:GO90)</f>
        <v>0</v>
      </c>
      <c r="GM90" s="356"/>
      <c r="GN90" s="356"/>
      <c r="GO90" s="356"/>
      <c r="GP90" s="356"/>
      <c r="GQ90" s="357">
        <f t="shared" si="227"/>
        <v>1</v>
      </c>
      <c r="GR90" s="357">
        <f>CY90/E90</f>
        <v>1</v>
      </c>
      <c r="GS90" s="358"/>
      <c r="GT90" s="358"/>
      <c r="GU90" s="358"/>
    </row>
    <row r="91" spans="1:203" s="63" customFormat="1" ht="21" hidden="1" customHeight="1">
      <c r="A91" s="354"/>
      <c r="B91" s="355" t="s">
        <v>161</v>
      </c>
      <c r="C91" s="356">
        <f>D91+BN91+CP91</f>
        <v>3701672100</v>
      </c>
      <c r="D91" s="356">
        <f>E91+J91</f>
        <v>3701672100</v>
      </c>
      <c r="E91" s="356">
        <f>SUM(F91:I91)</f>
        <v>0</v>
      </c>
      <c r="F91" s="356"/>
      <c r="G91" s="356"/>
      <c r="H91" s="356"/>
      <c r="I91" s="356"/>
      <c r="J91" s="356">
        <f>SUM(K91:BM91)</f>
        <v>3701672100</v>
      </c>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v>3201672100</v>
      </c>
      <c r="AV91" s="356"/>
      <c r="AW91" s="356"/>
      <c r="AX91" s="356"/>
      <c r="AY91" s="356"/>
      <c r="AZ91" s="356">
        <v>500000000</v>
      </c>
      <c r="BA91" s="356"/>
      <c r="BB91" s="356"/>
      <c r="BC91" s="356"/>
      <c r="BD91" s="356"/>
      <c r="BE91" s="356"/>
      <c r="BF91" s="356"/>
      <c r="BG91" s="356"/>
      <c r="BH91" s="356"/>
      <c r="BI91" s="356"/>
      <c r="BJ91" s="356"/>
      <c r="BK91" s="356"/>
      <c r="BL91" s="356"/>
      <c r="BM91" s="356"/>
      <c r="BN91" s="356">
        <f>SUM(BO91:BP91)</f>
        <v>0</v>
      </c>
      <c r="BO91" s="356">
        <f>SUM(BQ91:BR91)+BS91+BU91+CD91+CL91</f>
        <v>0</v>
      </c>
      <c r="BP91" s="356">
        <f>BT91+SUM(BV91:CC91)+SUM(CE91:CK91)+SUM(CM91:CO91)</f>
        <v>0</v>
      </c>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f>SUM(CQ91:CR91)</f>
        <v>0</v>
      </c>
      <c r="CQ91" s="356">
        <f>SUM(CS91:CS91)</f>
        <v>0</v>
      </c>
      <c r="CR91" s="356">
        <f>SUM(CT91:CU91)</f>
        <v>0</v>
      </c>
      <c r="CS91" s="356"/>
      <c r="CT91" s="356"/>
      <c r="CU91" s="356"/>
      <c r="CV91" s="355" t="s">
        <v>161</v>
      </c>
      <c r="CW91" s="356">
        <f>CX91+FH91+GJ91+GP91</f>
        <v>3701672100</v>
      </c>
      <c r="CX91" s="356">
        <f>CY91+DD91</f>
        <v>3701672100</v>
      </c>
      <c r="CY91" s="356">
        <f>SUM(CZ91:DC91)</f>
        <v>0</v>
      </c>
      <c r="CZ91" s="356"/>
      <c r="DA91" s="356"/>
      <c r="DB91" s="356"/>
      <c r="DC91" s="356"/>
      <c r="DD91" s="356">
        <f>SUM(DE91:FG91)</f>
        <v>3701672100</v>
      </c>
      <c r="DE91" s="356"/>
      <c r="DF91" s="356"/>
      <c r="DG91" s="356"/>
      <c r="DH91" s="356"/>
      <c r="DI91" s="356"/>
      <c r="DJ91" s="356"/>
      <c r="DK91" s="356"/>
      <c r="DL91" s="356"/>
      <c r="DM91" s="356"/>
      <c r="DN91" s="356"/>
      <c r="DO91" s="356"/>
      <c r="DP91" s="356"/>
      <c r="DQ91" s="356"/>
      <c r="DR91" s="356"/>
      <c r="DS91" s="356"/>
      <c r="DT91" s="356"/>
      <c r="DU91" s="356"/>
      <c r="DV91" s="356"/>
      <c r="DW91" s="356"/>
      <c r="DX91" s="356"/>
      <c r="DY91" s="356"/>
      <c r="DZ91" s="356"/>
      <c r="EA91" s="356"/>
      <c r="EB91" s="356"/>
      <c r="EC91" s="356"/>
      <c r="ED91" s="356"/>
      <c r="EE91" s="356"/>
      <c r="EF91" s="356"/>
      <c r="EG91" s="356"/>
      <c r="EH91" s="356"/>
      <c r="EI91" s="356"/>
      <c r="EJ91" s="356"/>
      <c r="EK91" s="356"/>
      <c r="EL91" s="356"/>
      <c r="EM91" s="356"/>
      <c r="EN91" s="356"/>
      <c r="EO91" s="356">
        <v>3201672100</v>
      </c>
      <c r="EP91" s="356"/>
      <c r="EQ91" s="356"/>
      <c r="ER91" s="356"/>
      <c r="ES91" s="356"/>
      <c r="ET91" s="356">
        <v>500000000</v>
      </c>
      <c r="EU91" s="356"/>
      <c r="EV91" s="356"/>
      <c r="EW91" s="356"/>
      <c r="EX91" s="356"/>
      <c r="EY91" s="356"/>
      <c r="EZ91" s="356"/>
      <c r="FA91" s="356"/>
      <c r="FB91" s="356"/>
      <c r="FC91" s="356"/>
      <c r="FD91" s="356"/>
      <c r="FE91" s="356"/>
      <c r="FF91" s="356"/>
      <c r="FG91" s="356"/>
      <c r="FH91" s="356">
        <f>SUM(FI91:FJ91)</f>
        <v>0</v>
      </c>
      <c r="FI91" s="356">
        <f>SUM(FK91:FL91)+FM91+FO91+FX91+GF91</f>
        <v>0</v>
      </c>
      <c r="FJ91" s="356">
        <f>FN91+SUM(FP91:FW91)+SUM(FY91:GE91)+SUM(GG91:GI91)</f>
        <v>0</v>
      </c>
      <c r="FK91" s="356"/>
      <c r="FL91" s="356"/>
      <c r="FM91" s="356"/>
      <c r="FN91" s="356"/>
      <c r="FO91" s="356"/>
      <c r="FP91" s="356"/>
      <c r="FQ91" s="356"/>
      <c r="FR91" s="356"/>
      <c r="FS91" s="356"/>
      <c r="FT91" s="356"/>
      <c r="FU91" s="356"/>
      <c r="FV91" s="356"/>
      <c r="FW91" s="356"/>
      <c r="FX91" s="356"/>
      <c r="FY91" s="356"/>
      <c r="FZ91" s="356"/>
      <c r="GA91" s="356"/>
      <c r="GB91" s="356"/>
      <c r="GC91" s="356"/>
      <c r="GD91" s="356"/>
      <c r="GE91" s="356"/>
      <c r="GF91" s="356"/>
      <c r="GG91" s="356"/>
      <c r="GH91" s="356"/>
      <c r="GI91" s="356"/>
      <c r="GJ91" s="356">
        <f>SUM(GK91:GL91)</f>
        <v>0</v>
      </c>
      <c r="GK91" s="356">
        <f>SUM(GM91:GM91)</f>
        <v>0</v>
      </c>
      <c r="GL91" s="356">
        <f>SUM(GN91:GO91)</f>
        <v>0</v>
      </c>
      <c r="GM91" s="356"/>
      <c r="GN91" s="356"/>
      <c r="GO91" s="356"/>
      <c r="GP91" s="356"/>
      <c r="GQ91" s="357">
        <f t="shared" si="227"/>
        <v>1</v>
      </c>
      <c r="GR91" s="357"/>
      <c r="GS91" s="358">
        <f t="shared" si="246"/>
        <v>1</v>
      </c>
      <c r="GT91" s="358"/>
      <c r="GU91" s="358"/>
    </row>
    <row r="92" spans="1:203" s="63" customFormat="1" ht="21" customHeight="1">
      <c r="A92" s="354">
        <v>27</v>
      </c>
      <c r="B92" s="355" t="s">
        <v>176</v>
      </c>
      <c r="C92" s="356">
        <f t="shared" ref="C92:Y92" si="274">C93+C94</f>
        <v>145989436</v>
      </c>
      <c r="D92" s="356">
        <f t="shared" si="274"/>
        <v>127724500</v>
      </c>
      <c r="E92" s="356">
        <f t="shared" si="274"/>
        <v>0</v>
      </c>
      <c r="F92" s="356">
        <f t="shared" si="274"/>
        <v>0</v>
      </c>
      <c r="G92" s="356">
        <f t="shared" si="274"/>
        <v>0</v>
      </c>
      <c r="H92" s="356">
        <f t="shared" si="274"/>
        <v>0</v>
      </c>
      <c r="I92" s="356">
        <f t="shared" si="274"/>
        <v>0</v>
      </c>
      <c r="J92" s="356">
        <f t="shared" si="274"/>
        <v>127724500</v>
      </c>
      <c r="K92" s="356">
        <f t="shared" si="274"/>
        <v>0</v>
      </c>
      <c r="L92" s="356">
        <f t="shared" si="274"/>
        <v>0</v>
      </c>
      <c r="M92" s="356">
        <f t="shared" si="274"/>
        <v>0</v>
      </c>
      <c r="N92" s="356">
        <f t="shared" si="274"/>
        <v>0</v>
      </c>
      <c r="O92" s="356">
        <f t="shared" si="274"/>
        <v>0</v>
      </c>
      <c r="P92" s="356">
        <f t="shared" si="274"/>
        <v>0</v>
      </c>
      <c r="Q92" s="356">
        <f t="shared" si="274"/>
        <v>0</v>
      </c>
      <c r="R92" s="356">
        <f t="shared" si="274"/>
        <v>0</v>
      </c>
      <c r="S92" s="356">
        <f t="shared" si="274"/>
        <v>0</v>
      </c>
      <c r="T92" s="356">
        <f t="shared" si="274"/>
        <v>0</v>
      </c>
      <c r="U92" s="356">
        <f t="shared" si="274"/>
        <v>0</v>
      </c>
      <c r="V92" s="356">
        <f t="shared" si="274"/>
        <v>0</v>
      </c>
      <c r="W92" s="356">
        <f t="shared" si="274"/>
        <v>0</v>
      </c>
      <c r="X92" s="356">
        <f t="shared" si="274"/>
        <v>0</v>
      </c>
      <c r="Y92" s="356">
        <f t="shared" si="274"/>
        <v>0</v>
      </c>
      <c r="Z92" s="356">
        <f t="shared" ref="Z92:AI92" si="275">Z93+Z94</f>
        <v>0</v>
      </c>
      <c r="AA92" s="356">
        <f t="shared" si="275"/>
        <v>0</v>
      </c>
      <c r="AB92" s="356">
        <f t="shared" si="275"/>
        <v>0</v>
      </c>
      <c r="AC92" s="356">
        <f t="shared" si="275"/>
        <v>0</v>
      </c>
      <c r="AD92" s="356">
        <f t="shared" si="275"/>
        <v>0</v>
      </c>
      <c r="AE92" s="356">
        <f t="shared" si="275"/>
        <v>4348200</v>
      </c>
      <c r="AF92" s="356">
        <f t="shared" si="275"/>
        <v>123376300</v>
      </c>
      <c r="AG92" s="356">
        <f t="shared" si="275"/>
        <v>0</v>
      </c>
      <c r="AH92" s="356">
        <f t="shared" si="275"/>
        <v>0</v>
      </c>
      <c r="AI92" s="356">
        <f t="shared" si="275"/>
        <v>0</v>
      </c>
      <c r="AJ92" s="356">
        <f t="shared" ref="AJ92:AO92" si="276">AJ93+AJ94</f>
        <v>0</v>
      </c>
      <c r="AK92" s="356">
        <f t="shared" si="276"/>
        <v>0</v>
      </c>
      <c r="AL92" s="356">
        <f t="shared" si="276"/>
        <v>0</v>
      </c>
      <c r="AM92" s="356">
        <f t="shared" si="276"/>
        <v>0</v>
      </c>
      <c r="AN92" s="356">
        <f t="shared" si="276"/>
        <v>0</v>
      </c>
      <c r="AO92" s="356">
        <f t="shared" si="276"/>
        <v>0</v>
      </c>
      <c r="AP92" s="356">
        <f>AP93+AP94</f>
        <v>0</v>
      </c>
      <c r="AQ92" s="356">
        <f t="shared" ref="AQ92:AW92" si="277">AQ93+AQ94</f>
        <v>0</v>
      </c>
      <c r="AR92" s="356">
        <f t="shared" si="277"/>
        <v>0</v>
      </c>
      <c r="AS92" s="356">
        <f t="shared" si="277"/>
        <v>0</v>
      </c>
      <c r="AT92" s="356">
        <f t="shared" si="277"/>
        <v>0</v>
      </c>
      <c r="AU92" s="356">
        <f t="shared" si="277"/>
        <v>0</v>
      </c>
      <c r="AV92" s="356">
        <f t="shared" si="277"/>
        <v>0</v>
      </c>
      <c r="AW92" s="356">
        <f t="shared" si="277"/>
        <v>0</v>
      </c>
      <c r="AX92" s="356">
        <f>AX93+AX94</f>
        <v>0</v>
      </c>
      <c r="AY92" s="356">
        <f t="shared" ref="AY92:BD92" si="278">AY93+AY94</f>
        <v>0</v>
      </c>
      <c r="AZ92" s="356">
        <f t="shared" si="278"/>
        <v>0</v>
      </c>
      <c r="BA92" s="356">
        <f t="shared" si="278"/>
        <v>0</v>
      </c>
      <c r="BB92" s="356">
        <f t="shared" si="278"/>
        <v>0</v>
      </c>
      <c r="BC92" s="356">
        <f t="shared" si="278"/>
        <v>0</v>
      </c>
      <c r="BD92" s="356">
        <f t="shared" si="278"/>
        <v>0</v>
      </c>
      <c r="BE92" s="356">
        <f>BE93+BE94</f>
        <v>0</v>
      </c>
      <c r="BF92" s="356">
        <f>BF93+BF94</f>
        <v>0</v>
      </c>
      <c r="BG92" s="356">
        <f t="shared" ref="BG92:CU92" si="279">BG93+BG94</f>
        <v>0</v>
      </c>
      <c r="BH92" s="356">
        <f t="shared" si="279"/>
        <v>0</v>
      </c>
      <c r="BI92" s="356">
        <f t="shared" si="279"/>
        <v>0</v>
      </c>
      <c r="BJ92" s="356">
        <f t="shared" si="279"/>
        <v>0</v>
      </c>
      <c r="BK92" s="356">
        <f t="shared" si="279"/>
        <v>0</v>
      </c>
      <c r="BL92" s="356">
        <f t="shared" si="279"/>
        <v>0</v>
      </c>
      <c r="BM92" s="356">
        <f t="shared" si="279"/>
        <v>0</v>
      </c>
      <c r="BN92" s="356">
        <f t="shared" si="279"/>
        <v>1331000</v>
      </c>
      <c r="BO92" s="356">
        <f t="shared" si="279"/>
        <v>0</v>
      </c>
      <c r="BP92" s="356">
        <f t="shared" si="279"/>
        <v>1331000</v>
      </c>
      <c r="BQ92" s="356">
        <f t="shared" si="279"/>
        <v>0</v>
      </c>
      <c r="BR92" s="356">
        <f t="shared" si="279"/>
        <v>0</v>
      </c>
      <c r="BS92" s="356">
        <f t="shared" si="279"/>
        <v>0</v>
      </c>
      <c r="BT92" s="356">
        <f t="shared" si="279"/>
        <v>1331000</v>
      </c>
      <c r="BU92" s="356">
        <f t="shared" si="279"/>
        <v>0</v>
      </c>
      <c r="BV92" s="356">
        <f t="shared" si="279"/>
        <v>0</v>
      </c>
      <c r="BW92" s="356">
        <f t="shared" si="279"/>
        <v>0</v>
      </c>
      <c r="BX92" s="356">
        <f t="shared" si="279"/>
        <v>0</v>
      </c>
      <c r="BY92" s="356">
        <f t="shared" si="279"/>
        <v>0</v>
      </c>
      <c r="BZ92" s="356">
        <f t="shared" si="279"/>
        <v>0</v>
      </c>
      <c r="CA92" s="356">
        <f t="shared" si="279"/>
        <v>0</v>
      </c>
      <c r="CB92" s="356">
        <f t="shared" si="279"/>
        <v>0</v>
      </c>
      <c r="CC92" s="356">
        <f t="shared" si="279"/>
        <v>0</v>
      </c>
      <c r="CD92" s="356">
        <f t="shared" si="279"/>
        <v>0</v>
      </c>
      <c r="CE92" s="356">
        <f t="shared" si="279"/>
        <v>0</v>
      </c>
      <c r="CF92" s="356">
        <f t="shared" si="279"/>
        <v>0</v>
      </c>
      <c r="CG92" s="356">
        <f t="shared" si="279"/>
        <v>0</v>
      </c>
      <c r="CH92" s="356">
        <f t="shared" si="279"/>
        <v>0</v>
      </c>
      <c r="CI92" s="356">
        <f t="shared" si="279"/>
        <v>0</v>
      </c>
      <c r="CJ92" s="356">
        <f t="shared" si="279"/>
        <v>0</v>
      </c>
      <c r="CK92" s="356">
        <f t="shared" si="279"/>
        <v>0</v>
      </c>
      <c r="CL92" s="356">
        <f t="shared" si="279"/>
        <v>0</v>
      </c>
      <c r="CM92" s="356">
        <f t="shared" si="279"/>
        <v>0</v>
      </c>
      <c r="CN92" s="356">
        <f t="shared" si="279"/>
        <v>0</v>
      </c>
      <c r="CO92" s="356">
        <f t="shared" si="279"/>
        <v>0</v>
      </c>
      <c r="CP92" s="356">
        <f t="shared" si="279"/>
        <v>16933936</v>
      </c>
      <c r="CQ92" s="356">
        <f t="shared" si="279"/>
        <v>0</v>
      </c>
      <c r="CR92" s="356">
        <f t="shared" si="279"/>
        <v>16933936</v>
      </c>
      <c r="CS92" s="356">
        <f t="shared" si="279"/>
        <v>0</v>
      </c>
      <c r="CT92" s="356">
        <f t="shared" si="279"/>
        <v>16933936</v>
      </c>
      <c r="CU92" s="356">
        <f t="shared" si="279"/>
        <v>0</v>
      </c>
      <c r="CV92" s="355" t="s">
        <v>176</v>
      </c>
      <c r="CW92" s="356">
        <f t="shared" ref="CW92:DM92" si="280">CW93+CW94</f>
        <v>145989436</v>
      </c>
      <c r="CX92" s="356">
        <f t="shared" si="280"/>
        <v>127724500</v>
      </c>
      <c r="CY92" s="356">
        <f t="shared" si="280"/>
        <v>0</v>
      </c>
      <c r="CZ92" s="356">
        <f t="shared" si="280"/>
        <v>0</v>
      </c>
      <c r="DA92" s="356">
        <f t="shared" si="280"/>
        <v>0</v>
      </c>
      <c r="DB92" s="356">
        <f t="shared" si="280"/>
        <v>0</v>
      </c>
      <c r="DC92" s="356">
        <f t="shared" si="280"/>
        <v>0</v>
      </c>
      <c r="DD92" s="356">
        <f t="shared" si="280"/>
        <v>127724500</v>
      </c>
      <c r="DE92" s="356">
        <f t="shared" si="280"/>
        <v>0</v>
      </c>
      <c r="DF92" s="356">
        <f t="shared" si="280"/>
        <v>0</v>
      </c>
      <c r="DG92" s="356">
        <f t="shared" si="280"/>
        <v>0</v>
      </c>
      <c r="DH92" s="356">
        <f t="shared" si="280"/>
        <v>0</v>
      </c>
      <c r="DI92" s="356">
        <f t="shared" si="280"/>
        <v>0</v>
      </c>
      <c r="DJ92" s="356">
        <f t="shared" si="280"/>
        <v>0</v>
      </c>
      <c r="DK92" s="356">
        <f t="shared" si="280"/>
        <v>0</v>
      </c>
      <c r="DL92" s="356">
        <f t="shared" si="280"/>
        <v>0</v>
      </c>
      <c r="DM92" s="356">
        <f t="shared" si="280"/>
        <v>0</v>
      </c>
      <c r="DN92" s="356">
        <f t="shared" ref="DN92:GF92" si="281">DN93+DN94</f>
        <v>0</v>
      </c>
      <c r="DO92" s="356">
        <f t="shared" si="281"/>
        <v>0</v>
      </c>
      <c r="DP92" s="356">
        <f t="shared" si="281"/>
        <v>0</v>
      </c>
      <c r="DQ92" s="356">
        <f t="shared" si="281"/>
        <v>0</v>
      </c>
      <c r="DR92" s="356">
        <f t="shared" si="281"/>
        <v>0</v>
      </c>
      <c r="DS92" s="356">
        <f t="shared" si="281"/>
        <v>0</v>
      </c>
      <c r="DT92" s="356">
        <f>DT93+DT94</f>
        <v>0</v>
      </c>
      <c r="DU92" s="356">
        <f t="shared" si="281"/>
        <v>0</v>
      </c>
      <c r="DV92" s="356">
        <f t="shared" si="281"/>
        <v>0</v>
      </c>
      <c r="DW92" s="356">
        <f>DW93+DW94</f>
        <v>0</v>
      </c>
      <c r="DX92" s="356">
        <f>DX93+DX94</f>
        <v>0</v>
      </c>
      <c r="DY92" s="356">
        <f t="shared" si="281"/>
        <v>4348200</v>
      </c>
      <c r="DZ92" s="356">
        <f t="shared" si="281"/>
        <v>123376300</v>
      </c>
      <c r="EA92" s="356">
        <f t="shared" si="281"/>
        <v>0</v>
      </c>
      <c r="EB92" s="356">
        <f t="shared" si="281"/>
        <v>0</v>
      </c>
      <c r="EC92" s="356">
        <f>EC93+EC94</f>
        <v>0</v>
      </c>
      <c r="ED92" s="356">
        <f t="shared" si="281"/>
        <v>0</v>
      </c>
      <c r="EE92" s="356">
        <f t="shared" si="281"/>
        <v>0</v>
      </c>
      <c r="EF92" s="356">
        <f t="shared" si="281"/>
        <v>0</v>
      </c>
      <c r="EG92" s="356">
        <f t="shared" si="281"/>
        <v>0</v>
      </c>
      <c r="EH92" s="356">
        <f t="shared" si="281"/>
        <v>0</v>
      </c>
      <c r="EI92" s="356">
        <f t="shared" si="281"/>
        <v>0</v>
      </c>
      <c r="EJ92" s="356">
        <f>EJ93+EJ94</f>
        <v>0</v>
      </c>
      <c r="EK92" s="356">
        <f t="shared" si="281"/>
        <v>0</v>
      </c>
      <c r="EL92" s="356">
        <f t="shared" si="281"/>
        <v>0</v>
      </c>
      <c r="EM92" s="356">
        <f t="shared" si="281"/>
        <v>0</v>
      </c>
      <c r="EN92" s="356">
        <f t="shared" si="281"/>
        <v>0</v>
      </c>
      <c r="EO92" s="356">
        <f t="shared" si="281"/>
        <v>0</v>
      </c>
      <c r="EP92" s="356">
        <f t="shared" si="281"/>
        <v>0</v>
      </c>
      <c r="EQ92" s="356">
        <f t="shared" si="281"/>
        <v>0</v>
      </c>
      <c r="ER92" s="356">
        <f>ER93+ER94</f>
        <v>0</v>
      </c>
      <c r="ES92" s="356">
        <f t="shared" si="281"/>
        <v>0</v>
      </c>
      <c r="ET92" s="356">
        <f t="shared" si="281"/>
        <v>0</v>
      </c>
      <c r="EU92" s="356">
        <f t="shared" si="281"/>
        <v>0</v>
      </c>
      <c r="EV92" s="356">
        <f t="shared" si="281"/>
        <v>0</v>
      </c>
      <c r="EW92" s="356">
        <f t="shared" si="281"/>
        <v>0</v>
      </c>
      <c r="EX92" s="356">
        <f t="shared" si="281"/>
        <v>0</v>
      </c>
      <c r="EY92" s="356">
        <f>EY93+EY94</f>
        <v>0</v>
      </c>
      <c r="EZ92" s="356">
        <f>EZ93+EZ94</f>
        <v>0</v>
      </c>
      <c r="FA92" s="356">
        <f t="shared" si="281"/>
        <v>0</v>
      </c>
      <c r="FB92" s="356">
        <f t="shared" si="281"/>
        <v>0</v>
      </c>
      <c r="FC92" s="356">
        <f t="shared" si="281"/>
        <v>0</v>
      </c>
      <c r="FD92" s="356">
        <f t="shared" si="281"/>
        <v>0</v>
      </c>
      <c r="FE92" s="356">
        <f t="shared" si="281"/>
        <v>0</v>
      </c>
      <c r="FF92" s="356">
        <f t="shared" si="281"/>
        <v>0</v>
      </c>
      <c r="FG92" s="356">
        <f t="shared" si="281"/>
        <v>0</v>
      </c>
      <c r="FH92" s="356">
        <f t="shared" si="281"/>
        <v>1331000</v>
      </c>
      <c r="FI92" s="356">
        <f t="shared" si="281"/>
        <v>0</v>
      </c>
      <c r="FJ92" s="356">
        <f t="shared" si="281"/>
        <v>1331000</v>
      </c>
      <c r="FK92" s="356">
        <f t="shared" si="281"/>
        <v>0</v>
      </c>
      <c r="FL92" s="356">
        <f t="shared" si="281"/>
        <v>0</v>
      </c>
      <c r="FM92" s="356">
        <f t="shared" si="281"/>
        <v>0</v>
      </c>
      <c r="FN92" s="356">
        <f t="shared" si="281"/>
        <v>1331000</v>
      </c>
      <c r="FO92" s="356">
        <f t="shared" si="281"/>
        <v>0</v>
      </c>
      <c r="FP92" s="356">
        <f t="shared" si="281"/>
        <v>0</v>
      </c>
      <c r="FQ92" s="356">
        <f t="shared" si="281"/>
        <v>0</v>
      </c>
      <c r="FR92" s="356">
        <f t="shared" si="281"/>
        <v>0</v>
      </c>
      <c r="FS92" s="356">
        <f t="shared" si="281"/>
        <v>0</v>
      </c>
      <c r="FT92" s="356">
        <f t="shared" si="281"/>
        <v>0</v>
      </c>
      <c r="FU92" s="356">
        <f t="shared" si="281"/>
        <v>0</v>
      </c>
      <c r="FV92" s="356">
        <f t="shared" si="281"/>
        <v>0</v>
      </c>
      <c r="FW92" s="356">
        <f t="shared" si="281"/>
        <v>0</v>
      </c>
      <c r="FX92" s="356">
        <f t="shared" si="281"/>
        <v>0</v>
      </c>
      <c r="FY92" s="356">
        <f t="shared" si="281"/>
        <v>0</v>
      </c>
      <c r="FZ92" s="356">
        <f t="shared" si="281"/>
        <v>0</v>
      </c>
      <c r="GA92" s="356">
        <f t="shared" si="281"/>
        <v>0</v>
      </c>
      <c r="GB92" s="356">
        <f t="shared" si="281"/>
        <v>0</v>
      </c>
      <c r="GC92" s="356">
        <f t="shared" si="281"/>
        <v>0</v>
      </c>
      <c r="GD92" s="356">
        <f t="shared" si="281"/>
        <v>0</v>
      </c>
      <c r="GE92" s="356">
        <f t="shared" si="281"/>
        <v>0</v>
      </c>
      <c r="GF92" s="356">
        <f t="shared" si="281"/>
        <v>0</v>
      </c>
      <c r="GG92" s="356">
        <f t="shared" ref="GG92:GO92" si="282">GG93+GG94</f>
        <v>0</v>
      </c>
      <c r="GH92" s="356">
        <f t="shared" si="282"/>
        <v>0</v>
      </c>
      <c r="GI92" s="356">
        <f t="shared" si="282"/>
        <v>0</v>
      </c>
      <c r="GJ92" s="356">
        <f t="shared" si="282"/>
        <v>16933936</v>
      </c>
      <c r="GK92" s="356">
        <f t="shared" si="282"/>
        <v>0</v>
      </c>
      <c r="GL92" s="356">
        <f t="shared" si="282"/>
        <v>16933936</v>
      </c>
      <c r="GM92" s="356">
        <f t="shared" si="282"/>
        <v>0</v>
      </c>
      <c r="GN92" s="356">
        <f t="shared" si="282"/>
        <v>16933936</v>
      </c>
      <c r="GO92" s="356">
        <f t="shared" si="282"/>
        <v>0</v>
      </c>
      <c r="GP92" s="356">
        <f>GP93+GP94</f>
        <v>0</v>
      </c>
      <c r="GQ92" s="357">
        <f t="shared" si="227"/>
        <v>1</v>
      </c>
      <c r="GR92" s="357"/>
      <c r="GS92" s="358">
        <f>DD92/J92</f>
        <v>1</v>
      </c>
      <c r="GT92" s="358">
        <f>FH92/BN92</f>
        <v>1</v>
      </c>
      <c r="GU92" s="358">
        <f>GJ92/CP92</f>
        <v>1</v>
      </c>
    </row>
    <row r="93" spans="1:203" s="63" customFormat="1" ht="21" hidden="1" customHeight="1">
      <c r="A93" s="354"/>
      <c r="B93" s="355" t="s">
        <v>160</v>
      </c>
      <c r="C93" s="356">
        <f>D93+BN93+CP93</f>
        <v>0</v>
      </c>
      <c r="D93" s="356">
        <f>E93+J93</f>
        <v>0</v>
      </c>
      <c r="E93" s="356">
        <f>SUM(F93:I93)</f>
        <v>0</v>
      </c>
      <c r="F93" s="356"/>
      <c r="G93" s="356"/>
      <c r="H93" s="356"/>
      <c r="I93" s="356"/>
      <c r="J93" s="356">
        <f>SUM(K93:BM93)</f>
        <v>0</v>
      </c>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356"/>
      <c r="BK93" s="356"/>
      <c r="BL93" s="356"/>
      <c r="BM93" s="356"/>
      <c r="BN93" s="356">
        <f>SUM(BO93:BP93)</f>
        <v>0</v>
      </c>
      <c r="BO93" s="356">
        <f>SUM(BQ93:BR93)+BS93+BU93+CD93+CL93</f>
        <v>0</v>
      </c>
      <c r="BP93" s="356">
        <f>BT93+SUM(BV93:CC93)+SUM(CE93:CK93)+SUM(CM93:CO93)</f>
        <v>0</v>
      </c>
      <c r="BQ93" s="356"/>
      <c r="BR93" s="356"/>
      <c r="BS93" s="356"/>
      <c r="BT93" s="356"/>
      <c r="BU93" s="356"/>
      <c r="BV93" s="356"/>
      <c r="BW93" s="356"/>
      <c r="BX93" s="356"/>
      <c r="BY93" s="356"/>
      <c r="BZ93" s="356"/>
      <c r="CA93" s="356"/>
      <c r="CB93" s="356"/>
      <c r="CC93" s="356"/>
      <c r="CD93" s="356"/>
      <c r="CE93" s="356"/>
      <c r="CF93" s="356"/>
      <c r="CG93" s="356"/>
      <c r="CH93" s="356"/>
      <c r="CI93" s="356"/>
      <c r="CJ93" s="356"/>
      <c r="CK93" s="356"/>
      <c r="CL93" s="356"/>
      <c r="CM93" s="356"/>
      <c r="CN93" s="356"/>
      <c r="CO93" s="356"/>
      <c r="CP93" s="356">
        <f>SUM(CQ93:CR93)</f>
        <v>0</v>
      </c>
      <c r="CQ93" s="356">
        <f>SUM(CS93:CS93)</f>
        <v>0</v>
      </c>
      <c r="CR93" s="356">
        <f>SUM(CT93:CU93)</f>
        <v>0</v>
      </c>
      <c r="CS93" s="356"/>
      <c r="CT93" s="356"/>
      <c r="CU93" s="356"/>
      <c r="CV93" s="355" t="s">
        <v>160</v>
      </c>
      <c r="CW93" s="356">
        <f>CX93+FH93+GJ93+GP93</f>
        <v>0</v>
      </c>
      <c r="CX93" s="356">
        <f>CY93+DD93</f>
        <v>0</v>
      </c>
      <c r="CY93" s="356">
        <f>SUM(CZ93:DC93)</f>
        <v>0</v>
      </c>
      <c r="CZ93" s="356"/>
      <c r="DA93" s="356"/>
      <c r="DB93" s="356"/>
      <c r="DC93" s="356"/>
      <c r="DD93" s="356">
        <f>SUM(DE93:FG93)</f>
        <v>0</v>
      </c>
      <c r="DE93" s="356"/>
      <c r="DF93" s="356"/>
      <c r="DG93" s="356"/>
      <c r="DH93" s="356"/>
      <c r="DI93" s="356"/>
      <c r="DJ93" s="356"/>
      <c r="DK93" s="356"/>
      <c r="DL93" s="356"/>
      <c r="DM93" s="356"/>
      <c r="DN93" s="356"/>
      <c r="DO93" s="356"/>
      <c r="DP93" s="356"/>
      <c r="DQ93" s="356"/>
      <c r="DR93" s="356"/>
      <c r="DS93" s="356"/>
      <c r="DT93" s="356"/>
      <c r="DU93" s="356"/>
      <c r="DV93" s="356"/>
      <c r="DW93" s="356"/>
      <c r="DX93" s="356"/>
      <c r="DY93" s="356"/>
      <c r="DZ93" s="356"/>
      <c r="EA93" s="356"/>
      <c r="EB93" s="356"/>
      <c r="EC93" s="356"/>
      <c r="ED93" s="356"/>
      <c r="EE93" s="356"/>
      <c r="EF93" s="356"/>
      <c r="EG93" s="356"/>
      <c r="EH93" s="356"/>
      <c r="EI93" s="356"/>
      <c r="EJ93" s="356"/>
      <c r="EK93" s="356"/>
      <c r="EL93" s="356"/>
      <c r="EM93" s="356"/>
      <c r="EN93" s="356"/>
      <c r="EO93" s="356"/>
      <c r="EP93" s="356"/>
      <c r="EQ93" s="356"/>
      <c r="ER93" s="356"/>
      <c r="ES93" s="356"/>
      <c r="ET93" s="356"/>
      <c r="EU93" s="356"/>
      <c r="EV93" s="356"/>
      <c r="EW93" s="356"/>
      <c r="EX93" s="356"/>
      <c r="EY93" s="356"/>
      <c r="EZ93" s="356"/>
      <c r="FA93" s="356"/>
      <c r="FB93" s="356"/>
      <c r="FC93" s="356"/>
      <c r="FD93" s="356"/>
      <c r="FE93" s="356"/>
      <c r="FF93" s="356"/>
      <c r="FG93" s="356"/>
      <c r="FH93" s="356">
        <f>SUM(FI93:FJ93)</f>
        <v>0</v>
      </c>
      <c r="FI93" s="356">
        <f>SUM(FK93:FL93)+FM93+FO93+FX93+GF93</f>
        <v>0</v>
      </c>
      <c r="FJ93" s="356">
        <f>FN93+SUM(FP93:FW93)+SUM(FY93:GE93)+SUM(GG93:GI93)</f>
        <v>0</v>
      </c>
      <c r="FK93" s="356"/>
      <c r="FL93" s="356"/>
      <c r="FM93" s="356"/>
      <c r="FN93" s="356"/>
      <c r="FO93" s="356"/>
      <c r="FP93" s="356"/>
      <c r="FQ93" s="356"/>
      <c r="FR93" s="356"/>
      <c r="FS93" s="356"/>
      <c r="FT93" s="356"/>
      <c r="FU93" s="356"/>
      <c r="FV93" s="356"/>
      <c r="FW93" s="356"/>
      <c r="FX93" s="356"/>
      <c r="FY93" s="356"/>
      <c r="FZ93" s="356"/>
      <c r="GA93" s="356"/>
      <c r="GB93" s="356"/>
      <c r="GC93" s="356"/>
      <c r="GD93" s="356"/>
      <c r="GE93" s="356"/>
      <c r="GF93" s="356"/>
      <c r="GG93" s="356"/>
      <c r="GH93" s="356"/>
      <c r="GI93" s="356"/>
      <c r="GJ93" s="356">
        <f>SUM(GK93:GL93)</f>
        <v>0</v>
      </c>
      <c r="GK93" s="356">
        <f>SUM(GM93:GM93)</f>
        <v>0</v>
      </c>
      <c r="GL93" s="356">
        <f>SUM(GN93:GO93)</f>
        <v>0</v>
      </c>
      <c r="GM93" s="356"/>
      <c r="GN93" s="356"/>
      <c r="GO93" s="356"/>
      <c r="GP93" s="356"/>
      <c r="GQ93" s="357"/>
      <c r="GR93" s="357"/>
      <c r="GS93" s="358"/>
      <c r="GT93" s="358"/>
      <c r="GU93" s="358"/>
    </row>
    <row r="94" spans="1:203" s="63" customFormat="1" ht="21" hidden="1" customHeight="1">
      <c r="A94" s="354"/>
      <c r="B94" s="355" t="s">
        <v>161</v>
      </c>
      <c r="C94" s="356">
        <f>D94+BN94+CP94</f>
        <v>145989436</v>
      </c>
      <c r="D94" s="356">
        <f>E94+J94</f>
        <v>127724500</v>
      </c>
      <c r="E94" s="356">
        <f>SUM(F94:I94)</f>
        <v>0</v>
      </c>
      <c r="F94" s="356"/>
      <c r="G94" s="356"/>
      <c r="H94" s="356"/>
      <c r="I94" s="356"/>
      <c r="J94" s="356">
        <f>SUM(K94:BM94)</f>
        <v>127724500</v>
      </c>
      <c r="K94" s="356"/>
      <c r="L94" s="356"/>
      <c r="M94" s="356"/>
      <c r="N94" s="356"/>
      <c r="O94" s="356"/>
      <c r="P94" s="356"/>
      <c r="Q94" s="356"/>
      <c r="R94" s="356"/>
      <c r="S94" s="356"/>
      <c r="T94" s="356"/>
      <c r="U94" s="356"/>
      <c r="V94" s="356"/>
      <c r="W94" s="356"/>
      <c r="X94" s="356"/>
      <c r="Y94" s="356"/>
      <c r="Z94" s="356"/>
      <c r="AA94" s="356"/>
      <c r="AB94" s="356"/>
      <c r="AC94" s="356"/>
      <c r="AD94" s="356"/>
      <c r="AE94" s="356">
        <v>4348200</v>
      </c>
      <c r="AF94" s="356">
        <v>123376300</v>
      </c>
      <c r="AG94" s="356"/>
      <c r="AH94" s="356"/>
      <c r="AI94" s="356"/>
      <c r="AJ94" s="356"/>
      <c r="AK94" s="356"/>
      <c r="AL94" s="356"/>
      <c r="AM94" s="356"/>
      <c r="AN94" s="356"/>
      <c r="AO94" s="356"/>
      <c r="AP94" s="356"/>
      <c r="AQ94" s="356"/>
      <c r="AR94" s="356"/>
      <c r="AS94" s="356"/>
      <c r="AT94" s="356"/>
      <c r="AU94" s="356"/>
      <c r="AV94" s="356"/>
      <c r="AW94" s="356"/>
      <c r="AX94" s="356"/>
      <c r="AY94" s="356"/>
      <c r="AZ94" s="356"/>
      <c r="BA94" s="356"/>
      <c r="BB94" s="356"/>
      <c r="BC94" s="356"/>
      <c r="BD94" s="356"/>
      <c r="BE94" s="356"/>
      <c r="BF94" s="356"/>
      <c r="BG94" s="356"/>
      <c r="BH94" s="356"/>
      <c r="BI94" s="356"/>
      <c r="BJ94" s="356"/>
      <c r="BK94" s="356"/>
      <c r="BL94" s="356"/>
      <c r="BM94" s="356"/>
      <c r="BN94" s="356">
        <f>SUM(BO94:BP94)</f>
        <v>1331000</v>
      </c>
      <c r="BO94" s="356">
        <f>SUM(BQ94:BR94)+BS94+BU94+CD94+CL94</f>
        <v>0</v>
      </c>
      <c r="BP94" s="356">
        <f>BT94+SUM(BV94:CC94)+SUM(CE94:CK94)+SUM(CM94:CO94)</f>
        <v>1331000</v>
      </c>
      <c r="BQ94" s="356"/>
      <c r="BR94" s="356"/>
      <c r="BS94" s="356"/>
      <c r="BT94" s="356">
        <v>1331000</v>
      </c>
      <c r="BU94" s="356"/>
      <c r="BV94" s="356"/>
      <c r="BW94" s="356"/>
      <c r="BX94" s="356"/>
      <c r="BY94" s="356"/>
      <c r="BZ94" s="356"/>
      <c r="CA94" s="356"/>
      <c r="CB94" s="356"/>
      <c r="CC94" s="356"/>
      <c r="CD94" s="356"/>
      <c r="CE94" s="356"/>
      <c r="CF94" s="356"/>
      <c r="CG94" s="356"/>
      <c r="CH94" s="356"/>
      <c r="CI94" s="356"/>
      <c r="CJ94" s="356"/>
      <c r="CK94" s="356"/>
      <c r="CL94" s="356"/>
      <c r="CM94" s="356"/>
      <c r="CN94" s="356"/>
      <c r="CO94" s="356"/>
      <c r="CP94" s="356">
        <f>SUM(CQ94:CR94)</f>
        <v>16933936</v>
      </c>
      <c r="CQ94" s="356">
        <f>SUM(CS94:CS94)</f>
        <v>0</v>
      </c>
      <c r="CR94" s="356">
        <f>SUM(CT94:CU94)</f>
        <v>16933936</v>
      </c>
      <c r="CS94" s="356"/>
      <c r="CT94" s="356">
        <v>16933936</v>
      </c>
      <c r="CU94" s="356"/>
      <c r="CV94" s="355" t="s">
        <v>161</v>
      </c>
      <c r="CW94" s="356">
        <f>CX94+FH94+GJ94+GP94</f>
        <v>145989436</v>
      </c>
      <c r="CX94" s="356">
        <f>CY94+DD94</f>
        <v>127724500</v>
      </c>
      <c r="CY94" s="356">
        <f>SUM(CZ94:DC94)</f>
        <v>0</v>
      </c>
      <c r="CZ94" s="356"/>
      <c r="DA94" s="356"/>
      <c r="DB94" s="356"/>
      <c r="DC94" s="356"/>
      <c r="DD94" s="356">
        <f>SUM(DE94:FG94)</f>
        <v>127724500</v>
      </c>
      <c r="DE94" s="356"/>
      <c r="DF94" s="356"/>
      <c r="DG94" s="356"/>
      <c r="DH94" s="356"/>
      <c r="DI94" s="356"/>
      <c r="DJ94" s="356"/>
      <c r="DK94" s="356"/>
      <c r="DL94" s="356"/>
      <c r="DM94" s="356"/>
      <c r="DN94" s="356"/>
      <c r="DO94" s="356"/>
      <c r="DP94" s="356"/>
      <c r="DQ94" s="356"/>
      <c r="DR94" s="356"/>
      <c r="DS94" s="356"/>
      <c r="DT94" s="356"/>
      <c r="DU94" s="356"/>
      <c r="DV94" s="356"/>
      <c r="DW94" s="356"/>
      <c r="DX94" s="356"/>
      <c r="DY94" s="356">
        <v>4348200</v>
      </c>
      <c r="DZ94" s="356">
        <v>123376300</v>
      </c>
      <c r="EA94" s="356"/>
      <c r="EB94" s="356"/>
      <c r="EC94" s="356"/>
      <c r="ED94" s="356"/>
      <c r="EE94" s="356"/>
      <c r="EF94" s="356"/>
      <c r="EG94" s="356"/>
      <c r="EH94" s="356"/>
      <c r="EI94" s="356"/>
      <c r="EJ94" s="356"/>
      <c r="EK94" s="356"/>
      <c r="EL94" s="356"/>
      <c r="EM94" s="356"/>
      <c r="EN94" s="356"/>
      <c r="EO94" s="356"/>
      <c r="EP94" s="356"/>
      <c r="EQ94" s="356"/>
      <c r="ER94" s="356"/>
      <c r="ES94" s="356"/>
      <c r="ET94" s="356"/>
      <c r="EU94" s="356"/>
      <c r="EV94" s="356"/>
      <c r="EW94" s="356"/>
      <c r="EX94" s="356"/>
      <c r="EY94" s="356"/>
      <c r="EZ94" s="356"/>
      <c r="FA94" s="356"/>
      <c r="FB94" s="356"/>
      <c r="FC94" s="356"/>
      <c r="FD94" s="356"/>
      <c r="FE94" s="356"/>
      <c r="FF94" s="356"/>
      <c r="FG94" s="356"/>
      <c r="FH94" s="356">
        <f>SUM(FI94:FJ94)</f>
        <v>1331000</v>
      </c>
      <c r="FI94" s="356">
        <f>SUM(FK94:FL94)+FM94+FO94+FX94+GF94</f>
        <v>0</v>
      </c>
      <c r="FJ94" s="356">
        <f>FN94+SUM(FP94:FW94)+SUM(FY94:GE94)+SUM(GG94:GI94)</f>
        <v>1331000</v>
      </c>
      <c r="FK94" s="356"/>
      <c r="FL94" s="356"/>
      <c r="FM94" s="356"/>
      <c r="FN94" s="356">
        <v>1331000</v>
      </c>
      <c r="FO94" s="356"/>
      <c r="FP94" s="356"/>
      <c r="FQ94" s="356"/>
      <c r="FR94" s="356"/>
      <c r="FS94" s="356"/>
      <c r="FT94" s="356"/>
      <c r="FU94" s="356"/>
      <c r="FV94" s="356"/>
      <c r="FW94" s="356"/>
      <c r="FX94" s="356"/>
      <c r="FY94" s="356"/>
      <c r="FZ94" s="356"/>
      <c r="GA94" s="356"/>
      <c r="GB94" s="356"/>
      <c r="GC94" s="356"/>
      <c r="GD94" s="356"/>
      <c r="GE94" s="356"/>
      <c r="GF94" s="356"/>
      <c r="GG94" s="356"/>
      <c r="GH94" s="356"/>
      <c r="GI94" s="356"/>
      <c r="GJ94" s="356">
        <f>SUM(GK94:GL94)</f>
        <v>16933936</v>
      </c>
      <c r="GK94" s="356">
        <f>SUM(GM94:GM94)</f>
        <v>0</v>
      </c>
      <c r="GL94" s="356">
        <f>SUM(GN94:GO94)</f>
        <v>16933936</v>
      </c>
      <c r="GM94" s="356"/>
      <c r="GN94" s="356">
        <v>16933936</v>
      </c>
      <c r="GO94" s="356"/>
      <c r="GP94" s="356"/>
      <c r="GQ94" s="357">
        <f t="shared" si="227"/>
        <v>1</v>
      </c>
      <c r="GR94" s="357"/>
      <c r="GS94" s="358">
        <f t="shared" si="246"/>
        <v>1</v>
      </c>
      <c r="GT94" s="358">
        <f>FH94/BN94</f>
        <v>1</v>
      </c>
      <c r="GU94" s="358">
        <f>GJ94/CP94</f>
        <v>1</v>
      </c>
    </row>
    <row r="95" spans="1:203" s="63" customFormat="1" ht="21" customHeight="1">
      <c r="A95" s="361">
        <v>28</v>
      </c>
      <c r="B95" s="362" t="s">
        <v>177</v>
      </c>
      <c r="C95" s="363">
        <f>C96+C97</f>
        <v>37663676936</v>
      </c>
      <c r="D95" s="363">
        <f t="shared" ref="D95:Y95" si="283">D96+D97</f>
        <v>24817117436</v>
      </c>
      <c r="E95" s="363">
        <f t="shared" si="283"/>
        <v>2716314841</v>
      </c>
      <c r="F95" s="363">
        <f t="shared" si="283"/>
        <v>611999000</v>
      </c>
      <c r="G95" s="363">
        <f t="shared" si="283"/>
        <v>2104315841</v>
      </c>
      <c r="H95" s="363">
        <f t="shared" si="283"/>
        <v>0</v>
      </c>
      <c r="I95" s="363">
        <f t="shared" si="283"/>
        <v>0</v>
      </c>
      <c r="J95" s="363">
        <f t="shared" si="283"/>
        <v>22100802595</v>
      </c>
      <c r="K95" s="363">
        <f t="shared" si="283"/>
        <v>0</v>
      </c>
      <c r="L95" s="363">
        <f t="shared" si="283"/>
        <v>0</v>
      </c>
      <c r="M95" s="363">
        <f t="shared" si="283"/>
        <v>0</v>
      </c>
      <c r="N95" s="363">
        <f t="shared" si="283"/>
        <v>0</v>
      </c>
      <c r="O95" s="363">
        <f t="shared" si="283"/>
        <v>0</v>
      </c>
      <c r="P95" s="363">
        <f t="shared" si="283"/>
        <v>0</v>
      </c>
      <c r="Q95" s="363">
        <f t="shared" si="283"/>
        <v>0</v>
      </c>
      <c r="R95" s="363">
        <f t="shared" si="283"/>
        <v>0</v>
      </c>
      <c r="S95" s="363">
        <f t="shared" si="283"/>
        <v>0</v>
      </c>
      <c r="T95" s="363">
        <f t="shared" si="283"/>
        <v>0</v>
      </c>
      <c r="U95" s="363">
        <f t="shared" si="283"/>
        <v>0</v>
      </c>
      <c r="V95" s="363">
        <f t="shared" si="283"/>
        <v>0</v>
      </c>
      <c r="W95" s="363">
        <f t="shared" si="283"/>
        <v>0</v>
      </c>
      <c r="X95" s="363">
        <f t="shared" si="283"/>
        <v>0</v>
      </c>
      <c r="Y95" s="363">
        <f t="shared" si="283"/>
        <v>0</v>
      </c>
      <c r="Z95" s="363">
        <f t="shared" ref="Z95:AI95" si="284">Z96+Z97</f>
        <v>0</v>
      </c>
      <c r="AA95" s="363">
        <f t="shared" si="284"/>
        <v>0</v>
      </c>
      <c r="AB95" s="363">
        <f t="shared" si="284"/>
        <v>0</v>
      </c>
      <c r="AC95" s="363">
        <f t="shared" si="284"/>
        <v>0</v>
      </c>
      <c r="AD95" s="363">
        <f t="shared" si="284"/>
        <v>0</v>
      </c>
      <c r="AE95" s="363">
        <f t="shared" si="284"/>
        <v>0</v>
      </c>
      <c r="AF95" s="363">
        <f t="shared" si="284"/>
        <v>0</v>
      </c>
      <c r="AG95" s="363">
        <f t="shared" si="284"/>
        <v>115480070</v>
      </c>
      <c r="AH95" s="363">
        <f t="shared" si="284"/>
        <v>0</v>
      </c>
      <c r="AI95" s="363">
        <f t="shared" si="284"/>
        <v>0</v>
      </c>
      <c r="AJ95" s="363">
        <f t="shared" ref="AJ95:AO95" si="285">AJ96+AJ97</f>
        <v>0</v>
      </c>
      <c r="AK95" s="363">
        <f t="shared" si="285"/>
        <v>0</v>
      </c>
      <c r="AL95" s="363">
        <f t="shared" si="285"/>
        <v>164725000</v>
      </c>
      <c r="AM95" s="363">
        <f t="shared" si="285"/>
        <v>34700000</v>
      </c>
      <c r="AN95" s="363">
        <f t="shared" si="285"/>
        <v>3500000</v>
      </c>
      <c r="AO95" s="363">
        <f t="shared" si="285"/>
        <v>0</v>
      </c>
      <c r="AP95" s="363">
        <f>AP96+AP97</f>
        <v>0</v>
      </c>
      <c r="AQ95" s="363">
        <f t="shared" ref="AQ95:AW95" si="286">AQ96+AQ97</f>
        <v>0</v>
      </c>
      <c r="AR95" s="363">
        <f t="shared" si="286"/>
        <v>264450220</v>
      </c>
      <c r="AS95" s="363">
        <f t="shared" si="286"/>
        <v>65055047</v>
      </c>
      <c r="AT95" s="363">
        <f t="shared" si="286"/>
        <v>0</v>
      </c>
      <c r="AU95" s="363">
        <f t="shared" si="286"/>
        <v>87968792</v>
      </c>
      <c r="AV95" s="363">
        <f t="shared" si="286"/>
        <v>0</v>
      </c>
      <c r="AW95" s="363">
        <f t="shared" si="286"/>
        <v>0</v>
      </c>
      <c r="AX95" s="363">
        <f>AX96+AX97</f>
        <v>0</v>
      </c>
      <c r="AY95" s="363">
        <f t="shared" ref="AY95:BD95" si="287">AY96+AY97</f>
        <v>0</v>
      </c>
      <c r="AZ95" s="363">
        <f t="shared" si="287"/>
        <v>0</v>
      </c>
      <c r="BA95" s="363">
        <f t="shared" si="287"/>
        <v>12011498</v>
      </c>
      <c r="BB95" s="363">
        <f t="shared" si="287"/>
        <v>0</v>
      </c>
      <c r="BC95" s="363">
        <f t="shared" si="287"/>
        <v>0</v>
      </c>
      <c r="BD95" s="363">
        <f t="shared" si="287"/>
        <v>0</v>
      </c>
      <c r="BE95" s="363">
        <f>BE96+BE97</f>
        <v>0</v>
      </c>
      <c r="BF95" s="363">
        <f>BF96+BF97</f>
        <v>0</v>
      </c>
      <c r="BG95" s="363">
        <f t="shared" ref="BG95:CU95" si="288">BG96+BG97</f>
        <v>0</v>
      </c>
      <c r="BH95" s="363">
        <f t="shared" si="288"/>
        <v>0</v>
      </c>
      <c r="BI95" s="363">
        <f t="shared" si="288"/>
        <v>0</v>
      </c>
      <c r="BJ95" s="363">
        <f t="shared" si="288"/>
        <v>0</v>
      </c>
      <c r="BK95" s="363">
        <f t="shared" si="288"/>
        <v>0</v>
      </c>
      <c r="BL95" s="363">
        <f t="shared" si="288"/>
        <v>0</v>
      </c>
      <c r="BM95" s="363">
        <f t="shared" si="288"/>
        <v>21352911968</v>
      </c>
      <c r="BN95" s="363">
        <f t="shared" si="288"/>
        <v>12839893000</v>
      </c>
      <c r="BO95" s="363">
        <f t="shared" si="288"/>
        <v>20893000</v>
      </c>
      <c r="BP95" s="363">
        <f t="shared" si="288"/>
        <v>12819000000</v>
      </c>
      <c r="BQ95" s="363">
        <f t="shared" si="288"/>
        <v>0</v>
      </c>
      <c r="BR95" s="363">
        <f t="shared" si="288"/>
        <v>0</v>
      </c>
      <c r="BS95" s="363">
        <f t="shared" si="288"/>
        <v>12663000</v>
      </c>
      <c r="BT95" s="363">
        <f t="shared" si="288"/>
        <v>0</v>
      </c>
      <c r="BU95" s="363">
        <f t="shared" si="288"/>
        <v>0</v>
      </c>
      <c r="BV95" s="363">
        <f t="shared" si="288"/>
        <v>0</v>
      </c>
      <c r="BW95" s="363">
        <f t="shared" si="288"/>
        <v>12819000000</v>
      </c>
      <c r="BX95" s="363">
        <f t="shared" si="288"/>
        <v>0</v>
      </c>
      <c r="BY95" s="363">
        <f t="shared" si="288"/>
        <v>0</v>
      </c>
      <c r="BZ95" s="363">
        <f t="shared" si="288"/>
        <v>0</v>
      </c>
      <c r="CA95" s="363">
        <f t="shared" si="288"/>
        <v>0</v>
      </c>
      <c r="CB95" s="363">
        <f t="shared" si="288"/>
        <v>0</v>
      </c>
      <c r="CC95" s="363">
        <f t="shared" si="288"/>
        <v>0</v>
      </c>
      <c r="CD95" s="363">
        <f t="shared" si="288"/>
        <v>0</v>
      </c>
      <c r="CE95" s="363">
        <f t="shared" si="288"/>
        <v>0</v>
      </c>
      <c r="CF95" s="363">
        <f t="shared" si="288"/>
        <v>0</v>
      </c>
      <c r="CG95" s="363">
        <f t="shared" si="288"/>
        <v>0</v>
      </c>
      <c r="CH95" s="363">
        <f t="shared" si="288"/>
        <v>0</v>
      </c>
      <c r="CI95" s="363">
        <f t="shared" si="288"/>
        <v>0</v>
      </c>
      <c r="CJ95" s="363">
        <f t="shared" si="288"/>
        <v>0</v>
      </c>
      <c r="CK95" s="363">
        <f t="shared" si="288"/>
        <v>0</v>
      </c>
      <c r="CL95" s="363">
        <f t="shared" si="288"/>
        <v>8230000</v>
      </c>
      <c r="CM95" s="363">
        <f t="shared" si="288"/>
        <v>0</v>
      </c>
      <c r="CN95" s="363">
        <f t="shared" si="288"/>
        <v>0</v>
      </c>
      <c r="CO95" s="363">
        <f t="shared" si="288"/>
        <v>0</v>
      </c>
      <c r="CP95" s="363">
        <f t="shared" si="288"/>
        <v>6666500</v>
      </c>
      <c r="CQ95" s="363">
        <f t="shared" si="288"/>
        <v>0</v>
      </c>
      <c r="CR95" s="363">
        <f t="shared" si="288"/>
        <v>6666500</v>
      </c>
      <c r="CS95" s="363">
        <f t="shared" si="288"/>
        <v>0</v>
      </c>
      <c r="CT95" s="363">
        <f t="shared" si="288"/>
        <v>6666500</v>
      </c>
      <c r="CU95" s="363">
        <f t="shared" si="288"/>
        <v>0</v>
      </c>
      <c r="CV95" s="362" t="s">
        <v>177</v>
      </c>
      <c r="CW95" s="448">
        <f>CW96+CW97-115400000</f>
        <v>37548276936</v>
      </c>
      <c r="CX95" s="363">
        <f t="shared" ref="CX95:DM95" si="289">CX96+CX97</f>
        <v>0</v>
      </c>
      <c r="CY95" s="363">
        <f t="shared" si="289"/>
        <v>0</v>
      </c>
      <c r="CZ95" s="363">
        <f t="shared" si="289"/>
        <v>0</v>
      </c>
      <c r="DA95" s="363">
        <f t="shared" si="289"/>
        <v>0</v>
      </c>
      <c r="DB95" s="363">
        <f t="shared" si="289"/>
        <v>0</v>
      </c>
      <c r="DC95" s="363">
        <f t="shared" si="289"/>
        <v>0</v>
      </c>
      <c r="DD95" s="363">
        <f t="shared" si="289"/>
        <v>0</v>
      </c>
      <c r="DE95" s="363">
        <f t="shared" si="289"/>
        <v>0</v>
      </c>
      <c r="DF95" s="363">
        <f t="shared" si="289"/>
        <v>0</v>
      </c>
      <c r="DG95" s="363">
        <f t="shared" si="289"/>
        <v>0</v>
      </c>
      <c r="DH95" s="363">
        <f t="shared" si="289"/>
        <v>0</v>
      </c>
      <c r="DI95" s="363">
        <f t="shared" si="289"/>
        <v>0</v>
      </c>
      <c r="DJ95" s="363">
        <f t="shared" si="289"/>
        <v>0</v>
      </c>
      <c r="DK95" s="363">
        <f t="shared" si="289"/>
        <v>0</v>
      </c>
      <c r="DL95" s="363">
        <f t="shared" si="289"/>
        <v>0</v>
      </c>
      <c r="DM95" s="363">
        <f t="shared" si="289"/>
        <v>0</v>
      </c>
      <c r="DN95" s="363">
        <f t="shared" ref="DN95:GF95" si="290">DN96+DN97</f>
        <v>0</v>
      </c>
      <c r="DO95" s="363">
        <f t="shared" si="290"/>
        <v>0</v>
      </c>
      <c r="DP95" s="363">
        <f t="shared" si="290"/>
        <v>0</v>
      </c>
      <c r="DQ95" s="363">
        <f t="shared" si="290"/>
        <v>0</v>
      </c>
      <c r="DR95" s="363">
        <f t="shared" si="290"/>
        <v>0</v>
      </c>
      <c r="DS95" s="363">
        <f t="shared" si="290"/>
        <v>0</v>
      </c>
      <c r="DT95" s="363">
        <f>DT96+DT97</f>
        <v>0</v>
      </c>
      <c r="DU95" s="363">
        <f t="shared" si="290"/>
        <v>0</v>
      </c>
      <c r="DV95" s="363">
        <f t="shared" si="290"/>
        <v>0</v>
      </c>
      <c r="DW95" s="363">
        <f>DW96+DW97</f>
        <v>0</v>
      </c>
      <c r="DX95" s="363">
        <f>DX96+DX97</f>
        <v>0</v>
      </c>
      <c r="DY95" s="363">
        <f t="shared" si="290"/>
        <v>0</v>
      </c>
      <c r="DZ95" s="363">
        <f t="shared" si="290"/>
        <v>0</v>
      </c>
      <c r="EA95" s="363">
        <f t="shared" si="290"/>
        <v>0</v>
      </c>
      <c r="EB95" s="363">
        <f t="shared" si="290"/>
        <v>0</v>
      </c>
      <c r="EC95" s="363">
        <f>EC96+EC97</f>
        <v>0</v>
      </c>
      <c r="ED95" s="363">
        <f t="shared" si="290"/>
        <v>0</v>
      </c>
      <c r="EE95" s="363">
        <f t="shared" si="290"/>
        <v>0</v>
      </c>
      <c r="EF95" s="363">
        <f t="shared" si="290"/>
        <v>0</v>
      </c>
      <c r="EG95" s="363">
        <f t="shared" si="290"/>
        <v>0</v>
      </c>
      <c r="EH95" s="363">
        <f t="shared" si="290"/>
        <v>0</v>
      </c>
      <c r="EI95" s="363">
        <f t="shared" si="290"/>
        <v>0</v>
      </c>
      <c r="EJ95" s="363">
        <f>EJ96+EJ97</f>
        <v>0</v>
      </c>
      <c r="EK95" s="363">
        <f t="shared" si="290"/>
        <v>0</v>
      </c>
      <c r="EL95" s="363">
        <f t="shared" si="290"/>
        <v>0</v>
      </c>
      <c r="EM95" s="363">
        <f t="shared" si="290"/>
        <v>0</v>
      </c>
      <c r="EN95" s="363">
        <f t="shared" si="290"/>
        <v>0</v>
      </c>
      <c r="EO95" s="363">
        <f t="shared" si="290"/>
        <v>0</v>
      </c>
      <c r="EP95" s="363">
        <f t="shared" si="290"/>
        <v>0</v>
      </c>
      <c r="EQ95" s="363">
        <f t="shared" si="290"/>
        <v>0</v>
      </c>
      <c r="ER95" s="363">
        <f>ER96+ER97</f>
        <v>0</v>
      </c>
      <c r="ES95" s="363">
        <f t="shared" si="290"/>
        <v>0</v>
      </c>
      <c r="ET95" s="363">
        <f t="shared" si="290"/>
        <v>0</v>
      </c>
      <c r="EU95" s="363">
        <f t="shared" si="290"/>
        <v>0</v>
      </c>
      <c r="EV95" s="363">
        <f t="shared" si="290"/>
        <v>0</v>
      </c>
      <c r="EW95" s="363">
        <f t="shared" si="290"/>
        <v>0</v>
      </c>
      <c r="EX95" s="363">
        <f t="shared" si="290"/>
        <v>0</v>
      </c>
      <c r="EY95" s="363">
        <f>EY96+EY97</f>
        <v>0</v>
      </c>
      <c r="EZ95" s="363">
        <f>EZ96+EZ97</f>
        <v>0</v>
      </c>
      <c r="FA95" s="363">
        <f t="shared" si="290"/>
        <v>0</v>
      </c>
      <c r="FB95" s="363">
        <f t="shared" si="290"/>
        <v>0</v>
      </c>
      <c r="FC95" s="363">
        <f t="shared" si="290"/>
        <v>0</v>
      </c>
      <c r="FD95" s="363">
        <f t="shared" si="290"/>
        <v>0</v>
      </c>
      <c r="FE95" s="363">
        <f t="shared" si="290"/>
        <v>0</v>
      </c>
      <c r="FF95" s="363">
        <f t="shared" si="290"/>
        <v>0</v>
      </c>
      <c r="FG95" s="363">
        <f t="shared" si="290"/>
        <v>0</v>
      </c>
      <c r="FH95" s="363">
        <f t="shared" si="290"/>
        <v>0</v>
      </c>
      <c r="FI95" s="363">
        <f t="shared" si="290"/>
        <v>0</v>
      </c>
      <c r="FJ95" s="363">
        <f t="shared" si="290"/>
        <v>0</v>
      </c>
      <c r="FK95" s="363">
        <f t="shared" si="290"/>
        <v>0</v>
      </c>
      <c r="FL95" s="363">
        <f t="shared" si="290"/>
        <v>0</v>
      </c>
      <c r="FM95" s="363">
        <f t="shared" si="290"/>
        <v>0</v>
      </c>
      <c r="FN95" s="363">
        <f t="shared" si="290"/>
        <v>0</v>
      </c>
      <c r="FO95" s="363">
        <f t="shared" si="290"/>
        <v>0</v>
      </c>
      <c r="FP95" s="363">
        <f t="shared" si="290"/>
        <v>0</v>
      </c>
      <c r="FQ95" s="363">
        <f t="shared" si="290"/>
        <v>0</v>
      </c>
      <c r="FR95" s="363">
        <f t="shared" si="290"/>
        <v>0</v>
      </c>
      <c r="FS95" s="363">
        <f t="shared" si="290"/>
        <v>0</v>
      </c>
      <c r="FT95" s="363">
        <f t="shared" si="290"/>
        <v>0</v>
      </c>
      <c r="FU95" s="363">
        <f t="shared" si="290"/>
        <v>0</v>
      </c>
      <c r="FV95" s="363">
        <f t="shared" si="290"/>
        <v>0</v>
      </c>
      <c r="FW95" s="363">
        <f t="shared" si="290"/>
        <v>0</v>
      </c>
      <c r="FX95" s="363">
        <f t="shared" si="290"/>
        <v>0</v>
      </c>
      <c r="FY95" s="363">
        <f t="shared" si="290"/>
        <v>0</v>
      </c>
      <c r="FZ95" s="363">
        <f t="shared" si="290"/>
        <v>0</v>
      </c>
      <c r="GA95" s="363">
        <f t="shared" si="290"/>
        <v>0</v>
      </c>
      <c r="GB95" s="363">
        <f t="shared" si="290"/>
        <v>0</v>
      </c>
      <c r="GC95" s="363">
        <f t="shared" si="290"/>
        <v>0</v>
      </c>
      <c r="GD95" s="363">
        <f t="shared" si="290"/>
        <v>0</v>
      </c>
      <c r="GE95" s="363">
        <f t="shared" si="290"/>
        <v>0</v>
      </c>
      <c r="GF95" s="363">
        <f t="shared" si="290"/>
        <v>0</v>
      </c>
      <c r="GG95" s="363">
        <f t="shared" ref="GG95:GO95" si="291">GG96+GG97</f>
        <v>0</v>
      </c>
      <c r="GH95" s="363">
        <f t="shared" si="291"/>
        <v>0</v>
      </c>
      <c r="GI95" s="363">
        <f t="shared" si="291"/>
        <v>0</v>
      </c>
      <c r="GJ95" s="363">
        <f t="shared" si="291"/>
        <v>0</v>
      </c>
      <c r="GK95" s="363">
        <f t="shared" si="291"/>
        <v>0</v>
      </c>
      <c r="GL95" s="363">
        <f t="shared" si="291"/>
        <v>0</v>
      </c>
      <c r="GM95" s="363">
        <f t="shared" si="291"/>
        <v>0</v>
      </c>
      <c r="GN95" s="363">
        <f t="shared" si="291"/>
        <v>0</v>
      </c>
      <c r="GO95" s="363">
        <f t="shared" si="291"/>
        <v>0</v>
      </c>
      <c r="GP95" s="448">
        <f>GP96+GP97-115400000</f>
        <v>37548276936</v>
      </c>
      <c r="GQ95" s="364">
        <f t="shared" si="227"/>
        <v>0.99693603998897684</v>
      </c>
      <c r="GR95" s="364"/>
      <c r="GS95" s="365"/>
      <c r="GT95" s="365"/>
      <c r="GU95" s="365"/>
    </row>
    <row r="96" spans="1:203" s="63" customFormat="1" ht="21" hidden="1" customHeight="1">
      <c r="A96" s="366"/>
      <c r="B96" s="367" t="s">
        <v>160</v>
      </c>
      <c r="C96" s="368">
        <f>D96+BN96+CP96</f>
        <v>2737207841</v>
      </c>
      <c r="D96" s="368">
        <f>E96+J96</f>
        <v>2716314841</v>
      </c>
      <c r="E96" s="368">
        <f>SUM(F96:I96)</f>
        <v>2716314841</v>
      </c>
      <c r="F96" s="368">
        <v>611999000</v>
      </c>
      <c r="G96" s="368">
        <v>2104315841</v>
      </c>
      <c r="H96" s="368"/>
      <c r="I96" s="368"/>
      <c r="J96" s="368">
        <f>SUM(K96:BM96)</f>
        <v>0</v>
      </c>
      <c r="K96" s="368"/>
      <c r="L96" s="368"/>
      <c r="M96" s="368"/>
      <c r="N96" s="368"/>
      <c r="O96" s="368"/>
      <c r="P96" s="368"/>
      <c r="Q96" s="368"/>
      <c r="R96" s="368"/>
      <c r="S96" s="368"/>
      <c r="T96" s="368"/>
      <c r="U96" s="368"/>
      <c r="V96" s="368"/>
      <c r="W96" s="368"/>
      <c r="X96" s="368"/>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8"/>
      <c r="AZ96" s="369"/>
      <c r="BA96" s="368"/>
      <c r="BB96" s="368"/>
      <c r="BC96" s="368"/>
      <c r="BD96" s="369"/>
      <c r="BE96" s="368"/>
      <c r="BF96" s="368"/>
      <c r="BG96" s="368"/>
      <c r="BH96" s="368"/>
      <c r="BI96" s="368"/>
      <c r="BJ96" s="368"/>
      <c r="BK96" s="368"/>
      <c r="BL96" s="368"/>
      <c r="BM96" s="368"/>
      <c r="BN96" s="368">
        <f>SUM(BO96:BP96)</f>
        <v>20893000</v>
      </c>
      <c r="BO96" s="368">
        <f>SUM(BQ96:BR96)+BS96+BU96+CD96+CL96</f>
        <v>20893000</v>
      </c>
      <c r="BP96" s="368">
        <f>BT96+SUM(BV96:CC96)+SUM(CE96:CK96)+SUM(CM96:CO96)</f>
        <v>0</v>
      </c>
      <c r="BQ96" s="368"/>
      <c r="BR96" s="368"/>
      <c r="BS96" s="368">
        <v>12663000</v>
      </c>
      <c r="BT96" s="368"/>
      <c r="BU96" s="368"/>
      <c r="BV96" s="368"/>
      <c r="BW96" s="368"/>
      <c r="BX96" s="368"/>
      <c r="BY96" s="368"/>
      <c r="BZ96" s="368"/>
      <c r="CA96" s="368"/>
      <c r="CB96" s="368"/>
      <c r="CC96" s="368"/>
      <c r="CD96" s="368"/>
      <c r="CE96" s="368"/>
      <c r="CF96" s="368"/>
      <c r="CG96" s="368"/>
      <c r="CH96" s="368"/>
      <c r="CI96" s="368"/>
      <c r="CJ96" s="368"/>
      <c r="CK96" s="368"/>
      <c r="CL96" s="368">
        <v>8230000</v>
      </c>
      <c r="CM96" s="368"/>
      <c r="CN96" s="368"/>
      <c r="CO96" s="368"/>
      <c r="CP96" s="368">
        <f>SUM(CQ96:CR96)</f>
        <v>0</v>
      </c>
      <c r="CQ96" s="368">
        <f>SUM(CS96:CS96)</f>
        <v>0</v>
      </c>
      <c r="CR96" s="368">
        <f>SUM(CT96:CU96)</f>
        <v>0</v>
      </c>
      <c r="CS96" s="368"/>
      <c r="CT96" s="369"/>
      <c r="CU96" s="368"/>
      <c r="CV96" s="367" t="s">
        <v>160</v>
      </c>
      <c r="CW96" s="368">
        <f>CX96+FH96+GJ96+GP96</f>
        <v>2737207841</v>
      </c>
      <c r="CX96" s="368">
        <f>CY96+DD96</f>
        <v>0</v>
      </c>
      <c r="CY96" s="368">
        <f>SUM(CZ96:DC96)</f>
        <v>0</v>
      </c>
      <c r="CZ96" s="368"/>
      <c r="DA96" s="368"/>
      <c r="DB96" s="368"/>
      <c r="DC96" s="368"/>
      <c r="DD96" s="368">
        <f>SUM(DE96:FG96)</f>
        <v>0</v>
      </c>
      <c r="DE96" s="368"/>
      <c r="DF96" s="368"/>
      <c r="DG96" s="368"/>
      <c r="DH96" s="368"/>
      <c r="DI96" s="368"/>
      <c r="DJ96" s="368"/>
      <c r="DK96" s="368"/>
      <c r="DL96" s="368"/>
      <c r="DM96" s="368"/>
      <c r="DN96" s="368"/>
      <c r="DO96" s="368"/>
      <c r="DP96" s="368"/>
      <c r="DQ96" s="368"/>
      <c r="DR96" s="368"/>
      <c r="DS96" s="368"/>
      <c r="DT96" s="368"/>
      <c r="DU96" s="368"/>
      <c r="DV96" s="368"/>
      <c r="DW96" s="368"/>
      <c r="DX96" s="368"/>
      <c r="DY96" s="368"/>
      <c r="DZ96" s="368"/>
      <c r="EA96" s="368"/>
      <c r="EB96" s="368"/>
      <c r="EC96" s="368"/>
      <c r="ED96" s="368"/>
      <c r="EE96" s="368"/>
      <c r="EF96" s="368"/>
      <c r="EG96" s="368"/>
      <c r="EH96" s="368"/>
      <c r="EI96" s="368"/>
      <c r="EJ96" s="368"/>
      <c r="EK96" s="368"/>
      <c r="EL96" s="368"/>
      <c r="EM96" s="368"/>
      <c r="EN96" s="368"/>
      <c r="EO96" s="368"/>
      <c r="EP96" s="368"/>
      <c r="EQ96" s="368"/>
      <c r="ER96" s="368"/>
      <c r="ES96" s="368"/>
      <c r="ET96" s="369"/>
      <c r="EU96" s="368"/>
      <c r="EV96" s="368"/>
      <c r="EW96" s="368"/>
      <c r="EX96" s="369"/>
      <c r="EY96" s="368"/>
      <c r="EZ96" s="368"/>
      <c r="FA96" s="368"/>
      <c r="FB96" s="368"/>
      <c r="FC96" s="368"/>
      <c r="FD96" s="368"/>
      <c r="FE96" s="368"/>
      <c r="FF96" s="368"/>
      <c r="FG96" s="368"/>
      <c r="FH96" s="368">
        <f>SUM(FI96:FJ96)</f>
        <v>0</v>
      </c>
      <c r="FI96" s="368">
        <f>SUM(FK96:FL96)+FM96+FO96+FX96+GF96</f>
        <v>0</v>
      </c>
      <c r="FJ96" s="368">
        <f>FN96+SUM(FP96:FW96)+SUM(FY96:GE96)+SUM(GG96:GI96)</f>
        <v>0</v>
      </c>
      <c r="FK96" s="368"/>
      <c r="FL96" s="368"/>
      <c r="FM96" s="368"/>
      <c r="FN96" s="368"/>
      <c r="FO96" s="368"/>
      <c r="FP96" s="368"/>
      <c r="FQ96" s="368"/>
      <c r="FR96" s="368"/>
      <c r="FS96" s="368"/>
      <c r="FT96" s="368"/>
      <c r="FU96" s="368"/>
      <c r="FV96" s="368"/>
      <c r="FW96" s="368"/>
      <c r="FX96" s="368"/>
      <c r="FY96" s="368"/>
      <c r="FZ96" s="368"/>
      <c r="GA96" s="368"/>
      <c r="GB96" s="368"/>
      <c r="GC96" s="368"/>
      <c r="GD96" s="368"/>
      <c r="GE96" s="368"/>
      <c r="GF96" s="368"/>
      <c r="GG96" s="368"/>
      <c r="GH96" s="368"/>
      <c r="GI96" s="368"/>
      <c r="GJ96" s="368">
        <f>SUM(GK96:GL96)</f>
        <v>0</v>
      </c>
      <c r="GK96" s="368">
        <f>SUM(GM96:GM96)</f>
        <v>0</v>
      </c>
      <c r="GL96" s="368">
        <f>SUM(GN96:GO96)</f>
        <v>0</v>
      </c>
      <c r="GM96" s="368"/>
      <c r="GN96" s="369"/>
      <c r="GO96" s="368"/>
      <c r="GP96" s="368">
        <v>2737207841</v>
      </c>
      <c r="GQ96" s="370">
        <f>CW96/C96</f>
        <v>1</v>
      </c>
      <c r="GR96" s="370"/>
      <c r="GS96" s="371"/>
      <c r="GT96" s="371"/>
      <c r="GU96" s="371"/>
    </row>
    <row r="97" spans="1:203" s="63" customFormat="1" ht="21" hidden="1" customHeight="1">
      <c r="A97" s="366"/>
      <c r="B97" s="367" t="s">
        <v>161</v>
      </c>
      <c r="C97" s="368">
        <f>D97+BN97+CP97</f>
        <v>34926469095</v>
      </c>
      <c r="D97" s="368">
        <f>E97+J97</f>
        <v>22100802595</v>
      </c>
      <c r="E97" s="368">
        <f>SUM(F97:I97)</f>
        <v>0</v>
      </c>
      <c r="F97" s="368"/>
      <c r="G97" s="368"/>
      <c r="H97" s="368"/>
      <c r="I97" s="368"/>
      <c r="J97" s="368">
        <f>SUM(K97:BM97)</f>
        <v>22100802595</v>
      </c>
      <c r="K97" s="368"/>
      <c r="L97" s="368"/>
      <c r="M97" s="368"/>
      <c r="N97" s="368"/>
      <c r="O97" s="368"/>
      <c r="P97" s="368"/>
      <c r="Q97" s="368"/>
      <c r="R97" s="368"/>
      <c r="S97" s="368"/>
      <c r="T97" s="368"/>
      <c r="U97" s="368"/>
      <c r="V97" s="368"/>
      <c r="W97" s="368"/>
      <c r="X97" s="368"/>
      <c r="Y97" s="368"/>
      <c r="Z97" s="368"/>
      <c r="AA97" s="368"/>
      <c r="AB97" s="368"/>
      <c r="AC97" s="368"/>
      <c r="AD97" s="368"/>
      <c r="AE97" s="368"/>
      <c r="AF97" s="368"/>
      <c r="AG97" s="368">
        <v>115480070</v>
      </c>
      <c r="AH97" s="368"/>
      <c r="AI97" s="368"/>
      <c r="AJ97" s="368"/>
      <c r="AK97" s="368"/>
      <c r="AL97" s="368">
        <v>164725000</v>
      </c>
      <c r="AM97" s="368">
        <v>34700000</v>
      </c>
      <c r="AN97" s="368">
        <f>3552000-52000</f>
        <v>3500000</v>
      </c>
      <c r="AO97" s="368"/>
      <c r="AP97" s="368"/>
      <c r="AQ97" s="368"/>
      <c r="AR97" s="368">
        <v>264450220</v>
      </c>
      <c r="AS97" s="368">
        <v>65055047</v>
      </c>
      <c r="AT97" s="368"/>
      <c r="AU97" s="368">
        <f>24000000+63968792</f>
        <v>87968792</v>
      </c>
      <c r="AV97" s="368"/>
      <c r="AW97" s="368"/>
      <c r="AX97" s="368"/>
      <c r="AY97" s="368"/>
      <c r="AZ97" s="368"/>
      <c r="BA97" s="368">
        <v>12011498</v>
      </c>
      <c r="BB97" s="368"/>
      <c r="BC97" s="368"/>
      <c r="BD97" s="368"/>
      <c r="BE97" s="368"/>
      <c r="BF97" s="368"/>
      <c r="BG97" s="368"/>
      <c r="BH97" s="368"/>
      <c r="BI97" s="368"/>
      <c r="BJ97" s="368"/>
      <c r="BK97" s="368"/>
      <c r="BL97" s="368"/>
      <c r="BM97" s="368">
        <f>10214247061+8719443652+1019000000+896837200+(503332055+52000)</f>
        <v>21352911968</v>
      </c>
      <c r="BN97" s="368">
        <f>SUM(BO97:BP97)</f>
        <v>12819000000</v>
      </c>
      <c r="BO97" s="368">
        <f>SUM(BQ97:BR97)+BS97+BU97+CD97+CL97</f>
        <v>0</v>
      </c>
      <c r="BP97" s="368">
        <f>BT97+SUM(BV97:CC97)+SUM(CE97:CK97)+SUM(CM97:CO97)</f>
        <v>12819000000</v>
      </c>
      <c r="BQ97" s="368"/>
      <c r="BR97" s="368"/>
      <c r="BS97" s="368"/>
      <c r="BT97" s="368"/>
      <c r="BU97" s="368"/>
      <c r="BV97" s="368"/>
      <c r="BW97" s="368">
        <v>12819000000</v>
      </c>
      <c r="BX97" s="368"/>
      <c r="BY97" s="368"/>
      <c r="BZ97" s="368"/>
      <c r="CA97" s="368"/>
      <c r="CB97" s="368"/>
      <c r="CC97" s="368"/>
      <c r="CD97" s="368"/>
      <c r="CE97" s="368"/>
      <c r="CF97" s="368"/>
      <c r="CG97" s="368"/>
      <c r="CH97" s="368"/>
      <c r="CI97" s="368"/>
      <c r="CJ97" s="368"/>
      <c r="CK97" s="368"/>
      <c r="CL97" s="368"/>
      <c r="CM97" s="368"/>
      <c r="CN97" s="368"/>
      <c r="CO97" s="368"/>
      <c r="CP97" s="368">
        <f>SUM(CQ97:CR97)</f>
        <v>6666500</v>
      </c>
      <c r="CQ97" s="368">
        <f>SUM(CS97:CS97)</f>
        <v>0</v>
      </c>
      <c r="CR97" s="368">
        <f>SUM(CT97:CU97)</f>
        <v>6666500</v>
      </c>
      <c r="CS97" s="368"/>
      <c r="CT97" s="369">
        <v>6666500</v>
      </c>
      <c r="CU97" s="368"/>
      <c r="CV97" s="367" t="s">
        <v>161</v>
      </c>
      <c r="CW97" s="368">
        <f>CX97+FH97+GJ97+GP97</f>
        <v>34926469095</v>
      </c>
      <c r="CX97" s="368">
        <f>CY97+DD97</f>
        <v>0</v>
      </c>
      <c r="CY97" s="368">
        <f>SUM(CZ97:DC97)</f>
        <v>0</v>
      </c>
      <c r="CZ97" s="368"/>
      <c r="DA97" s="368"/>
      <c r="DB97" s="368"/>
      <c r="DC97" s="368"/>
      <c r="DD97" s="368">
        <f>SUM(DE97:FG97)</f>
        <v>0</v>
      </c>
      <c r="DE97" s="368"/>
      <c r="DF97" s="368"/>
      <c r="DG97" s="368"/>
      <c r="DH97" s="368"/>
      <c r="DI97" s="368"/>
      <c r="DJ97" s="368"/>
      <c r="DK97" s="368"/>
      <c r="DL97" s="368"/>
      <c r="DM97" s="368"/>
      <c r="DN97" s="368"/>
      <c r="DO97" s="368"/>
      <c r="DP97" s="368"/>
      <c r="DQ97" s="368"/>
      <c r="DR97" s="368"/>
      <c r="DS97" s="368"/>
      <c r="DT97" s="368"/>
      <c r="DU97" s="368"/>
      <c r="DV97" s="368"/>
      <c r="DW97" s="368"/>
      <c r="DX97" s="368"/>
      <c r="DY97" s="368"/>
      <c r="DZ97" s="368"/>
      <c r="EA97" s="368"/>
      <c r="EB97" s="368"/>
      <c r="EC97" s="368"/>
      <c r="ED97" s="368"/>
      <c r="EE97" s="368"/>
      <c r="EF97" s="368"/>
      <c r="EG97" s="368"/>
      <c r="EH97" s="368"/>
      <c r="EI97" s="368"/>
      <c r="EJ97" s="368"/>
      <c r="EK97" s="368"/>
      <c r="EL97" s="368"/>
      <c r="EM97" s="368"/>
      <c r="EN97" s="368"/>
      <c r="EO97" s="368"/>
      <c r="EP97" s="368"/>
      <c r="EQ97" s="368"/>
      <c r="ER97" s="368"/>
      <c r="ES97" s="368"/>
      <c r="ET97" s="368"/>
      <c r="EU97" s="368"/>
      <c r="EV97" s="368"/>
      <c r="EW97" s="368"/>
      <c r="EX97" s="368"/>
      <c r="EY97" s="368"/>
      <c r="EZ97" s="368"/>
      <c r="FA97" s="368"/>
      <c r="FB97" s="368"/>
      <c r="FC97" s="368"/>
      <c r="FD97" s="368"/>
      <c r="FE97" s="368"/>
      <c r="FF97" s="368"/>
      <c r="FG97" s="368"/>
      <c r="FH97" s="368">
        <f>SUM(FI97:FJ97)</f>
        <v>0</v>
      </c>
      <c r="FI97" s="368">
        <f>SUM(FK97:FL97)+FM97+FO97+FX97+GF97</f>
        <v>0</v>
      </c>
      <c r="FJ97" s="368">
        <f>FN97+SUM(FP97:FW97)+SUM(FY97:GE97)+SUM(GG97:GI97)</f>
        <v>0</v>
      </c>
      <c r="FK97" s="368"/>
      <c r="FL97" s="368"/>
      <c r="FM97" s="368"/>
      <c r="FN97" s="368"/>
      <c r="FO97" s="368"/>
      <c r="FP97" s="368"/>
      <c r="FQ97" s="368"/>
      <c r="FR97" s="368"/>
      <c r="FS97" s="368"/>
      <c r="FT97" s="368"/>
      <c r="FU97" s="368"/>
      <c r="FV97" s="368"/>
      <c r="FW97" s="368"/>
      <c r="FX97" s="368"/>
      <c r="FY97" s="368"/>
      <c r="FZ97" s="368"/>
      <c r="GA97" s="368"/>
      <c r="GB97" s="368"/>
      <c r="GC97" s="368"/>
      <c r="GD97" s="368"/>
      <c r="GE97" s="368"/>
      <c r="GF97" s="368"/>
      <c r="GG97" s="368"/>
      <c r="GH97" s="368"/>
      <c r="GI97" s="368"/>
      <c r="GJ97" s="368">
        <f>SUM(GK97:GL97)</f>
        <v>0</v>
      </c>
      <c r="GK97" s="368">
        <f>SUM(GM97:GM97)</f>
        <v>0</v>
      </c>
      <c r="GL97" s="368">
        <f>SUM(GN97:GO97)</f>
        <v>0</v>
      </c>
      <c r="GM97" s="368"/>
      <c r="GN97" s="369"/>
      <c r="GO97" s="368"/>
      <c r="GP97" s="368">
        <v>34926469095</v>
      </c>
      <c r="GQ97" s="370">
        <f>CW97/C97</f>
        <v>1</v>
      </c>
      <c r="GR97" s="370"/>
      <c r="GS97" s="371"/>
      <c r="GT97" s="371"/>
      <c r="GU97" s="371"/>
    </row>
    <row r="98" spans="1:203" s="62" customFormat="1" ht="17.25" hidden="1" customHeight="1">
      <c r="A98" s="71"/>
      <c r="B98" s="372" t="s">
        <v>149</v>
      </c>
      <c r="C98" s="71"/>
      <c r="D98" s="71"/>
      <c r="E98" s="373"/>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374"/>
      <c r="BO98" s="374"/>
      <c r="BP98" s="374"/>
      <c r="BQ98" s="373"/>
      <c r="BR98" s="373"/>
      <c r="BS98" s="373"/>
      <c r="BT98" s="373"/>
      <c r="BU98" s="373"/>
      <c r="BV98" s="373"/>
      <c r="BW98" s="373"/>
      <c r="BX98" s="373"/>
      <c r="BY98" s="373"/>
      <c r="BZ98" s="373"/>
      <c r="CA98" s="373"/>
      <c r="CB98" s="373"/>
      <c r="CC98" s="373"/>
      <c r="CD98" s="373"/>
      <c r="CE98" s="373"/>
      <c r="CF98" s="373"/>
      <c r="CG98" s="373"/>
      <c r="CH98" s="373"/>
      <c r="CI98" s="373"/>
      <c r="CJ98" s="373"/>
      <c r="CK98" s="373"/>
      <c r="CL98" s="373"/>
      <c r="CM98" s="373"/>
      <c r="CN98" s="373"/>
      <c r="CO98" s="373"/>
      <c r="CP98" s="373"/>
      <c r="CQ98" s="373"/>
      <c r="CR98" s="373"/>
      <c r="CS98" s="373"/>
      <c r="CT98" s="373"/>
      <c r="CU98" s="373"/>
      <c r="CV98" s="372" t="s">
        <v>149</v>
      </c>
      <c r="CW98" s="373">
        <f t="shared" ref="CW98:FG98" si="292">CW99+CW100</f>
        <v>80849459688</v>
      </c>
      <c r="CX98" s="373">
        <f t="shared" si="292"/>
        <v>40916412436</v>
      </c>
      <c r="CY98" s="373">
        <f t="shared" si="292"/>
        <v>13457431841</v>
      </c>
      <c r="CZ98" s="373">
        <f t="shared" si="292"/>
        <v>8739786000</v>
      </c>
      <c r="DA98" s="373">
        <f t="shared" si="292"/>
        <v>4717645841</v>
      </c>
      <c r="DB98" s="373">
        <f t="shared" si="292"/>
        <v>0</v>
      </c>
      <c r="DC98" s="373">
        <f t="shared" si="292"/>
        <v>0</v>
      </c>
      <c r="DD98" s="373">
        <f t="shared" si="292"/>
        <v>27458980595</v>
      </c>
      <c r="DE98" s="373">
        <f t="shared" si="292"/>
        <v>0</v>
      </c>
      <c r="DF98" s="373">
        <f t="shared" si="292"/>
        <v>0</v>
      </c>
      <c r="DG98" s="373">
        <f t="shared" si="292"/>
        <v>83575000</v>
      </c>
      <c r="DH98" s="373">
        <f t="shared" si="292"/>
        <v>0</v>
      </c>
      <c r="DI98" s="373">
        <f t="shared" si="292"/>
        <v>0</v>
      </c>
      <c r="DJ98" s="373">
        <f t="shared" si="292"/>
        <v>0</v>
      </c>
      <c r="DK98" s="373">
        <f t="shared" si="292"/>
        <v>0</v>
      </c>
      <c r="DL98" s="373">
        <f t="shared" si="292"/>
        <v>0</v>
      </c>
      <c r="DM98" s="373"/>
      <c r="DN98" s="373">
        <f t="shared" si="292"/>
        <v>0</v>
      </c>
      <c r="DO98" s="373">
        <f t="shared" si="292"/>
        <v>0</v>
      </c>
      <c r="DP98" s="373">
        <f t="shared" si="292"/>
        <v>0</v>
      </c>
      <c r="DQ98" s="373">
        <f t="shared" si="292"/>
        <v>1660000</v>
      </c>
      <c r="DR98" s="373">
        <f t="shared" si="292"/>
        <v>0</v>
      </c>
      <c r="DS98" s="373">
        <f t="shared" si="292"/>
        <v>0</v>
      </c>
      <c r="DT98" s="373">
        <f>DT99+DT100</f>
        <v>0</v>
      </c>
      <c r="DU98" s="373">
        <f t="shared" si="292"/>
        <v>0</v>
      </c>
      <c r="DV98" s="373">
        <f t="shared" si="292"/>
        <v>0</v>
      </c>
      <c r="DW98" s="373">
        <f>DW99+DW100</f>
        <v>0</v>
      </c>
      <c r="DX98" s="373">
        <f>DX99+DX100</f>
        <v>0</v>
      </c>
      <c r="DY98" s="373">
        <f t="shared" si="292"/>
        <v>0</v>
      </c>
      <c r="DZ98" s="373">
        <f t="shared" si="292"/>
        <v>0</v>
      </c>
      <c r="EA98" s="373">
        <f t="shared" si="292"/>
        <v>115480070</v>
      </c>
      <c r="EB98" s="373">
        <f t="shared" si="292"/>
        <v>0</v>
      </c>
      <c r="EC98" s="373">
        <f>EC99+EC100</f>
        <v>0</v>
      </c>
      <c r="ED98" s="373">
        <f t="shared" si="292"/>
        <v>0</v>
      </c>
      <c r="EE98" s="373">
        <f t="shared" si="292"/>
        <v>0</v>
      </c>
      <c r="EF98" s="373">
        <f t="shared" si="292"/>
        <v>164725000</v>
      </c>
      <c r="EG98" s="373">
        <f t="shared" si="292"/>
        <v>34700000</v>
      </c>
      <c r="EH98" s="373">
        <f t="shared" si="292"/>
        <v>3500000</v>
      </c>
      <c r="EI98" s="373">
        <f t="shared" si="292"/>
        <v>0</v>
      </c>
      <c r="EJ98" s="373">
        <f>EJ99+EJ100</f>
        <v>0</v>
      </c>
      <c r="EK98" s="373">
        <f t="shared" si="292"/>
        <v>0</v>
      </c>
      <c r="EL98" s="373">
        <f t="shared" si="292"/>
        <v>264450220</v>
      </c>
      <c r="EM98" s="373">
        <f t="shared" si="292"/>
        <v>65055047</v>
      </c>
      <c r="EN98" s="373">
        <f t="shared" si="292"/>
        <v>0</v>
      </c>
      <c r="EO98" s="373">
        <f t="shared" si="292"/>
        <v>87968792</v>
      </c>
      <c r="EP98" s="373">
        <f t="shared" si="292"/>
        <v>23964000</v>
      </c>
      <c r="EQ98" s="373">
        <f t="shared" si="292"/>
        <v>98979000</v>
      </c>
      <c r="ER98" s="373">
        <f>ER99+ER100</f>
        <v>0</v>
      </c>
      <c r="ES98" s="373">
        <f t="shared" si="292"/>
        <v>0</v>
      </c>
      <c r="ET98" s="373">
        <f t="shared" si="292"/>
        <v>0</v>
      </c>
      <c r="EU98" s="373">
        <f t="shared" si="292"/>
        <v>12011498</v>
      </c>
      <c r="EV98" s="373">
        <f t="shared" si="292"/>
        <v>0</v>
      </c>
      <c r="EW98" s="373">
        <f t="shared" si="292"/>
        <v>0</v>
      </c>
      <c r="EX98" s="373">
        <f t="shared" si="292"/>
        <v>0</v>
      </c>
      <c r="EY98" s="373">
        <f>EY99+EY100</f>
        <v>0</v>
      </c>
      <c r="EZ98" s="373">
        <f>EZ99+EZ100</f>
        <v>0</v>
      </c>
      <c r="FA98" s="373">
        <f t="shared" si="292"/>
        <v>3000000000</v>
      </c>
      <c r="FB98" s="373">
        <f t="shared" si="292"/>
        <v>2150000000</v>
      </c>
      <c r="FC98" s="373">
        <f t="shared" si="292"/>
        <v>0</v>
      </c>
      <c r="FD98" s="373">
        <f t="shared" si="292"/>
        <v>0</v>
      </c>
      <c r="FE98" s="373">
        <f t="shared" si="292"/>
        <v>0</v>
      </c>
      <c r="FF98" s="373">
        <f t="shared" si="292"/>
        <v>0</v>
      </c>
      <c r="FG98" s="373">
        <f t="shared" si="292"/>
        <v>21352911968</v>
      </c>
      <c r="FH98" s="373">
        <f>FH99+FH100</f>
        <v>39926380752</v>
      </c>
      <c r="FI98" s="373">
        <f>FI99+FI100</f>
        <v>10102667000</v>
      </c>
      <c r="FJ98" s="373">
        <f>FJ99+FJ100</f>
        <v>29823713752</v>
      </c>
      <c r="FK98" s="373">
        <f t="shared" ref="FK98:GC98" si="293">FK99+FK100</f>
        <v>139952000</v>
      </c>
      <c r="FL98" s="373">
        <f t="shared" si="293"/>
        <v>0</v>
      </c>
      <c r="FM98" s="373">
        <f t="shared" si="293"/>
        <v>12663000</v>
      </c>
      <c r="FN98" s="373">
        <f t="shared" si="293"/>
        <v>0</v>
      </c>
      <c r="FO98" s="373">
        <f t="shared" si="293"/>
        <v>0</v>
      </c>
      <c r="FP98" s="373">
        <f t="shared" si="293"/>
        <v>133000000</v>
      </c>
      <c r="FQ98" s="373">
        <f t="shared" si="293"/>
        <v>20572000000</v>
      </c>
      <c r="FR98" s="373">
        <f t="shared" si="293"/>
        <v>0</v>
      </c>
      <c r="FS98" s="373">
        <f t="shared" si="293"/>
        <v>4708724000</v>
      </c>
      <c r="FT98" s="373">
        <f t="shared" si="293"/>
        <v>270000000</v>
      </c>
      <c r="FU98" s="373">
        <f t="shared" si="293"/>
        <v>1238000000</v>
      </c>
      <c r="FV98" s="373">
        <f t="shared" si="293"/>
        <v>191000000</v>
      </c>
      <c r="FW98" s="373">
        <f t="shared" si="293"/>
        <v>184000000</v>
      </c>
      <c r="FX98" s="373">
        <f t="shared" si="293"/>
        <v>0</v>
      </c>
      <c r="FY98" s="373">
        <f t="shared" si="293"/>
        <v>0</v>
      </c>
      <c r="FZ98" s="373">
        <f t="shared" si="293"/>
        <v>0</v>
      </c>
      <c r="GA98" s="373">
        <f t="shared" si="293"/>
        <v>0</v>
      </c>
      <c r="GB98" s="373">
        <f t="shared" si="293"/>
        <v>1975580900</v>
      </c>
      <c r="GC98" s="373">
        <f t="shared" si="293"/>
        <v>0</v>
      </c>
      <c r="GD98" s="373">
        <f>GD99+GD100</f>
        <v>370000000</v>
      </c>
      <c r="GE98" s="373">
        <f t="shared" ref="GE98:GO98" si="294">GE99+GE100</f>
        <v>174398476</v>
      </c>
      <c r="GF98" s="373">
        <f t="shared" si="294"/>
        <v>9950052000</v>
      </c>
      <c r="GG98" s="373">
        <f t="shared" si="294"/>
        <v>0</v>
      </c>
      <c r="GH98" s="373">
        <f t="shared" si="294"/>
        <v>0</v>
      </c>
      <c r="GI98" s="373">
        <f t="shared" si="294"/>
        <v>7010376</v>
      </c>
      <c r="GJ98" s="373">
        <f t="shared" si="294"/>
        <v>6666500</v>
      </c>
      <c r="GK98" s="373">
        <f t="shared" si="294"/>
        <v>0</v>
      </c>
      <c r="GL98" s="373">
        <f t="shared" si="294"/>
        <v>6666500</v>
      </c>
      <c r="GM98" s="373">
        <f t="shared" si="294"/>
        <v>0</v>
      </c>
      <c r="GN98" s="373">
        <f t="shared" si="294"/>
        <v>6666500</v>
      </c>
      <c r="GO98" s="373">
        <f t="shared" si="294"/>
        <v>0</v>
      </c>
      <c r="GP98" s="374"/>
      <c r="GQ98" s="375"/>
      <c r="GR98" s="375"/>
      <c r="GS98" s="375"/>
      <c r="GT98" s="375"/>
      <c r="GU98" s="375"/>
    </row>
    <row r="99" spans="1:203" s="63" customFormat="1" ht="17.25" hidden="1" customHeight="1">
      <c r="A99" s="366"/>
      <c r="B99" s="367" t="s">
        <v>160</v>
      </c>
      <c r="C99" s="376"/>
      <c r="D99" s="376"/>
      <c r="E99" s="368"/>
      <c r="F99" s="376"/>
      <c r="G99" s="376"/>
      <c r="H99" s="376"/>
      <c r="I99" s="376"/>
      <c r="J99" s="376"/>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c r="AV99" s="368"/>
      <c r="AW99" s="368"/>
      <c r="AX99" s="368"/>
      <c r="AY99" s="368"/>
      <c r="AZ99" s="368"/>
      <c r="BA99" s="368"/>
      <c r="BB99" s="368"/>
      <c r="BC99" s="368"/>
      <c r="BD99" s="368"/>
      <c r="BE99" s="368"/>
      <c r="BF99" s="368"/>
      <c r="BG99" s="368"/>
      <c r="BH99" s="368"/>
      <c r="BI99" s="368"/>
      <c r="BJ99" s="368"/>
      <c r="BK99" s="368"/>
      <c r="BL99" s="368"/>
      <c r="BM99" s="368"/>
      <c r="BN99" s="367"/>
      <c r="BO99" s="367"/>
      <c r="BP99" s="367"/>
      <c r="BQ99" s="368"/>
      <c r="BR99" s="368"/>
      <c r="BS99" s="368"/>
      <c r="BT99" s="368"/>
      <c r="BU99" s="368"/>
      <c r="BV99" s="368"/>
      <c r="BW99" s="368"/>
      <c r="BX99" s="368"/>
      <c r="BY99" s="368"/>
      <c r="BZ99" s="368"/>
      <c r="CA99" s="368"/>
      <c r="CB99" s="368"/>
      <c r="CC99" s="368"/>
      <c r="CD99" s="368"/>
      <c r="CE99" s="368"/>
      <c r="CF99" s="368"/>
      <c r="CG99" s="368"/>
      <c r="CH99" s="368"/>
      <c r="CI99" s="368"/>
      <c r="CJ99" s="368"/>
      <c r="CK99" s="368"/>
      <c r="CL99" s="368"/>
      <c r="CM99" s="368"/>
      <c r="CN99" s="368"/>
      <c r="CO99" s="368"/>
      <c r="CP99" s="368"/>
      <c r="CQ99" s="368"/>
      <c r="CR99" s="368"/>
      <c r="CS99" s="368"/>
      <c r="CT99" s="368"/>
      <c r="CU99" s="368"/>
      <c r="CV99" s="368" t="s">
        <v>160</v>
      </c>
      <c r="CW99" s="368">
        <f>CX99+FH99+GJ99+GP99</f>
        <v>23560098841</v>
      </c>
      <c r="CX99" s="368">
        <f>CY99+DD99</f>
        <v>13457431841</v>
      </c>
      <c r="CY99" s="368">
        <f>SUM(CZ99:DC99)</f>
        <v>13457431841</v>
      </c>
      <c r="CZ99" s="368">
        <v>8739786000</v>
      </c>
      <c r="DA99" s="368">
        <v>4717645841</v>
      </c>
      <c r="DB99" s="368"/>
      <c r="DC99" s="368"/>
      <c r="DD99" s="368">
        <f>SUM(DE99:FG99)</f>
        <v>0</v>
      </c>
      <c r="DE99" s="368"/>
      <c r="DF99" s="368"/>
      <c r="DG99" s="368"/>
      <c r="DH99" s="368"/>
      <c r="DI99" s="368"/>
      <c r="DJ99" s="368"/>
      <c r="DK99" s="368"/>
      <c r="DL99" s="368"/>
      <c r="DM99" s="368"/>
      <c r="DN99" s="368"/>
      <c r="DO99" s="368"/>
      <c r="DP99" s="368"/>
      <c r="DQ99" s="368"/>
      <c r="DR99" s="368"/>
      <c r="DS99" s="368"/>
      <c r="DT99" s="368"/>
      <c r="DU99" s="368"/>
      <c r="DV99" s="368"/>
      <c r="DW99" s="368"/>
      <c r="DX99" s="368"/>
      <c r="DY99" s="368"/>
      <c r="DZ99" s="368"/>
      <c r="EA99" s="368"/>
      <c r="EB99" s="368"/>
      <c r="EC99" s="368"/>
      <c r="ED99" s="368"/>
      <c r="EE99" s="368"/>
      <c r="EF99" s="368"/>
      <c r="EG99" s="368"/>
      <c r="EH99" s="368"/>
      <c r="EI99" s="368"/>
      <c r="EJ99" s="368"/>
      <c r="EK99" s="368"/>
      <c r="EL99" s="368"/>
      <c r="EM99" s="368"/>
      <c r="EN99" s="368"/>
      <c r="EO99" s="368"/>
      <c r="EP99" s="368"/>
      <c r="EQ99" s="368"/>
      <c r="ER99" s="368"/>
      <c r="ES99" s="368"/>
      <c r="ET99" s="368"/>
      <c r="EU99" s="368"/>
      <c r="EV99" s="368"/>
      <c r="EW99" s="368"/>
      <c r="EX99" s="368"/>
      <c r="EY99" s="368"/>
      <c r="EZ99" s="368"/>
      <c r="FA99" s="368"/>
      <c r="FB99" s="368"/>
      <c r="FC99" s="368"/>
      <c r="FD99" s="368"/>
      <c r="FE99" s="368"/>
      <c r="FF99" s="368"/>
      <c r="FG99" s="368"/>
      <c r="FH99" s="368">
        <f>SUM(FI99:FJ99)</f>
        <v>10102667000</v>
      </c>
      <c r="FI99" s="368">
        <f>SUM(FK99:FL99)+FM99+FO99+FX99+GF99</f>
        <v>10102667000</v>
      </c>
      <c r="FJ99" s="368">
        <f>FN99+SUM(FP99:FW99)+SUM(FY99:GE99)+SUM(GG99:GI99)</f>
        <v>0</v>
      </c>
      <c r="FK99" s="368">
        <v>139952000</v>
      </c>
      <c r="FL99" s="368"/>
      <c r="FM99" s="368">
        <v>12663000</v>
      </c>
      <c r="FN99" s="368"/>
      <c r="FO99" s="368"/>
      <c r="FP99" s="368"/>
      <c r="FQ99" s="368"/>
      <c r="FR99" s="368"/>
      <c r="FS99" s="368"/>
      <c r="FT99" s="368"/>
      <c r="FU99" s="368"/>
      <c r="FV99" s="368"/>
      <c r="FW99" s="368"/>
      <c r="FX99" s="368"/>
      <c r="FY99" s="368"/>
      <c r="FZ99" s="368"/>
      <c r="GA99" s="368"/>
      <c r="GB99" s="368"/>
      <c r="GC99" s="368"/>
      <c r="GD99" s="368"/>
      <c r="GE99" s="368"/>
      <c r="GF99" s="368">
        <v>9950052000</v>
      </c>
      <c r="GG99" s="368"/>
      <c r="GH99" s="368"/>
      <c r="GI99" s="368"/>
      <c r="GJ99" s="368">
        <f>SUM(GK99:GL99)</f>
        <v>0</v>
      </c>
      <c r="GK99" s="368">
        <f>SUM(GM99:GM99)</f>
        <v>0</v>
      </c>
      <c r="GL99" s="368">
        <f>SUM(GN99:GO99)</f>
        <v>0</v>
      </c>
      <c r="GM99" s="368"/>
      <c r="GN99" s="368"/>
      <c r="GO99" s="368"/>
      <c r="GP99" s="376"/>
      <c r="GQ99" s="101"/>
      <c r="GR99" s="101"/>
      <c r="GS99" s="101"/>
      <c r="GT99" s="101"/>
      <c r="GU99" s="101"/>
    </row>
    <row r="100" spans="1:203" s="63" customFormat="1" ht="17.25" hidden="1" customHeight="1">
      <c r="A100" s="366"/>
      <c r="B100" s="367" t="s">
        <v>161</v>
      </c>
      <c r="C100" s="376"/>
      <c r="D100" s="376"/>
      <c r="E100" s="368"/>
      <c r="F100" s="376"/>
      <c r="G100" s="376"/>
      <c r="H100" s="376"/>
      <c r="I100" s="376"/>
      <c r="J100" s="376"/>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8"/>
      <c r="AZ100" s="368"/>
      <c r="BA100" s="368"/>
      <c r="BB100" s="368"/>
      <c r="BC100" s="368"/>
      <c r="BD100" s="368"/>
      <c r="BE100" s="368"/>
      <c r="BF100" s="368"/>
      <c r="BG100" s="368"/>
      <c r="BH100" s="368"/>
      <c r="BI100" s="368"/>
      <c r="BJ100" s="368"/>
      <c r="BK100" s="368"/>
      <c r="BL100" s="368"/>
      <c r="BM100" s="368"/>
      <c r="BN100" s="367"/>
      <c r="BO100" s="367"/>
      <c r="BP100" s="367"/>
      <c r="BQ100" s="368"/>
      <c r="BR100" s="368"/>
      <c r="BS100" s="368"/>
      <c r="BT100" s="368"/>
      <c r="BU100" s="368"/>
      <c r="BV100" s="368"/>
      <c r="BW100" s="368"/>
      <c r="BX100" s="368"/>
      <c r="BY100" s="368"/>
      <c r="BZ100" s="368"/>
      <c r="CA100" s="368"/>
      <c r="CB100" s="368"/>
      <c r="CC100" s="368"/>
      <c r="CD100" s="368"/>
      <c r="CE100" s="368"/>
      <c r="CF100" s="368"/>
      <c r="CG100" s="368"/>
      <c r="CH100" s="368"/>
      <c r="CI100" s="368"/>
      <c r="CJ100" s="368"/>
      <c r="CK100" s="368"/>
      <c r="CL100" s="368"/>
      <c r="CM100" s="368"/>
      <c r="CN100" s="368"/>
      <c r="CO100" s="368"/>
      <c r="CP100" s="368"/>
      <c r="CQ100" s="368"/>
      <c r="CR100" s="368"/>
      <c r="CS100" s="368"/>
      <c r="CT100" s="368"/>
      <c r="CU100" s="368"/>
      <c r="CV100" s="368" t="s">
        <v>161</v>
      </c>
      <c r="CW100" s="368">
        <f>CX100+FH100+GJ100+GP100</f>
        <v>57289360847</v>
      </c>
      <c r="CX100" s="368">
        <f>CY100+DD100</f>
        <v>27458980595</v>
      </c>
      <c r="CY100" s="368">
        <f>SUM(CZ100:DC100)</f>
        <v>0</v>
      </c>
      <c r="CZ100" s="368"/>
      <c r="DA100" s="368"/>
      <c r="DB100" s="368"/>
      <c r="DC100" s="368"/>
      <c r="DD100" s="368">
        <f>SUM(DE100:FG100)</f>
        <v>27458980595</v>
      </c>
      <c r="DE100" s="368"/>
      <c r="DF100" s="368"/>
      <c r="DG100" s="368">
        <v>83575000</v>
      </c>
      <c r="DH100" s="368"/>
      <c r="DI100" s="368"/>
      <c r="DJ100" s="368"/>
      <c r="DK100" s="368"/>
      <c r="DL100" s="368"/>
      <c r="DM100" s="368"/>
      <c r="DN100" s="368"/>
      <c r="DO100" s="368"/>
      <c r="DP100" s="368"/>
      <c r="DQ100" s="368">
        <v>1660000</v>
      </c>
      <c r="DR100" s="368"/>
      <c r="DS100" s="368"/>
      <c r="DT100" s="368"/>
      <c r="DU100" s="368"/>
      <c r="DV100" s="368"/>
      <c r="DW100" s="368"/>
      <c r="DX100" s="368"/>
      <c r="DY100" s="368"/>
      <c r="DZ100" s="368"/>
      <c r="EA100" s="368">
        <v>115480070</v>
      </c>
      <c r="EB100" s="368"/>
      <c r="EC100" s="368"/>
      <c r="ED100" s="368"/>
      <c r="EE100" s="368"/>
      <c r="EF100" s="368">
        <v>164725000</v>
      </c>
      <c r="EG100" s="368">
        <v>34700000</v>
      </c>
      <c r="EH100" s="368">
        <f>3552000-52000</f>
        <v>3500000</v>
      </c>
      <c r="EI100" s="368"/>
      <c r="EJ100" s="368"/>
      <c r="EK100" s="368"/>
      <c r="EL100" s="368">
        <v>264450220</v>
      </c>
      <c r="EM100" s="368">
        <v>65055047</v>
      </c>
      <c r="EN100" s="368"/>
      <c r="EO100" s="368">
        <v>87968792</v>
      </c>
      <c r="EP100" s="368">
        <v>23964000</v>
      </c>
      <c r="EQ100" s="368">
        <v>98979000</v>
      </c>
      <c r="ER100" s="368"/>
      <c r="ES100" s="368"/>
      <c r="ET100" s="368"/>
      <c r="EU100" s="368">
        <v>12011498</v>
      </c>
      <c r="EV100" s="368"/>
      <c r="EW100" s="368"/>
      <c r="EX100" s="368"/>
      <c r="EY100" s="368"/>
      <c r="EZ100" s="368"/>
      <c r="FA100" s="368">
        <v>3000000000</v>
      </c>
      <c r="FB100" s="368">
        <v>2150000000</v>
      </c>
      <c r="FC100" s="368"/>
      <c r="FD100" s="368"/>
      <c r="FE100" s="368"/>
      <c r="FF100" s="368"/>
      <c r="FG100" s="368">
        <f>896837200+10214247061+8719443652+1019000000+(503332055+52000)</f>
        <v>21352911968</v>
      </c>
      <c r="FH100" s="368">
        <f>SUM(FI100:FJ100)</f>
        <v>29823713752</v>
      </c>
      <c r="FI100" s="368">
        <f>SUM(FK100:FL100)+FM100+FO100+FX100+GF100</f>
        <v>0</v>
      </c>
      <c r="FJ100" s="368">
        <f>FN100+SUM(FP100:FW100)+SUM(FY100:GE100)+SUM(GG100:GI100)</f>
        <v>29823713752</v>
      </c>
      <c r="FK100" s="368"/>
      <c r="FL100" s="368"/>
      <c r="FM100" s="368"/>
      <c r="FN100" s="368"/>
      <c r="FO100" s="368"/>
      <c r="FP100" s="368">
        <v>133000000</v>
      </c>
      <c r="FQ100" s="368">
        <v>20572000000</v>
      </c>
      <c r="FR100" s="368"/>
      <c r="FS100" s="368">
        <v>4708724000</v>
      </c>
      <c r="FT100" s="368">
        <v>270000000</v>
      </c>
      <c r="FU100" s="368">
        <v>1238000000</v>
      </c>
      <c r="FV100" s="368">
        <v>191000000</v>
      </c>
      <c r="FW100" s="368">
        <v>184000000</v>
      </c>
      <c r="FX100" s="368"/>
      <c r="FY100" s="368"/>
      <c r="FZ100" s="368"/>
      <c r="GA100" s="368"/>
      <c r="GB100" s="368">
        <v>1975580900</v>
      </c>
      <c r="GC100" s="368"/>
      <c r="GD100" s="368">
        <v>370000000</v>
      </c>
      <c r="GE100" s="368">
        <v>174398476</v>
      </c>
      <c r="GF100" s="368"/>
      <c r="GG100" s="368"/>
      <c r="GH100" s="368"/>
      <c r="GI100" s="368">
        <v>7010376</v>
      </c>
      <c r="GJ100" s="368">
        <f>SUM(GK100:GL100)</f>
        <v>6666500</v>
      </c>
      <c r="GK100" s="368">
        <f>SUM(GM100:GM100)</f>
        <v>0</v>
      </c>
      <c r="GL100" s="368">
        <f>SUM(GN100:GO100)</f>
        <v>6666500</v>
      </c>
      <c r="GM100" s="368"/>
      <c r="GN100" s="368">
        <v>6666500</v>
      </c>
      <c r="GO100" s="368"/>
      <c r="GP100" s="368"/>
      <c r="GQ100" s="101"/>
      <c r="GR100" s="101"/>
      <c r="GS100" s="100"/>
      <c r="GT100" s="101"/>
      <c r="GU100" s="101"/>
    </row>
    <row r="101" spans="1:203" s="62" customFormat="1" ht="17.25" hidden="1" customHeight="1">
      <c r="A101" s="71"/>
      <c r="B101" s="372" t="s">
        <v>118</v>
      </c>
      <c r="C101" s="71"/>
      <c r="D101" s="71"/>
      <c r="E101" s="373"/>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374"/>
      <c r="BO101" s="374"/>
      <c r="BP101" s="374"/>
      <c r="BQ101" s="373"/>
      <c r="BR101" s="373"/>
      <c r="BS101" s="373"/>
      <c r="BT101" s="373"/>
      <c r="BU101" s="373"/>
      <c r="BV101" s="373"/>
      <c r="BW101" s="373"/>
      <c r="BX101" s="373"/>
      <c r="BY101" s="373"/>
      <c r="BZ101" s="373"/>
      <c r="CA101" s="373"/>
      <c r="CB101" s="373"/>
      <c r="CC101" s="373"/>
      <c r="CD101" s="373"/>
      <c r="CE101" s="373"/>
      <c r="CF101" s="373"/>
      <c r="CG101" s="373"/>
      <c r="CH101" s="373"/>
      <c r="CI101" s="373"/>
      <c r="CJ101" s="373"/>
      <c r="CK101" s="373"/>
      <c r="CL101" s="373"/>
      <c r="CM101" s="373"/>
      <c r="CN101" s="373"/>
      <c r="CO101" s="373"/>
      <c r="CP101" s="373"/>
      <c r="CQ101" s="373"/>
      <c r="CR101" s="373"/>
      <c r="CS101" s="373"/>
      <c r="CT101" s="373"/>
      <c r="CU101" s="373"/>
      <c r="CV101" s="372" t="s">
        <v>118</v>
      </c>
      <c r="CW101" s="373">
        <f t="shared" ref="CW101:DC101" si="295">CW102+CW103</f>
        <v>0</v>
      </c>
      <c r="CX101" s="373">
        <f t="shared" si="295"/>
        <v>0</v>
      </c>
      <c r="CY101" s="373">
        <f t="shared" si="295"/>
        <v>0</v>
      </c>
      <c r="CZ101" s="373">
        <f t="shared" si="295"/>
        <v>0</v>
      </c>
      <c r="DA101" s="373">
        <f t="shared" si="295"/>
        <v>0</v>
      </c>
      <c r="DB101" s="373">
        <f t="shared" si="295"/>
        <v>0</v>
      </c>
      <c r="DC101" s="373">
        <f t="shared" si="295"/>
        <v>0</v>
      </c>
      <c r="DD101" s="373">
        <f>SUM(DE101:FK101)</f>
        <v>0</v>
      </c>
      <c r="DE101" s="373">
        <f t="shared" ref="DE101:FU101" si="296">DE102+DE103</f>
        <v>0</v>
      </c>
      <c r="DF101" s="373">
        <f t="shared" si="296"/>
        <v>0</v>
      </c>
      <c r="DG101" s="373">
        <f t="shared" si="296"/>
        <v>0</v>
      </c>
      <c r="DH101" s="373">
        <f t="shared" si="296"/>
        <v>0</v>
      </c>
      <c r="DI101" s="373">
        <f t="shared" si="296"/>
        <v>0</v>
      </c>
      <c r="DJ101" s="373">
        <f t="shared" si="296"/>
        <v>0</v>
      </c>
      <c r="DK101" s="373">
        <f t="shared" si="296"/>
        <v>0</v>
      </c>
      <c r="DL101" s="373">
        <f t="shared" si="296"/>
        <v>0</v>
      </c>
      <c r="DM101" s="373"/>
      <c r="DN101" s="373">
        <f t="shared" si="296"/>
        <v>0</v>
      </c>
      <c r="DO101" s="373">
        <f t="shared" si="296"/>
        <v>0</v>
      </c>
      <c r="DP101" s="373">
        <f t="shared" si="296"/>
        <v>0</v>
      </c>
      <c r="DQ101" s="373">
        <f t="shared" si="296"/>
        <v>0</v>
      </c>
      <c r="DR101" s="373">
        <f t="shared" si="296"/>
        <v>0</v>
      </c>
      <c r="DS101" s="373">
        <f>DS102+DS103</f>
        <v>0</v>
      </c>
      <c r="DT101" s="373">
        <f>DT102+DT103</f>
        <v>0</v>
      </c>
      <c r="DU101" s="373">
        <f t="shared" si="296"/>
        <v>0</v>
      </c>
      <c r="DV101" s="373">
        <f t="shared" si="296"/>
        <v>0</v>
      </c>
      <c r="DW101" s="373">
        <f>DW102+DW103</f>
        <v>0</v>
      </c>
      <c r="DX101" s="373">
        <f>DX102+DX103</f>
        <v>0</v>
      </c>
      <c r="DY101" s="373">
        <f t="shared" si="296"/>
        <v>0</v>
      </c>
      <c r="DZ101" s="373">
        <f t="shared" si="296"/>
        <v>0</v>
      </c>
      <c r="EA101" s="373">
        <f t="shared" si="296"/>
        <v>0</v>
      </c>
      <c r="EB101" s="373">
        <f t="shared" si="296"/>
        <v>0</v>
      </c>
      <c r="EC101" s="373">
        <f>EC102+EC103</f>
        <v>0</v>
      </c>
      <c r="ED101" s="373">
        <f t="shared" si="296"/>
        <v>0</v>
      </c>
      <c r="EE101" s="373">
        <f t="shared" si="296"/>
        <v>0</v>
      </c>
      <c r="EF101" s="373">
        <f t="shared" si="296"/>
        <v>0</v>
      </c>
      <c r="EG101" s="373">
        <f t="shared" si="296"/>
        <v>0</v>
      </c>
      <c r="EH101" s="373">
        <f t="shared" si="296"/>
        <v>0</v>
      </c>
      <c r="EI101" s="373">
        <f t="shared" si="296"/>
        <v>0</v>
      </c>
      <c r="EJ101" s="373">
        <f>EJ102+EJ103</f>
        <v>0</v>
      </c>
      <c r="EK101" s="373">
        <f t="shared" si="296"/>
        <v>0</v>
      </c>
      <c r="EL101" s="373">
        <f t="shared" si="296"/>
        <v>0</v>
      </c>
      <c r="EM101" s="373">
        <f>EM102+EM103</f>
        <v>0</v>
      </c>
      <c r="EN101" s="373">
        <f t="shared" si="296"/>
        <v>0</v>
      </c>
      <c r="EO101" s="373">
        <f t="shared" si="296"/>
        <v>0</v>
      </c>
      <c r="EP101" s="373">
        <f t="shared" si="296"/>
        <v>0</v>
      </c>
      <c r="EQ101" s="373">
        <f t="shared" si="296"/>
        <v>0</v>
      </c>
      <c r="ER101" s="373">
        <f>ER102+ER103</f>
        <v>0</v>
      </c>
      <c r="ES101" s="373">
        <f t="shared" si="296"/>
        <v>0</v>
      </c>
      <c r="ET101" s="373">
        <f t="shared" si="296"/>
        <v>0</v>
      </c>
      <c r="EU101" s="373">
        <f t="shared" si="296"/>
        <v>0</v>
      </c>
      <c r="EV101" s="373">
        <f t="shared" si="296"/>
        <v>0</v>
      </c>
      <c r="EW101" s="373">
        <f t="shared" si="296"/>
        <v>0</v>
      </c>
      <c r="EX101" s="373">
        <f t="shared" si="296"/>
        <v>0</v>
      </c>
      <c r="EY101" s="373">
        <f>EY102+EY103</f>
        <v>0</v>
      </c>
      <c r="EZ101" s="373">
        <f>EZ102+EZ103</f>
        <v>0</v>
      </c>
      <c r="FA101" s="373">
        <f t="shared" si="296"/>
        <v>0</v>
      </c>
      <c r="FB101" s="373">
        <f t="shared" si="296"/>
        <v>0</v>
      </c>
      <c r="FC101" s="373">
        <f t="shared" si="296"/>
        <v>0</v>
      </c>
      <c r="FD101" s="373">
        <f t="shared" si="296"/>
        <v>0</v>
      </c>
      <c r="FE101" s="373">
        <f t="shared" si="296"/>
        <v>0</v>
      </c>
      <c r="FF101" s="373">
        <f t="shared" si="296"/>
        <v>0</v>
      </c>
      <c r="FG101" s="373">
        <f>FG102+FG103</f>
        <v>0</v>
      </c>
      <c r="FH101" s="373">
        <f>FH102+FH103</f>
        <v>0</v>
      </c>
      <c r="FI101" s="373">
        <f>FI102+FI103</f>
        <v>0</v>
      </c>
      <c r="FJ101" s="373">
        <f>FJ102+FJ103</f>
        <v>0</v>
      </c>
      <c r="FK101" s="373">
        <f t="shared" si="296"/>
        <v>0</v>
      </c>
      <c r="FL101" s="373">
        <f t="shared" si="296"/>
        <v>0</v>
      </c>
      <c r="FM101" s="373">
        <f t="shared" si="296"/>
        <v>0</v>
      </c>
      <c r="FN101" s="373">
        <f t="shared" si="296"/>
        <v>0</v>
      </c>
      <c r="FO101" s="373">
        <f t="shared" si="296"/>
        <v>0</v>
      </c>
      <c r="FP101" s="373">
        <f t="shared" si="296"/>
        <v>0</v>
      </c>
      <c r="FQ101" s="373">
        <f t="shared" si="296"/>
        <v>0</v>
      </c>
      <c r="FR101" s="373">
        <f t="shared" si="296"/>
        <v>0</v>
      </c>
      <c r="FS101" s="373">
        <f t="shared" si="296"/>
        <v>0</v>
      </c>
      <c r="FT101" s="373">
        <f t="shared" si="296"/>
        <v>0</v>
      </c>
      <c r="FU101" s="373">
        <f t="shared" si="296"/>
        <v>0</v>
      </c>
      <c r="FV101" s="373">
        <f t="shared" ref="FV101:GH101" si="297">FV102+FV103</f>
        <v>0</v>
      </c>
      <c r="FW101" s="373">
        <f t="shared" si="297"/>
        <v>0</v>
      </c>
      <c r="FX101" s="373">
        <f t="shared" si="297"/>
        <v>0</v>
      </c>
      <c r="FY101" s="373">
        <f t="shared" si="297"/>
        <v>0</v>
      </c>
      <c r="FZ101" s="373">
        <f t="shared" si="297"/>
        <v>0</v>
      </c>
      <c r="GA101" s="373">
        <f t="shared" si="297"/>
        <v>0</v>
      </c>
      <c r="GB101" s="373">
        <f t="shared" si="297"/>
        <v>0</v>
      </c>
      <c r="GC101" s="373">
        <f t="shared" si="297"/>
        <v>0</v>
      </c>
      <c r="GD101" s="373">
        <f t="shared" si="297"/>
        <v>0</v>
      </c>
      <c r="GE101" s="373">
        <f t="shared" si="297"/>
        <v>0</v>
      </c>
      <c r="GF101" s="373">
        <f t="shared" si="297"/>
        <v>0</v>
      </c>
      <c r="GG101" s="373">
        <f t="shared" si="297"/>
        <v>0</v>
      </c>
      <c r="GH101" s="373">
        <f t="shared" si="297"/>
        <v>0</v>
      </c>
      <c r="GI101" s="373">
        <f>GI102+GI103</f>
        <v>0</v>
      </c>
      <c r="GJ101" s="373">
        <f t="shared" ref="GJ101:GO101" si="298">GJ102+GJ103</f>
        <v>0</v>
      </c>
      <c r="GK101" s="373">
        <f t="shared" si="298"/>
        <v>0</v>
      </c>
      <c r="GL101" s="373">
        <f t="shared" si="298"/>
        <v>0</v>
      </c>
      <c r="GM101" s="373">
        <f>GM102+GM103</f>
        <v>0</v>
      </c>
      <c r="GN101" s="373">
        <f t="shared" si="298"/>
        <v>0</v>
      </c>
      <c r="GO101" s="373">
        <f t="shared" si="298"/>
        <v>0</v>
      </c>
      <c r="GP101" s="374"/>
      <c r="GQ101" s="375"/>
      <c r="GR101" s="375"/>
      <c r="GS101" s="375"/>
      <c r="GT101" s="375"/>
      <c r="GU101" s="375"/>
    </row>
    <row r="102" spans="1:203" s="63" customFormat="1" ht="17.25" hidden="1" customHeight="1">
      <c r="A102" s="366"/>
      <c r="B102" s="367" t="s">
        <v>160</v>
      </c>
      <c r="C102" s="376"/>
      <c r="D102" s="376"/>
      <c r="E102" s="368"/>
      <c r="F102" s="376"/>
      <c r="G102" s="376"/>
      <c r="H102" s="376"/>
      <c r="I102" s="376"/>
      <c r="J102" s="376"/>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68"/>
      <c r="AP102" s="368"/>
      <c r="AQ102" s="368"/>
      <c r="AR102" s="368"/>
      <c r="AS102" s="368"/>
      <c r="AT102" s="368"/>
      <c r="AU102" s="368"/>
      <c r="AV102" s="368"/>
      <c r="AW102" s="368"/>
      <c r="AX102" s="368"/>
      <c r="AY102" s="368"/>
      <c r="AZ102" s="368"/>
      <c r="BA102" s="368"/>
      <c r="BB102" s="368"/>
      <c r="BC102" s="368"/>
      <c r="BD102" s="368"/>
      <c r="BE102" s="368"/>
      <c r="BF102" s="368"/>
      <c r="BG102" s="368"/>
      <c r="BH102" s="368"/>
      <c r="BI102" s="368"/>
      <c r="BJ102" s="368"/>
      <c r="BK102" s="368"/>
      <c r="BL102" s="368"/>
      <c r="BM102" s="368"/>
      <c r="BN102" s="367"/>
      <c r="BO102" s="367"/>
      <c r="BP102" s="367"/>
      <c r="BQ102" s="368"/>
      <c r="BR102" s="368"/>
      <c r="BS102" s="368"/>
      <c r="BT102" s="368"/>
      <c r="BU102" s="368"/>
      <c r="BV102" s="368"/>
      <c r="BW102" s="368"/>
      <c r="BX102" s="368"/>
      <c r="BY102" s="368"/>
      <c r="BZ102" s="368"/>
      <c r="CA102" s="368"/>
      <c r="CB102" s="368"/>
      <c r="CC102" s="368"/>
      <c r="CD102" s="368"/>
      <c r="CE102" s="368"/>
      <c r="CF102" s="368"/>
      <c r="CG102" s="368"/>
      <c r="CH102" s="368"/>
      <c r="CI102" s="368"/>
      <c r="CJ102" s="368"/>
      <c r="CK102" s="368"/>
      <c r="CL102" s="368"/>
      <c r="CM102" s="368"/>
      <c r="CN102" s="368"/>
      <c r="CO102" s="368"/>
      <c r="CP102" s="368"/>
      <c r="CQ102" s="368"/>
      <c r="CR102" s="368"/>
      <c r="CS102" s="368"/>
      <c r="CT102" s="368"/>
      <c r="CU102" s="368"/>
      <c r="CV102" s="368" t="s">
        <v>160</v>
      </c>
      <c r="CW102" s="368">
        <f>CX102+FL102+FY102+GP102</f>
        <v>0</v>
      </c>
      <c r="CX102" s="368">
        <f>CY102+DD102</f>
        <v>0</v>
      </c>
      <c r="CY102" s="368">
        <f>SUM(CZ102:DC102)</f>
        <v>0</v>
      </c>
      <c r="CZ102" s="368">
        <f t="shared" ref="CZ102:DC103" si="299">F12-CZ12-CZ99</f>
        <v>0</v>
      </c>
      <c r="DA102" s="368">
        <f t="shared" si="299"/>
        <v>0</v>
      </c>
      <c r="DB102" s="368">
        <f t="shared" si="299"/>
        <v>0</v>
      </c>
      <c r="DC102" s="368">
        <f t="shared" si="299"/>
        <v>0</v>
      </c>
      <c r="DD102" s="368">
        <f>SUM(DE102:FG102)</f>
        <v>0</v>
      </c>
      <c r="DE102" s="368">
        <f t="shared" ref="DE102:DN103" si="300">K12-DE12-DE99</f>
        <v>0</v>
      </c>
      <c r="DF102" s="368">
        <f t="shared" si="300"/>
        <v>0</v>
      </c>
      <c r="DG102" s="368">
        <f t="shared" si="300"/>
        <v>0</v>
      </c>
      <c r="DH102" s="368">
        <f t="shared" si="300"/>
        <v>0</v>
      </c>
      <c r="DI102" s="368">
        <f t="shared" si="300"/>
        <v>0</v>
      </c>
      <c r="DJ102" s="368">
        <f t="shared" si="300"/>
        <v>0</v>
      </c>
      <c r="DK102" s="368">
        <f t="shared" si="300"/>
        <v>0</v>
      </c>
      <c r="DL102" s="368">
        <f t="shared" si="300"/>
        <v>0</v>
      </c>
      <c r="DM102" s="368">
        <f t="shared" si="300"/>
        <v>0</v>
      </c>
      <c r="DN102" s="368">
        <f t="shared" si="300"/>
        <v>0</v>
      </c>
      <c r="DO102" s="368">
        <f t="shared" ref="DO102:DX103" si="301">U12-DO12-DO99</f>
        <v>0</v>
      </c>
      <c r="DP102" s="368">
        <f t="shared" si="301"/>
        <v>0</v>
      </c>
      <c r="DQ102" s="368">
        <f t="shared" si="301"/>
        <v>0</v>
      </c>
      <c r="DR102" s="368">
        <f t="shared" si="301"/>
        <v>0</v>
      </c>
      <c r="DS102" s="368">
        <f t="shared" si="301"/>
        <v>0</v>
      </c>
      <c r="DT102" s="368">
        <f t="shared" si="301"/>
        <v>0</v>
      </c>
      <c r="DU102" s="368">
        <f t="shared" si="301"/>
        <v>0</v>
      </c>
      <c r="DV102" s="368">
        <f t="shared" si="301"/>
        <v>0</v>
      </c>
      <c r="DW102" s="368">
        <f t="shared" si="301"/>
        <v>0</v>
      </c>
      <c r="DX102" s="368">
        <f t="shared" si="301"/>
        <v>0</v>
      </c>
      <c r="DY102" s="368">
        <f t="shared" ref="DY102:EH103" si="302">AE12-DY12-DY99</f>
        <v>0</v>
      </c>
      <c r="DZ102" s="368">
        <f t="shared" si="302"/>
        <v>0</v>
      </c>
      <c r="EA102" s="368">
        <f t="shared" si="302"/>
        <v>0</v>
      </c>
      <c r="EB102" s="368">
        <f t="shared" si="302"/>
        <v>0</v>
      </c>
      <c r="EC102" s="368">
        <f t="shared" si="302"/>
        <v>0</v>
      </c>
      <c r="ED102" s="368">
        <f t="shared" si="302"/>
        <v>0</v>
      </c>
      <c r="EE102" s="368">
        <f t="shared" si="302"/>
        <v>0</v>
      </c>
      <c r="EF102" s="368">
        <f t="shared" si="302"/>
        <v>0</v>
      </c>
      <c r="EG102" s="368">
        <f t="shared" si="302"/>
        <v>0</v>
      </c>
      <c r="EH102" s="368">
        <f t="shared" si="302"/>
        <v>0</v>
      </c>
      <c r="EI102" s="368">
        <f t="shared" ref="EI102:ER103" si="303">AO12-EI12-EI99</f>
        <v>0</v>
      </c>
      <c r="EJ102" s="368">
        <f t="shared" si="303"/>
        <v>0</v>
      </c>
      <c r="EK102" s="368">
        <f t="shared" si="303"/>
        <v>0</v>
      </c>
      <c r="EL102" s="368">
        <f t="shared" si="303"/>
        <v>0</v>
      </c>
      <c r="EM102" s="368">
        <f t="shared" si="303"/>
        <v>0</v>
      </c>
      <c r="EN102" s="368">
        <f t="shared" si="303"/>
        <v>0</v>
      </c>
      <c r="EO102" s="368">
        <f t="shared" si="303"/>
        <v>0</v>
      </c>
      <c r="EP102" s="368">
        <f t="shared" si="303"/>
        <v>0</v>
      </c>
      <c r="EQ102" s="368">
        <f t="shared" si="303"/>
        <v>0</v>
      </c>
      <c r="ER102" s="368">
        <f t="shared" si="303"/>
        <v>0</v>
      </c>
      <c r="ES102" s="368">
        <f t="shared" ref="ES102:FB103" si="304">AY12-ES12-ES99</f>
        <v>0</v>
      </c>
      <c r="ET102" s="368">
        <f t="shared" si="304"/>
        <v>0</v>
      </c>
      <c r="EU102" s="368">
        <f t="shared" si="304"/>
        <v>0</v>
      </c>
      <c r="EV102" s="368">
        <f t="shared" si="304"/>
        <v>0</v>
      </c>
      <c r="EW102" s="368">
        <f t="shared" si="304"/>
        <v>0</v>
      </c>
      <c r="EX102" s="368">
        <f t="shared" si="304"/>
        <v>0</v>
      </c>
      <c r="EY102" s="368">
        <f t="shared" si="304"/>
        <v>0</v>
      </c>
      <c r="EZ102" s="368">
        <f t="shared" si="304"/>
        <v>0</v>
      </c>
      <c r="FA102" s="368">
        <f t="shared" si="304"/>
        <v>0</v>
      </c>
      <c r="FB102" s="368">
        <f t="shared" si="304"/>
        <v>0</v>
      </c>
      <c r="FC102" s="368">
        <f t="shared" ref="FC102:FG103" si="305">BI12-FC12-FC99</f>
        <v>0</v>
      </c>
      <c r="FD102" s="368">
        <f t="shared" si="305"/>
        <v>0</v>
      </c>
      <c r="FE102" s="368">
        <f t="shared" si="305"/>
        <v>0</v>
      </c>
      <c r="FF102" s="368">
        <f t="shared" si="305"/>
        <v>0</v>
      </c>
      <c r="FG102" s="368">
        <f t="shared" si="305"/>
        <v>0</v>
      </c>
      <c r="FH102" s="368">
        <f>SUM(FI102:FJ102)</f>
        <v>0</v>
      </c>
      <c r="FI102" s="368">
        <f>SUM(FK102:FL102)+FM102+FO102+FX102+GF102</f>
        <v>0</v>
      </c>
      <c r="FJ102" s="368">
        <f>FN102+SUM(FP102:FW102)+SUM(FY102:GE102)+SUM(GG102:GI102)</f>
        <v>0</v>
      </c>
      <c r="FK102" s="368">
        <f t="shared" ref="FK102:FT103" si="306">BQ12-FK12-FK99</f>
        <v>0</v>
      </c>
      <c r="FL102" s="368">
        <f t="shared" si="306"/>
        <v>0</v>
      </c>
      <c r="FM102" s="368">
        <f t="shared" si="306"/>
        <v>0</v>
      </c>
      <c r="FN102" s="368">
        <f t="shared" si="306"/>
        <v>0</v>
      </c>
      <c r="FO102" s="368">
        <f t="shared" si="306"/>
        <v>0</v>
      </c>
      <c r="FP102" s="368">
        <f t="shared" si="306"/>
        <v>0</v>
      </c>
      <c r="FQ102" s="368">
        <f t="shared" si="306"/>
        <v>0</v>
      </c>
      <c r="FR102" s="368">
        <f t="shared" si="306"/>
        <v>0</v>
      </c>
      <c r="FS102" s="368">
        <f t="shared" si="306"/>
        <v>0</v>
      </c>
      <c r="FT102" s="368">
        <f t="shared" si="306"/>
        <v>0</v>
      </c>
      <c r="FU102" s="368">
        <f t="shared" ref="FU102:GD103" si="307">CA12-FU12-FU99</f>
        <v>0</v>
      </c>
      <c r="FV102" s="368">
        <f t="shared" si="307"/>
        <v>0</v>
      </c>
      <c r="FW102" s="368">
        <f t="shared" si="307"/>
        <v>0</v>
      </c>
      <c r="FX102" s="368">
        <f t="shared" si="307"/>
        <v>0</v>
      </c>
      <c r="FY102" s="368">
        <f t="shared" si="307"/>
        <v>0</v>
      </c>
      <c r="FZ102" s="368">
        <f t="shared" si="307"/>
        <v>0</v>
      </c>
      <c r="GA102" s="368">
        <f t="shared" si="307"/>
        <v>0</v>
      </c>
      <c r="GB102" s="368">
        <f t="shared" si="307"/>
        <v>0</v>
      </c>
      <c r="GC102" s="368">
        <f t="shared" si="307"/>
        <v>0</v>
      </c>
      <c r="GD102" s="368">
        <f t="shared" si="307"/>
        <v>0</v>
      </c>
      <c r="GE102" s="368">
        <f t="shared" ref="GE102:GN103" si="308">CK12-GE12-GE99</f>
        <v>0</v>
      </c>
      <c r="GF102" s="368">
        <f t="shared" si="308"/>
        <v>0</v>
      </c>
      <c r="GG102" s="368">
        <f t="shared" si="308"/>
        <v>0</v>
      </c>
      <c r="GH102" s="368">
        <f t="shared" si="308"/>
        <v>0</v>
      </c>
      <c r="GI102" s="368">
        <f t="shared" si="308"/>
        <v>0</v>
      </c>
      <c r="GJ102" s="368">
        <f t="shared" si="308"/>
        <v>0</v>
      </c>
      <c r="GK102" s="368">
        <f t="shared" si="308"/>
        <v>0</v>
      </c>
      <c r="GL102" s="368">
        <f t="shared" si="308"/>
        <v>0</v>
      </c>
      <c r="GM102" s="368">
        <f t="shared" si="308"/>
        <v>0</v>
      </c>
      <c r="GN102" s="368">
        <f t="shared" si="308"/>
        <v>0</v>
      </c>
      <c r="GO102" s="368">
        <f>CU12-GO12-GO99</f>
        <v>0</v>
      </c>
      <c r="GP102" s="376"/>
      <c r="GQ102" s="101"/>
      <c r="GR102" s="101"/>
      <c r="GS102" s="101"/>
      <c r="GT102" s="101"/>
      <c r="GU102" s="101"/>
    </row>
    <row r="103" spans="1:203" s="63" customFormat="1" ht="17.25" hidden="1" customHeight="1">
      <c r="A103" s="366"/>
      <c r="B103" s="367" t="s">
        <v>161</v>
      </c>
      <c r="C103" s="376"/>
      <c r="D103" s="376"/>
      <c r="E103" s="368"/>
      <c r="F103" s="376"/>
      <c r="G103" s="376"/>
      <c r="H103" s="376"/>
      <c r="I103" s="376"/>
      <c r="J103" s="376"/>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8"/>
      <c r="AW103" s="368"/>
      <c r="AX103" s="368"/>
      <c r="AY103" s="368"/>
      <c r="AZ103" s="368"/>
      <c r="BA103" s="368"/>
      <c r="BB103" s="368"/>
      <c r="BC103" s="368"/>
      <c r="BD103" s="368"/>
      <c r="BE103" s="368"/>
      <c r="BF103" s="368"/>
      <c r="BG103" s="368"/>
      <c r="BH103" s="368"/>
      <c r="BI103" s="368"/>
      <c r="BJ103" s="368"/>
      <c r="BK103" s="368"/>
      <c r="BL103" s="368"/>
      <c r="BM103" s="368"/>
      <c r="BN103" s="367"/>
      <c r="BO103" s="367"/>
      <c r="BP103" s="367"/>
      <c r="BQ103" s="368"/>
      <c r="BR103" s="368"/>
      <c r="BS103" s="368"/>
      <c r="BT103" s="368"/>
      <c r="BU103" s="368"/>
      <c r="BV103" s="368"/>
      <c r="BW103" s="368"/>
      <c r="BX103" s="368"/>
      <c r="BY103" s="368"/>
      <c r="BZ103" s="368"/>
      <c r="CA103" s="368"/>
      <c r="CB103" s="368"/>
      <c r="CC103" s="368"/>
      <c r="CD103" s="368"/>
      <c r="CE103" s="368"/>
      <c r="CF103" s="368"/>
      <c r="CG103" s="368"/>
      <c r="CH103" s="368"/>
      <c r="CI103" s="368"/>
      <c r="CJ103" s="368"/>
      <c r="CK103" s="368"/>
      <c r="CL103" s="368"/>
      <c r="CM103" s="368"/>
      <c r="CN103" s="368"/>
      <c r="CO103" s="368"/>
      <c r="CP103" s="368"/>
      <c r="CQ103" s="368"/>
      <c r="CR103" s="368"/>
      <c r="CS103" s="368"/>
      <c r="CT103" s="368"/>
      <c r="CU103" s="368"/>
      <c r="CV103" s="368" t="s">
        <v>161</v>
      </c>
      <c r="CW103" s="368">
        <f>CX103+FL103+FY103+GP103</f>
        <v>0</v>
      </c>
      <c r="CX103" s="368">
        <f>CY103+DD103</f>
        <v>0</v>
      </c>
      <c r="CY103" s="368">
        <f>SUM(CZ103:DC103)</f>
        <v>0</v>
      </c>
      <c r="CZ103" s="368">
        <f t="shared" si="299"/>
        <v>0</v>
      </c>
      <c r="DA103" s="368">
        <f t="shared" si="299"/>
        <v>0</v>
      </c>
      <c r="DB103" s="368">
        <f t="shared" si="299"/>
        <v>0</v>
      </c>
      <c r="DC103" s="368">
        <f t="shared" si="299"/>
        <v>0</v>
      </c>
      <c r="DD103" s="368">
        <f>SUM(DE103:FG103)</f>
        <v>0</v>
      </c>
      <c r="DE103" s="368">
        <f t="shared" si="300"/>
        <v>0</v>
      </c>
      <c r="DF103" s="368">
        <f t="shared" si="300"/>
        <v>0</v>
      </c>
      <c r="DG103" s="368">
        <f t="shared" si="300"/>
        <v>0</v>
      </c>
      <c r="DH103" s="368">
        <f t="shared" si="300"/>
        <v>0</v>
      </c>
      <c r="DI103" s="368">
        <f t="shared" si="300"/>
        <v>0</v>
      </c>
      <c r="DJ103" s="368">
        <f t="shared" si="300"/>
        <v>0</v>
      </c>
      <c r="DK103" s="368">
        <f t="shared" si="300"/>
        <v>0</v>
      </c>
      <c r="DL103" s="368">
        <f t="shared" si="300"/>
        <v>0</v>
      </c>
      <c r="DM103" s="368">
        <f t="shared" si="300"/>
        <v>0</v>
      </c>
      <c r="DN103" s="368">
        <f t="shared" si="300"/>
        <v>0</v>
      </c>
      <c r="DO103" s="368">
        <f t="shared" si="301"/>
        <v>0</v>
      </c>
      <c r="DP103" s="368">
        <f t="shared" si="301"/>
        <v>0</v>
      </c>
      <c r="DQ103" s="368">
        <f t="shared" si="301"/>
        <v>0</v>
      </c>
      <c r="DR103" s="368">
        <f t="shared" si="301"/>
        <v>0</v>
      </c>
      <c r="DS103" s="368">
        <f t="shared" si="301"/>
        <v>0</v>
      </c>
      <c r="DT103" s="368">
        <f t="shared" si="301"/>
        <v>0</v>
      </c>
      <c r="DU103" s="368">
        <f t="shared" si="301"/>
        <v>0</v>
      </c>
      <c r="DV103" s="368">
        <f t="shared" si="301"/>
        <v>0</v>
      </c>
      <c r="DW103" s="368">
        <f t="shared" si="301"/>
        <v>0</v>
      </c>
      <c r="DX103" s="368">
        <f t="shared" si="301"/>
        <v>0</v>
      </c>
      <c r="DY103" s="368">
        <f t="shared" si="302"/>
        <v>0</v>
      </c>
      <c r="DZ103" s="368">
        <f t="shared" si="302"/>
        <v>0</v>
      </c>
      <c r="EA103" s="368">
        <f t="shared" si="302"/>
        <v>0</v>
      </c>
      <c r="EB103" s="368">
        <f t="shared" si="302"/>
        <v>0</v>
      </c>
      <c r="EC103" s="368">
        <f t="shared" si="302"/>
        <v>0</v>
      </c>
      <c r="ED103" s="368">
        <f t="shared" si="302"/>
        <v>0</v>
      </c>
      <c r="EE103" s="368">
        <f t="shared" si="302"/>
        <v>0</v>
      </c>
      <c r="EF103" s="368">
        <f t="shared" si="302"/>
        <v>0</v>
      </c>
      <c r="EG103" s="368">
        <f t="shared" si="302"/>
        <v>0</v>
      </c>
      <c r="EH103" s="368">
        <f t="shared" si="302"/>
        <v>0</v>
      </c>
      <c r="EI103" s="368">
        <f t="shared" si="303"/>
        <v>0</v>
      </c>
      <c r="EJ103" s="368">
        <f t="shared" si="303"/>
        <v>0</v>
      </c>
      <c r="EK103" s="368">
        <f t="shared" si="303"/>
        <v>0</v>
      </c>
      <c r="EL103" s="368">
        <f t="shared" si="303"/>
        <v>0</v>
      </c>
      <c r="EM103" s="368">
        <f t="shared" si="303"/>
        <v>0</v>
      </c>
      <c r="EN103" s="368">
        <f t="shared" si="303"/>
        <v>0</v>
      </c>
      <c r="EO103" s="368">
        <f t="shared" si="303"/>
        <v>0</v>
      </c>
      <c r="EP103" s="368">
        <f t="shared" si="303"/>
        <v>0</v>
      </c>
      <c r="EQ103" s="368">
        <f t="shared" si="303"/>
        <v>0</v>
      </c>
      <c r="ER103" s="368">
        <f t="shared" si="303"/>
        <v>0</v>
      </c>
      <c r="ES103" s="368">
        <f t="shared" si="304"/>
        <v>0</v>
      </c>
      <c r="ET103" s="368">
        <f t="shared" si="304"/>
        <v>0</v>
      </c>
      <c r="EU103" s="368">
        <f t="shared" si="304"/>
        <v>0</v>
      </c>
      <c r="EV103" s="368">
        <f t="shared" si="304"/>
        <v>0</v>
      </c>
      <c r="EW103" s="368">
        <f t="shared" si="304"/>
        <v>0</v>
      </c>
      <c r="EX103" s="368">
        <f t="shared" si="304"/>
        <v>0</v>
      </c>
      <c r="EY103" s="368">
        <f t="shared" si="304"/>
        <v>0</v>
      </c>
      <c r="EZ103" s="368">
        <f t="shared" si="304"/>
        <v>0</v>
      </c>
      <c r="FA103" s="368">
        <f t="shared" si="304"/>
        <v>0</v>
      </c>
      <c r="FB103" s="368">
        <f t="shared" si="304"/>
        <v>0</v>
      </c>
      <c r="FC103" s="368">
        <f t="shared" si="305"/>
        <v>0</v>
      </c>
      <c r="FD103" s="368">
        <f t="shared" si="305"/>
        <v>0</v>
      </c>
      <c r="FE103" s="368">
        <f t="shared" si="305"/>
        <v>0</v>
      </c>
      <c r="FF103" s="368">
        <f t="shared" si="305"/>
        <v>0</v>
      </c>
      <c r="FG103" s="368">
        <f t="shared" si="305"/>
        <v>0</v>
      </c>
      <c r="FH103" s="368">
        <f>SUM(FI103:FJ103)</f>
        <v>0</v>
      </c>
      <c r="FI103" s="368">
        <f>SUM(FK103:FL103)+FM103+FO103+FX103+GF103</f>
        <v>0</v>
      </c>
      <c r="FJ103" s="368">
        <f>FN103+SUM(FP103:FW103)+SUM(FY103:GE103)+SUM(GG103:GI103)</f>
        <v>0</v>
      </c>
      <c r="FK103" s="368">
        <f t="shared" si="306"/>
        <v>0</v>
      </c>
      <c r="FL103" s="368">
        <f t="shared" si="306"/>
        <v>0</v>
      </c>
      <c r="FM103" s="368">
        <f t="shared" si="306"/>
        <v>0</v>
      </c>
      <c r="FN103" s="368">
        <f t="shared" si="306"/>
        <v>0</v>
      </c>
      <c r="FO103" s="368">
        <f t="shared" si="306"/>
        <v>0</v>
      </c>
      <c r="FP103" s="368">
        <f t="shared" si="306"/>
        <v>0</v>
      </c>
      <c r="FQ103" s="368">
        <f t="shared" si="306"/>
        <v>0</v>
      </c>
      <c r="FR103" s="368">
        <f t="shared" si="306"/>
        <v>0</v>
      </c>
      <c r="FS103" s="368">
        <f t="shared" si="306"/>
        <v>0</v>
      </c>
      <c r="FT103" s="368">
        <f t="shared" si="306"/>
        <v>0</v>
      </c>
      <c r="FU103" s="368">
        <f t="shared" si="307"/>
        <v>0</v>
      </c>
      <c r="FV103" s="368">
        <f t="shared" si="307"/>
        <v>0</v>
      </c>
      <c r="FW103" s="368">
        <f t="shared" si="307"/>
        <v>0</v>
      </c>
      <c r="FX103" s="368">
        <f t="shared" si="307"/>
        <v>0</v>
      </c>
      <c r="FY103" s="368">
        <f t="shared" si="307"/>
        <v>0</v>
      </c>
      <c r="FZ103" s="368">
        <f t="shared" si="307"/>
        <v>0</v>
      </c>
      <c r="GA103" s="368">
        <f t="shared" si="307"/>
        <v>0</v>
      </c>
      <c r="GB103" s="368">
        <f t="shared" si="307"/>
        <v>0</v>
      </c>
      <c r="GC103" s="368">
        <f t="shared" si="307"/>
        <v>0</v>
      </c>
      <c r="GD103" s="368">
        <f t="shared" si="307"/>
        <v>0</v>
      </c>
      <c r="GE103" s="368">
        <f t="shared" si="308"/>
        <v>0</v>
      </c>
      <c r="GF103" s="368">
        <f t="shared" si="308"/>
        <v>0</v>
      </c>
      <c r="GG103" s="368">
        <f t="shared" si="308"/>
        <v>0</v>
      </c>
      <c r="GH103" s="368">
        <f t="shared" si="308"/>
        <v>0</v>
      </c>
      <c r="GI103" s="368">
        <f t="shared" si="308"/>
        <v>0</v>
      </c>
      <c r="GJ103" s="368">
        <f t="shared" si="308"/>
        <v>0</v>
      </c>
      <c r="GK103" s="368">
        <f t="shared" si="308"/>
        <v>0</v>
      </c>
      <c r="GL103" s="368">
        <f t="shared" si="308"/>
        <v>0</v>
      </c>
      <c r="GM103" s="368">
        <f t="shared" si="308"/>
        <v>0</v>
      </c>
      <c r="GN103" s="368">
        <f t="shared" si="308"/>
        <v>0</v>
      </c>
      <c r="GO103" s="368">
        <f>CU13-GO13-GO100</f>
        <v>0</v>
      </c>
      <c r="GP103" s="368"/>
      <c r="GQ103" s="101"/>
      <c r="GR103" s="101"/>
      <c r="GS103" s="100"/>
      <c r="GT103" s="101"/>
      <c r="GU103" s="101"/>
    </row>
    <row r="104" spans="1:203" s="63" customFormat="1" ht="17.25" hidden="1" customHeight="1">
      <c r="A104" s="108"/>
      <c r="B104" s="109"/>
      <c r="C104" s="110"/>
      <c r="D104" s="110"/>
      <c r="E104" s="111"/>
      <c r="F104" s="110"/>
      <c r="G104" s="110"/>
      <c r="H104" s="110"/>
      <c r="I104" s="110"/>
      <c r="J104" s="110"/>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1"/>
      <c r="BL104" s="111"/>
      <c r="BM104" s="111"/>
      <c r="BN104" s="109"/>
      <c r="BO104" s="109"/>
      <c r="BP104" s="109"/>
      <c r="BQ104" s="111"/>
      <c r="BR104" s="111"/>
      <c r="BS104" s="111"/>
      <c r="BT104" s="111"/>
      <c r="BU104" s="111"/>
      <c r="BV104" s="111"/>
      <c r="BW104" s="111"/>
      <c r="BX104" s="111"/>
      <c r="BY104" s="111"/>
      <c r="BZ104" s="111"/>
      <c r="CA104" s="111"/>
      <c r="CB104" s="111"/>
      <c r="CC104" s="111"/>
      <c r="CD104" s="111"/>
      <c r="CE104" s="111"/>
      <c r="CF104" s="111"/>
      <c r="CG104" s="111"/>
      <c r="CH104" s="111"/>
      <c r="CI104" s="111"/>
      <c r="CJ104" s="111"/>
      <c r="CK104" s="111"/>
      <c r="CL104" s="111"/>
      <c r="CM104" s="111"/>
      <c r="CN104" s="111"/>
      <c r="CO104" s="111"/>
      <c r="CP104" s="111"/>
      <c r="CQ104" s="111"/>
      <c r="CR104" s="111"/>
      <c r="CS104" s="111"/>
      <c r="CT104" s="111"/>
      <c r="CU104" s="111"/>
      <c r="CV104" s="111"/>
      <c r="CW104" s="111"/>
      <c r="CX104" s="111"/>
      <c r="CY104" s="111"/>
      <c r="CZ104" s="111"/>
      <c r="DA104" s="111"/>
      <c r="DB104" s="111"/>
      <c r="DC104" s="111"/>
      <c r="DD104" s="111"/>
      <c r="DE104" s="111"/>
      <c r="DF104" s="111"/>
      <c r="DG104" s="111"/>
      <c r="DH104" s="111"/>
      <c r="DI104" s="111"/>
      <c r="DJ104" s="111"/>
      <c r="DK104" s="111"/>
      <c r="DL104" s="111"/>
      <c r="DM104" s="111"/>
      <c r="DN104" s="111"/>
      <c r="DO104" s="111"/>
      <c r="DP104" s="111"/>
      <c r="DQ104" s="111"/>
      <c r="DR104" s="111"/>
      <c r="DS104" s="111"/>
      <c r="DT104" s="111"/>
      <c r="DU104" s="111"/>
      <c r="DV104" s="111"/>
      <c r="DW104" s="111"/>
      <c r="DX104" s="111"/>
      <c r="DY104" s="111"/>
      <c r="DZ104" s="111"/>
      <c r="EA104" s="111"/>
      <c r="EB104" s="111"/>
      <c r="EC104" s="111"/>
      <c r="ED104" s="111"/>
      <c r="EE104" s="111"/>
      <c r="EF104" s="111"/>
      <c r="EG104" s="111"/>
      <c r="EH104" s="111"/>
      <c r="EI104" s="111"/>
      <c r="EJ104" s="111"/>
      <c r="EK104" s="111"/>
      <c r="EL104" s="111"/>
      <c r="EM104" s="111"/>
      <c r="EN104" s="111"/>
      <c r="EO104" s="111"/>
      <c r="EP104" s="111"/>
      <c r="EQ104" s="111"/>
      <c r="ER104" s="111"/>
      <c r="ES104" s="111"/>
      <c r="ET104" s="111"/>
      <c r="EU104" s="111"/>
      <c r="EV104" s="111"/>
      <c r="EW104" s="111"/>
      <c r="EX104" s="111"/>
      <c r="EY104" s="111"/>
      <c r="EZ104" s="111"/>
      <c r="FA104" s="111"/>
      <c r="FB104" s="111"/>
      <c r="FC104" s="111"/>
      <c r="FD104" s="111"/>
      <c r="FE104" s="111"/>
      <c r="FF104" s="111"/>
      <c r="FG104" s="111"/>
      <c r="FH104" s="111"/>
      <c r="FI104" s="111"/>
      <c r="FJ104" s="111"/>
      <c r="FK104" s="111"/>
      <c r="FL104" s="111"/>
      <c r="FM104" s="111"/>
      <c r="FN104" s="111"/>
      <c r="FO104" s="111"/>
      <c r="FP104" s="111"/>
      <c r="FQ104" s="111"/>
      <c r="FR104" s="111"/>
      <c r="FS104" s="111"/>
      <c r="FT104" s="111"/>
      <c r="FU104" s="111"/>
      <c r="FV104" s="111"/>
      <c r="FW104" s="111"/>
      <c r="FX104" s="111"/>
      <c r="FY104" s="111"/>
      <c r="FZ104" s="111"/>
      <c r="GA104" s="111"/>
      <c r="GB104" s="111"/>
      <c r="GC104" s="111"/>
      <c r="GD104" s="111"/>
      <c r="GE104" s="111"/>
      <c r="GF104" s="111"/>
      <c r="GG104" s="111"/>
      <c r="GH104" s="111"/>
      <c r="GI104" s="111"/>
      <c r="GJ104" s="111"/>
      <c r="GK104" s="111"/>
      <c r="GL104" s="111"/>
      <c r="GM104" s="111"/>
      <c r="GN104" s="111"/>
      <c r="GO104" s="111"/>
      <c r="GP104" s="111"/>
      <c r="GS104" s="60"/>
    </row>
    <row r="105" spans="1:203" s="60" customFormat="1" ht="14.25" hidden="1" customHeight="1">
      <c r="A105" s="72"/>
      <c r="B105" s="73" t="s">
        <v>331</v>
      </c>
      <c r="C105" s="60">
        <f>99621386356-144922058</f>
        <v>99476464298</v>
      </c>
      <c r="M105" s="60">
        <f>SUM(M13:U13)</f>
        <v>435631971959</v>
      </c>
      <c r="V105" s="60">
        <f>SUM(V13:AA13)</f>
        <v>6833215355</v>
      </c>
      <c r="AB105" s="60">
        <f>SUM(AB13:AF13)</f>
        <v>3821531300</v>
      </c>
      <c r="AH105" s="60">
        <f>+AH13+AI13</f>
        <v>2385860812</v>
      </c>
      <c r="AL105" s="60">
        <f>SUM(AL13:AQ13)</f>
        <v>46846696150</v>
      </c>
      <c r="AR105" s="60">
        <f>SUM(AR13:AT13)</f>
        <v>9211383653</v>
      </c>
      <c r="AU105" s="60">
        <f>AU13+AV13</f>
        <v>14657578892</v>
      </c>
      <c r="AW105" s="60">
        <f>+AW13+AX13</f>
        <v>27585967000</v>
      </c>
      <c r="AY105" s="60">
        <f>AY13</f>
        <v>868745000</v>
      </c>
      <c r="AZ105" s="60">
        <f>SUM(AZ13:BH13)</f>
        <v>21421930506</v>
      </c>
      <c r="BJ105" s="60">
        <f>BJ13-BJ14-BJ65</f>
        <v>26635326928</v>
      </c>
      <c r="CV105" s="73"/>
      <c r="CW105" s="60">
        <f>CW11-CW92</f>
        <v>763153134821</v>
      </c>
      <c r="DG105" s="60">
        <f>SUM(DG13:DO13)</f>
        <v>435548396959</v>
      </c>
      <c r="DP105" s="60">
        <f>SUM(DP13:DU13)</f>
        <v>6831555355</v>
      </c>
      <c r="DV105" s="60">
        <f>SUM(DV13:DZ13)</f>
        <v>3821531300</v>
      </c>
      <c r="EB105" s="60">
        <f>+EB13+EC13</f>
        <v>2385860812</v>
      </c>
      <c r="EF105" s="60">
        <f>SUM(EF13:EK13)</f>
        <v>46643771150</v>
      </c>
      <c r="EL105" s="60">
        <f>SUM(EL13:EN13)</f>
        <v>8881878386</v>
      </c>
      <c r="EO105" s="60">
        <f>EO13+EP13</f>
        <v>14545646100</v>
      </c>
      <c r="EQ105" s="60">
        <f>+EQ13+ER13</f>
        <v>27486988000</v>
      </c>
      <c r="ES105" s="60">
        <f>ES13</f>
        <v>868745000</v>
      </c>
      <c r="ET105" s="60">
        <f>SUM(ET13:FB13)</f>
        <v>16259919008</v>
      </c>
      <c r="FD105" s="60">
        <f>FD13-FD14-FD65</f>
        <v>26635326928</v>
      </c>
      <c r="FH105" s="60">
        <f>FH11-FH92</f>
        <v>25590942248</v>
      </c>
      <c r="GJ105" s="60">
        <f>GJ11-GJ92</f>
        <v>246859000</v>
      </c>
    </row>
    <row r="106" spans="1:203" s="60" customFormat="1" ht="14.25" hidden="1" customHeight="1">
      <c r="A106" s="72"/>
      <c r="B106" s="90" t="s">
        <v>333</v>
      </c>
      <c r="C106" s="60">
        <v>862890988555</v>
      </c>
      <c r="CV106" s="73"/>
    </row>
    <row r="107" spans="1:203" s="60" customFormat="1" ht="14.25" hidden="1" customHeight="1">
      <c r="A107" s="61"/>
      <c r="B107" s="73" t="s">
        <v>332</v>
      </c>
      <c r="C107" s="60">
        <f>C106-C105-C11</f>
        <v>0</v>
      </c>
      <c r="CV107" s="73"/>
    </row>
    <row r="108" spans="1:203" s="60" customFormat="1" ht="14.25" customHeight="1">
      <c r="A108" s="61"/>
      <c r="B108" s="93"/>
      <c r="C108" s="178"/>
      <c r="D108" s="178"/>
      <c r="CV108" s="73"/>
    </row>
    <row r="109" spans="1:203" s="60" customFormat="1" ht="14.25" customHeight="1">
      <c r="A109" s="61"/>
      <c r="B109" s="90"/>
      <c r="CV109" s="73"/>
    </row>
    <row r="110" spans="1:203" s="60" customFormat="1" ht="14.25" customHeight="1">
      <c r="A110" s="61"/>
      <c r="B110" s="90"/>
      <c r="CV110" s="73"/>
    </row>
    <row r="111" spans="1:203" s="60" customFormat="1" ht="14.25" customHeight="1">
      <c r="A111" s="72"/>
      <c r="B111" s="90"/>
      <c r="CV111" s="73"/>
    </row>
    <row r="112" spans="1:203" s="60" customFormat="1" ht="14.25" customHeight="1">
      <c r="A112" s="72"/>
      <c r="B112" s="73"/>
      <c r="CV112" s="73"/>
    </row>
    <row r="113" spans="1:100" s="60" customFormat="1" ht="14.25" customHeight="1">
      <c r="A113" s="72"/>
      <c r="B113" s="73"/>
      <c r="CV113" s="73"/>
    </row>
    <row r="114" spans="1:100" s="60" customFormat="1" ht="14.25" customHeight="1">
      <c r="A114" s="72"/>
      <c r="B114" s="73"/>
      <c r="CV114" s="73"/>
    </row>
    <row r="115" spans="1:100" s="60" customFormat="1" ht="14.25" customHeight="1">
      <c r="A115" s="72"/>
      <c r="B115" s="73"/>
      <c r="CV115" s="73"/>
    </row>
    <row r="116" spans="1:100" s="60" customFormat="1" ht="14.25" customHeight="1">
      <c r="A116" s="72"/>
      <c r="B116" s="73"/>
      <c r="CV116" s="73"/>
    </row>
    <row r="117" spans="1:100" s="60" customFormat="1" ht="14.25" customHeight="1">
      <c r="A117" s="72"/>
      <c r="B117" s="73"/>
      <c r="CV117" s="73"/>
    </row>
    <row r="118" spans="1:100" s="60" customFormat="1" ht="14.25" customHeight="1">
      <c r="A118" s="72"/>
      <c r="B118" s="73"/>
      <c r="CV118" s="73"/>
    </row>
    <row r="119" spans="1:100" s="60" customFormat="1" ht="14.25" customHeight="1">
      <c r="A119" s="72"/>
      <c r="B119" s="73"/>
      <c r="CV119" s="73"/>
    </row>
    <row r="120" spans="1:100" s="60" customFormat="1" ht="14.25" customHeight="1">
      <c r="A120" s="72"/>
      <c r="B120" s="73"/>
      <c r="CV120" s="73"/>
    </row>
    <row r="121" spans="1:100" s="100" customFormat="1" ht="12" customHeight="1">
      <c r="A121" s="105"/>
      <c r="B121" s="106"/>
      <c r="CV121" s="106"/>
    </row>
    <row r="122" spans="1:100" s="100" customFormat="1" ht="18.75" customHeight="1">
      <c r="A122" s="105"/>
      <c r="B122" s="106"/>
      <c r="CV122" s="106"/>
    </row>
    <row r="123" spans="1:100" s="100" customFormat="1" ht="18.75" customHeight="1">
      <c r="A123" s="105"/>
      <c r="B123" s="106"/>
      <c r="CV123" s="106"/>
    </row>
    <row r="124" spans="1:100" s="100" customFormat="1" ht="18.75" customHeight="1">
      <c r="A124" s="105"/>
      <c r="B124" s="106"/>
      <c r="CV124" s="106"/>
    </row>
    <row r="125" spans="1:100" s="100" customFormat="1" ht="18.75" customHeight="1">
      <c r="A125" s="105"/>
      <c r="B125" s="106"/>
      <c r="CV125" s="106"/>
    </row>
    <row r="126" spans="1:100" s="100" customFormat="1" ht="18.75" customHeight="1">
      <c r="A126" s="105"/>
      <c r="B126" s="106"/>
      <c r="CV126" s="106"/>
    </row>
    <row r="127" spans="1:100" s="100" customFormat="1" ht="18.75" customHeight="1">
      <c r="A127" s="105"/>
      <c r="B127" s="106"/>
      <c r="CV127" s="106"/>
    </row>
    <row r="128" spans="1:100" s="100" customFormat="1" ht="18.75" customHeight="1">
      <c r="A128" s="105"/>
      <c r="B128" s="106"/>
      <c r="CV128" s="106"/>
    </row>
    <row r="129" spans="1:100" s="100" customFormat="1" ht="18.75" customHeight="1">
      <c r="A129" s="105"/>
      <c r="B129" s="106"/>
      <c r="CV129" s="106"/>
    </row>
    <row r="130" spans="1:100" s="100" customFormat="1" ht="18.75" customHeight="1">
      <c r="A130" s="105"/>
      <c r="B130" s="106"/>
      <c r="CV130" s="106"/>
    </row>
    <row r="131" spans="1:100" s="100" customFormat="1" ht="18.75" customHeight="1">
      <c r="A131" s="105"/>
      <c r="B131" s="106"/>
      <c r="CV131" s="106"/>
    </row>
    <row r="132" spans="1:100" s="100" customFormat="1" ht="18.75" customHeight="1">
      <c r="A132" s="105"/>
      <c r="B132" s="106"/>
      <c r="CV132" s="106"/>
    </row>
    <row r="133" spans="1:100" s="100" customFormat="1" ht="18.75" customHeight="1">
      <c r="A133" s="105"/>
      <c r="B133" s="106"/>
      <c r="CV133" s="106"/>
    </row>
    <row r="134" spans="1:100" s="100" customFormat="1" ht="18.75" customHeight="1">
      <c r="A134" s="105"/>
      <c r="B134" s="106"/>
      <c r="CV134" s="106"/>
    </row>
    <row r="135" spans="1:100" s="100" customFormat="1" ht="18.75" customHeight="1">
      <c r="A135" s="105"/>
      <c r="B135" s="106"/>
      <c r="CV135" s="106"/>
    </row>
    <row r="136" spans="1:100" s="100" customFormat="1" ht="18.75" customHeight="1">
      <c r="A136" s="105"/>
      <c r="B136" s="106"/>
      <c r="CV136" s="106"/>
    </row>
    <row r="137" spans="1:100" s="100" customFormat="1" ht="18.75" customHeight="1">
      <c r="A137" s="105"/>
      <c r="B137" s="106"/>
      <c r="CV137" s="106"/>
    </row>
    <row r="138" spans="1:100" s="100" customFormat="1" ht="18.75" customHeight="1">
      <c r="A138" s="105"/>
      <c r="B138" s="106"/>
      <c r="CV138" s="106"/>
    </row>
    <row r="139" spans="1:100" s="100" customFormat="1" ht="18.75" customHeight="1">
      <c r="A139" s="105"/>
      <c r="B139" s="106"/>
      <c r="CV139" s="106"/>
    </row>
    <row r="140" spans="1:100" s="100" customFormat="1" ht="18.75" customHeight="1">
      <c r="A140" s="105"/>
      <c r="B140" s="106"/>
      <c r="CV140" s="106"/>
    </row>
    <row r="141" spans="1:100" s="100" customFormat="1" ht="18.75" customHeight="1">
      <c r="A141" s="105"/>
      <c r="B141" s="106"/>
      <c r="CV141" s="106"/>
    </row>
    <row r="142" spans="1:100" s="100" customFormat="1">
      <c r="A142" s="105"/>
      <c r="B142" s="106"/>
      <c r="CV142" s="106"/>
    </row>
    <row r="143" spans="1:100" s="100" customFormat="1">
      <c r="A143" s="105"/>
      <c r="B143" s="106"/>
      <c r="CV143" s="106"/>
    </row>
    <row r="144" spans="1:100" s="100" customFormat="1">
      <c r="A144" s="105"/>
      <c r="B144" s="106"/>
      <c r="CV144" s="106"/>
    </row>
    <row r="145" spans="1:100" s="100" customFormat="1" ht="15.75" customHeight="1">
      <c r="A145" s="105"/>
      <c r="B145" s="106"/>
      <c r="CV145" s="106"/>
    </row>
    <row r="146" spans="1:100" s="100" customFormat="1">
      <c r="A146" s="105"/>
      <c r="B146" s="106"/>
      <c r="CV146" s="106"/>
    </row>
    <row r="147" spans="1:100" s="100" customFormat="1">
      <c r="A147" s="105"/>
      <c r="B147" s="106"/>
      <c r="CV147" s="106"/>
    </row>
    <row r="148" spans="1:100" s="100" customFormat="1">
      <c r="A148" s="105"/>
      <c r="B148" s="106"/>
      <c r="CV148" s="106"/>
    </row>
    <row r="149" spans="1:100" s="100" customFormat="1" ht="15.75" customHeight="1">
      <c r="A149" s="105"/>
      <c r="B149" s="106"/>
      <c r="CV149" s="106"/>
    </row>
    <row r="150" spans="1:100" s="100" customFormat="1">
      <c r="A150" s="105"/>
      <c r="B150" s="106"/>
      <c r="CV150" s="106"/>
    </row>
    <row r="151" spans="1:100" s="100" customFormat="1">
      <c r="A151" s="105"/>
      <c r="B151" s="106"/>
      <c r="CV151" s="106"/>
    </row>
    <row r="152" spans="1:100" s="100" customFormat="1">
      <c r="A152" s="105"/>
      <c r="B152" s="106"/>
      <c r="CV152" s="106"/>
    </row>
    <row r="153" spans="1:100" s="100" customFormat="1" ht="15.75" customHeight="1">
      <c r="A153" s="105"/>
      <c r="B153" s="106"/>
      <c r="CV153" s="106"/>
    </row>
    <row r="154" spans="1:100" s="100" customFormat="1">
      <c r="A154" s="105"/>
      <c r="B154" s="106"/>
      <c r="CV154" s="106"/>
    </row>
    <row r="155" spans="1:100" s="100" customFormat="1">
      <c r="A155" s="105"/>
      <c r="B155" s="106"/>
      <c r="CV155" s="106"/>
    </row>
    <row r="156" spans="1:100" s="100" customFormat="1">
      <c r="A156" s="105"/>
      <c r="B156" s="106"/>
      <c r="CV156" s="106"/>
    </row>
    <row r="157" spans="1:100" s="100" customFormat="1" ht="15.75" customHeight="1">
      <c r="A157" s="105"/>
      <c r="B157" s="106"/>
      <c r="CV157" s="106"/>
    </row>
    <row r="158" spans="1:100" s="100" customFormat="1">
      <c r="A158" s="105"/>
      <c r="B158" s="106"/>
      <c r="CV158" s="106"/>
    </row>
    <row r="159" spans="1:100" s="100" customFormat="1">
      <c r="A159" s="105"/>
      <c r="B159" s="106"/>
      <c r="CV159" s="106"/>
    </row>
    <row r="160" spans="1:100" s="100" customFormat="1">
      <c r="A160" s="105"/>
      <c r="B160" s="106"/>
      <c r="CV160" s="106"/>
    </row>
    <row r="161" spans="1:100" s="100" customFormat="1" ht="15.75" customHeight="1">
      <c r="A161" s="105"/>
      <c r="B161" s="106"/>
      <c r="CV161" s="106"/>
    </row>
    <row r="162" spans="1:100" s="100" customFormat="1">
      <c r="A162" s="105"/>
      <c r="B162" s="106"/>
      <c r="CV162" s="106"/>
    </row>
    <row r="163" spans="1:100" s="100" customFormat="1">
      <c r="A163" s="105"/>
      <c r="B163" s="106"/>
      <c r="CV163" s="106"/>
    </row>
    <row r="164" spans="1:100" s="100" customFormat="1">
      <c r="A164" s="105"/>
      <c r="B164" s="106"/>
      <c r="CV164" s="106"/>
    </row>
    <row r="165" spans="1:100" s="100" customFormat="1" ht="15.75" customHeight="1">
      <c r="A165" s="105"/>
      <c r="B165" s="106"/>
      <c r="CV165" s="106"/>
    </row>
    <row r="166" spans="1:100" s="100" customFormat="1">
      <c r="A166" s="105"/>
      <c r="B166" s="106"/>
      <c r="CV166" s="106"/>
    </row>
    <row r="167" spans="1:100" s="100" customFormat="1">
      <c r="A167" s="105"/>
      <c r="B167" s="106"/>
      <c r="CV167" s="106"/>
    </row>
    <row r="168" spans="1:100" s="100" customFormat="1">
      <c r="A168" s="105"/>
      <c r="B168" s="106"/>
      <c r="CV168" s="106"/>
    </row>
    <row r="169" spans="1:100" s="100" customFormat="1" ht="15.75" customHeight="1">
      <c r="A169" s="105"/>
      <c r="B169" s="106"/>
      <c r="CV169" s="106"/>
    </row>
    <row r="170" spans="1:100" s="100" customFormat="1">
      <c r="A170" s="105"/>
      <c r="B170" s="106"/>
      <c r="CV170" s="106"/>
    </row>
    <row r="171" spans="1:100" s="100" customFormat="1">
      <c r="A171" s="105"/>
      <c r="B171" s="106"/>
      <c r="CV171" s="106"/>
    </row>
    <row r="172" spans="1:100" s="100" customFormat="1">
      <c r="A172" s="105"/>
      <c r="B172" s="106"/>
      <c r="CV172" s="106"/>
    </row>
    <row r="173" spans="1:100" s="100" customFormat="1" ht="15.75" customHeight="1">
      <c r="A173" s="105"/>
      <c r="B173" s="106"/>
      <c r="CV173" s="106"/>
    </row>
    <row r="174" spans="1:100" s="100" customFormat="1">
      <c r="A174" s="105"/>
      <c r="B174" s="106"/>
      <c r="CV174" s="106"/>
    </row>
    <row r="175" spans="1:100" s="100" customFormat="1">
      <c r="A175" s="105"/>
      <c r="B175" s="106"/>
      <c r="CV175" s="106"/>
    </row>
    <row r="176" spans="1:100" s="100" customFormat="1">
      <c r="A176" s="105"/>
      <c r="B176" s="106"/>
      <c r="CV176" s="106"/>
    </row>
    <row r="177" spans="1:100" s="100" customFormat="1" ht="15.75" customHeight="1">
      <c r="A177" s="105"/>
      <c r="B177" s="106"/>
      <c r="CV177" s="106"/>
    </row>
    <row r="178" spans="1:100" s="100" customFormat="1">
      <c r="A178" s="105"/>
      <c r="B178" s="106"/>
      <c r="CV178" s="106"/>
    </row>
    <row r="179" spans="1:100" s="100" customFormat="1">
      <c r="A179" s="105"/>
      <c r="B179" s="106"/>
      <c r="CV179" s="106"/>
    </row>
    <row r="180" spans="1:100" s="100" customFormat="1">
      <c r="A180" s="105"/>
      <c r="B180" s="106"/>
      <c r="CV180" s="106"/>
    </row>
    <row r="181" spans="1:100" s="100" customFormat="1" ht="15.75" customHeight="1">
      <c r="A181" s="105"/>
      <c r="B181" s="106"/>
      <c r="CV181" s="106"/>
    </row>
    <row r="182" spans="1:100" s="100" customFormat="1">
      <c r="A182" s="105"/>
      <c r="B182" s="106"/>
      <c r="CV182" s="106"/>
    </row>
    <row r="183" spans="1:100" s="100" customFormat="1">
      <c r="A183" s="105"/>
      <c r="B183" s="106"/>
      <c r="CV183" s="106"/>
    </row>
    <row r="184" spans="1:100" s="100" customFormat="1">
      <c r="A184" s="105"/>
      <c r="B184" s="106"/>
      <c r="CV184" s="106"/>
    </row>
    <row r="185" spans="1:100" s="100" customFormat="1" ht="15.75" customHeight="1">
      <c r="A185" s="105"/>
      <c r="B185" s="106"/>
      <c r="CV185" s="106"/>
    </row>
    <row r="186" spans="1:100" s="100" customFormat="1">
      <c r="A186" s="105"/>
      <c r="B186" s="106"/>
      <c r="CV186" s="106"/>
    </row>
    <row r="187" spans="1:100" s="100" customFormat="1">
      <c r="A187" s="105"/>
      <c r="B187" s="106"/>
      <c r="CV187" s="106"/>
    </row>
    <row r="188" spans="1:100" s="100" customFormat="1">
      <c r="A188" s="105"/>
      <c r="B188" s="106"/>
      <c r="CV188" s="106"/>
    </row>
    <row r="189" spans="1:100" s="100" customFormat="1" ht="15.75" customHeight="1">
      <c r="A189" s="105"/>
      <c r="B189" s="106"/>
      <c r="CV189" s="106"/>
    </row>
    <row r="190" spans="1:100" s="100" customFormat="1">
      <c r="A190" s="105"/>
      <c r="B190" s="106"/>
      <c r="CV190" s="106"/>
    </row>
    <row r="191" spans="1:100" s="100" customFormat="1">
      <c r="A191" s="105"/>
      <c r="B191" s="106"/>
      <c r="CV191" s="106"/>
    </row>
    <row r="192" spans="1:100" s="100" customFormat="1">
      <c r="A192" s="105"/>
      <c r="B192" s="106"/>
      <c r="CV192" s="106"/>
    </row>
    <row r="193" spans="1:100" s="100" customFormat="1" ht="15.75" customHeight="1">
      <c r="A193" s="105"/>
      <c r="B193" s="106"/>
      <c r="CV193" s="106"/>
    </row>
    <row r="194" spans="1:100" s="100" customFormat="1">
      <c r="A194" s="105"/>
      <c r="B194" s="106"/>
      <c r="CV194" s="106"/>
    </row>
    <row r="195" spans="1:100" s="100" customFormat="1">
      <c r="A195" s="105"/>
      <c r="B195" s="106"/>
      <c r="CV195" s="106"/>
    </row>
    <row r="196" spans="1:100" s="100" customFormat="1">
      <c r="A196" s="105"/>
      <c r="B196" s="106"/>
      <c r="CV196" s="106"/>
    </row>
    <row r="197" spans="1:100" s="100" customFormat="1" ht="15.75" customHeight="1">
      <c r="A197" s="105"/>
      <c r="B197" s="106"/>
      <c r="CV197" s="106"/>
    </row>
    <row r="198" spans="1:100" s="100" customFormat="1">
      <c r="A198" s="105"/>
      <c r="B198" s="106"/>
      <c r="CV198" s="106"/>
    </row>
    <row r="199" spans="1:100" s="100" customFormat="1">
      <c r="A199" s="105"/>
      <c r="B199" s="106"/>
      <c r="CV199" s="106"/>
    </row>
    <row r="200" spans="1:100" s="100" customFormat="1">
      <c r="A200" s="105"/>
      <c r="B200" s="106"/>
      <c r="CV200" s="106"/>
    </row>
    <row r="201" spans="1:100" s="100" customFormat="1" ht="15.75" customHeight="1">
      <c r="A201" s="105"/>
      <c r="B201" s="106"/>
      <c r="CV201" s="106"/>
    </row>
    <row r="202" spans="1:100" s="100" customFormat="1">
      <c r="A202" s="105"/>
      <c r="B202" s="106"/>
      <c r="CV202" s="106"/>
    </row>
    <row r="203" spans="1:100" s="100" customFormat="1">
      <c r="A203" s="105"/>
      <c r="B203" s="106"/>
      <c r="CV203" s="106"/>
    </row>
    <row r="204" spans="1:100" s="100" customFormat="1">
      <c r="A204" s="105"/>
      <c r="B204" s="106"/>
      <c r="CV204" s="106"/>
    </row>
    <row r="205" spans="1:100" s="100" customFormat="1" ht="15.75" customHeight="1">
      <c r="A205" s="105"/>
      <c r="B205" s="106"/>
      <c r="CV205" s="106"/>
    </row>
    <row r="206" spans="1:100" s="100" customFormat="1">
      <c r="A206" s="105"/>
      <c r="B206" s="106"/>
      <c r="CV206" s="106"/>
    </row>
    <row r="207" spans="1:100" s="100" customFormat="1">
      <c r="A207" s="105"/>
      <c r="B207" s="106"/>
      <c r="CV207" s="106"/>
    </row>
    <row r="208" spans="1:100" s="100" customFormat="1">
      <c r="A208" s="105"/>
      <c r="B208" s="106"/>
      <c r="CV208" s="106"/>
    </row>
    <row r="209" spans="1:100" s="100" customFormat="1" ht="15.75" customHeight="1">
      <c r="A209" s="105"/>
      <c r="B209" s="106"/>
      <c r="CV209" s="106"/>
    </row>
    <row r="210" spans="1:100" s="100" customFormat="1">
      <c r="A210" s="105"/>
      <c r="B210" s="106"/>
      <c r="CV210" s="106"/>
    </row>
    <row r="211" spans="1:100" s="100" customFormat="1">
      <c r="A211" s="105"/>
      <c r="B211" s="106"/>
      <c r="CV211" s="106"/>
    </row>
    <row r="212" spans="1:100" s="100" customFormat="1">
      <c r="A212" s="105"/>
      <c r="B212" s="106"/>
      <c r="CV212" s="106"/>
    </row>
    <row r="213" spans="1:100" s="100" customFormat="1" ht="15.75" customHeight="1">
      <c r="A213" s="105"/>
      <c r="B213" s="106"/>
      <c r="CV213" s="106"/>
    </row>
    <row r="214" spans="1:100" s="100" customFormat="1">
      <c r="A214" s="105"/>
      <c r="B214" s="106"/>
      <c r="CV214" s="106"/>
    </row>
    <row r="215" spans="1:100" s="100" customFormat="1">
      <c r="A215" s="105"/>
      <c r="B215" s="106"/>
      <c r="CV215" s="106"/>
    </row>
    <row r="216" spans="1:100" s="100" customFormat="1">
      <c r="A216" s="105"/>
      <c r="B216" s="106"/>
      <c r="CV216" s="106"/>
    </row>
    <row r="217" spans="1:100" s="100" customFormat="1" ht="15.75" customHeight="1">
      <c r="A217" s="105"/>
      <c r="B217" s="106"/>
      <c r="CV217" s="106"/>
    </row>
    <row r="218" spans="1:100" s="100" customFormat="1">
      <c r="A218" s="105"/>
      <c r="B218" s="106"/>
      <c r="CV218" s="106"/>
    </row>
    <row r="219" spans="1:100" s="100" customFormat="1">
      <c r="A219" s="105"/>
      <c r="B219" s="106"/>
      <c r="CV219" s="106"/>
    </row>
    <row r="220" spans="1:100" s="100" customFormat="1">
      <c r="A220" s="105"/>
      <c r="B220" s="106"/>
      <c r="CV220" s="106"/>
    </row>
    <row r="221" spans="1:100" s="100" customFormat="1" ht="15.75" customHeight="1">
      <c r="A221" s="105"/>
      <c r="B221" s="106"/>
      <c r="CV221" s="106"/>
    </row>
    <row r="222" spans="1:100" s="100" customFormat="1">
      <c r="A222" s="105"/>
      <c r="B222" s="106"/>
      <c r="CV222" s="106"/>
    </row>
    <row r="223" spans="1:100" s="100" customFormat="1">
      <c r="A223" s="105"/>
      <c r="B223" s="106"/>
      <c r="CV223" s="106"/>
    </row>
    <row r="224" spans="1:100" s="100" customFormat="1">
      <c r="A224" s="105"/>
      <c r="B224" s="106"/>
      <c r="CV224" s="106"/>
    </row>
    <row r="225" spans="1:100" s="100" customFormat="1" ht="15.75" customHeight="1">
      <c r="A225" s="105"/>
      <c r="B225" s="106"/>
      <c r="CV225" s="106"/>
    </row>
    <row r="226" spans="1:100" s="100" customFormat="1">
      <c r="A226" s="105"/>
      <c r="B226" s="106"/>
      <c r="CV226" s="106"/>
    </row>
    <row r="227" spans="1:100" s="100" customFormat="1">
      <c r="A227" s="105"/>
      <c r="B227" s="106"/>
      <c r="CV227" s="106"/>
    </row>
    <row r="228" spans="1:100" s="100" customFormat="1">
      <c r="A228" s="105"/>
      <c r="B228" s="106"/>
      <c r="CV228" s="106"/>
    </row>
    <row r="229" spans="1:100" s="100" customFormat="1" ht="15.75" customHeight="1">
      <c r="A229" s="105"/>
      <c r="B229" s="106"/>
      <c r="CV229" s="106"/>
    </row>
    <row r="230" spans="1:100" s="100" customFormat="1">
      <c r="A230" s="105"/>
      <c r="B230" s="106"/>
      <c r="CV230" s="106"/>
    </row>
    <row r="231" spans="1:100" s="100" customFormat="1">
      <c r="A231" s="105"/>
      <c r="B231" s="106"/>
      <c r="CV231" s="106"/>
    </row>
    <row r="232" spans="1:100" s="100" customFormat="1">
      <c r="A232" s="105"/>
      <c r="B232" s="106"/>
      <c r="CV232" s="106"/>
    </row>
    <row r="233" spans="1:100" s="100" customFormat="1" ht="15.75" customHeight="1">
      <c r="A233" s="105"/>
      <c r="B233" s="106"/>
      <c r="CV233" s="106"/>
    </row>
    <row r="234" spans="1:100" s="100" customFormat="1">
      <c r="A234" s="105"/>
      <c r="B234" s="106"/>
      <c r="CV234" s="106"/>
    </row>
    <row r="235" spans="1:100" s="100" customFormat="1">
      <c r="A235" s="105"/>
      <c r="B235" s="106"/>
      <c r="CV235" s="106"/>
    </row>
    <row r="236" spans="1:100" s="100" customFormat="1">
      <c r="A236" s="105"/>
      <c r="B236" s="106"/>
      <c r="CV236" s="106"/>
    </row>
    <row r="237" spans="1:100" s="100" customFormat="1" ht="15.75" customHeight="1">
      <c r="A237" s="105"/>
      <c r="B237" s="106"/>
      <c r="CV237" s="106"/>
    </row>
    <row r="238" spans="1:100" s="100" customFormat="1">
      <c r="A238" s="105"/>
      <c r="B238" s="106"/>
      <c r="CV238" s="106"/>
    </row>
    <row r="239" spans="1:100" s="100" customFormat="1">
      <c r="A239" s="105"/>
      <c r="B239" s="106"/>
      <c r="CV239" s="106"/>
    </row>
    <row r="240" spans="1:100" s="100" customFormat="1">
      <c r="A240" s="105"/>
      <c r="B240" s="106"/>
      <c r="CV240" s="106"/>
    </row>
    <row r="241" spans="1:100" s="100" customFormat="1" ht="15.75" customHeight="1">
      <c r="A241" s="105"/>
      <c r="B241" s="106"/>
      <c r="CV241" s="106"/>
    </row>
    <row r="242" spans="1:100" s="100" customFormat="1">
      <c r="A242" s="105"/>
      <c r="B242" s="106"/>
      <c r="CV242" s="106"/>
    </row>
    <row r="243" spans="1:100" s="100" customFormat="1">
      <c r="A243" s="105"/>
      <c r="B243" s="106"/>
      <c r="CV243" s="106"/>
    </row>
    <row r="244" spans="1:100" s="100" customFormat="1">
      <c r="A244" s="105"/>
      <c r="B244" s="106"/>
      <c r="CV244" s="106"/>
    </row>
    <row r="245" spans="1:100" s="100" customFormat="1" ht="15.75" customHeight="1">
      <c r="A245" s="105"/>
      <c r="B245" s="106"/>
      <c r="CV245" s="106"/>
    </row>
    <row r="246" spans="1:100" s="100" customFormat="1">
      <c r="A246" s="105"/>
      <c r="B246" s="106"/>
      <c r="CV246" s="106"/>
    </row>
    <row r="247" spans="1:100" s="100" customFormat="1">
      <c r="A247" s="105"/>
      <c r="B247" s="106"/>
      <c r="CV247" s="106"/>
    </row>
    <row r="248" spans="1:100" s="100" customFormat="1">
      <c r="A248" s="105"/>
      <c r="B248" s="106"/>
      <c r="CV248" s="106"/>
    </row>
    <row r="249" spans="1:100" s="100" customFormat="1" ht="15.75" customHeight="1">
      <c r="A249" s="105"/>
      <c r="B249" s="106"/>
      <c r="CV249" s="106"/>
    </row>
    <row r="250" spans="1:100" s="100" customFormat="1">
      <c r="A250" s="105"/>
      <c r="B250" s="106"/>
      <c r="CV250" s="106"/>
    </row>
    <row r="251" spans="1:100" s="100" customFormat="1">
      <c r="A251" s="105"/>
      <c r="B251" s="106"/>
      <c r="CV251" s="106"/>
    </row>
    <row r="252" spans="1:100" s="100" customFormat="1">
      <c r="A252" s="105"/>
      <c r="B252" s="106"/>
      <c r="CV252" s="106"/>
    </row>
    <row r="253" spans="1:100" s="100" customFormat="1" ht="15.75" customHeight="1">
      <c r="A253" s="105"/>
      <c r="B253" s="106"/>
      <c r="CV253" s="106"/>
    </row>
    <row r="254" spans="1:100" s="100" customFormat="1">
      <c r="A254" s="105"/>
      <c r="B254" s="106"/>
      <c r="CV254" s="106"/>
    </row>
    <row r="255" spans="1:100" s="100" customFormat="1">
      <c r="A255" s="105"/>
      <c r="B255" s="106"/>
      <c r="CV255" s="106"/>
    </row>
    <row r="256" spans="1:100" s="100" customFormat="1">
      <c r="A256" s="105"/>
      <c r="B256" s="106"/>
      <c r="CV256" s="106"/>
    </row>
    <row r="257" spans="1:100" s="100" customFormat="1" ht="15.75" customHeight="1">
      <c r="A257" s="105"/>
      <c r="B257" s="106"/>
      <c r="CV257" s="106"/>
    </row>
    <row r="258" spans="1:100" s="100" customFormat="1">
      <c r="A258" s="105"/>
      <c r="B258" s="106"/>
      <c r="CV258" s="106"/>
    </row>
    <row r="259" spans="1:100" s="100" customFormat="1">
      <c r="A259" s="105"/>
      <c r="B259" s="106"/>
      <c r="CV259" s="106"/>
    </row>
    <row r="260" spans="1:100" s="100" customFormat="1">
      <c r="A260" s="105"/>
      <c r="B260" s="106"/>
      <c r="CV260" s="106"/>
    </row>
    <row r="261" spans="1:100" s="100" customFormat="1" ht="15.75" customHeight="1">
      <c r="A261" s="105"/>
      <c r="B261" s="106"/>
      <c r="CV261" s="106"/>
    </row>
    <row r="262" spans="1:100" s="100" customFormat="1">
      <c r="A262" s="105"/>
      <c r="B262" s="106"/>
      <c r="CV262" s="106"/>
    </row>
    <row r="263" spans="1:100" s="100" customFormat="1">
      <c r="A263" s="105"/>
      <c r="B263" s="106"/>
      <c r="CV263" s="106"/>
    </row>
    <row r="264" spans="1:100" s="100" customFormat="1">
      <c r="A264" s="105"/>
      <c r="B264" s="106"/>
      <c r="CV264" s="106"/>
    </row>
    <row r="265" spans="1:100" s="100" customFormat="1" ht="15.75" customHeight="1">
      <c r="A265" s="105"/>
      <c r="B265" s="106"/>
      <c r="CV265" s="106"/>
    </row>
    <row r="266" spans="1:100" s="100" customFormat="1">
      <c r="A266" s="105"/>
      <c r="B266" s="106"/>
      <c r="CV266" s="106"/>
    </row>
    <row r="267" spans="1:100" s="100" customFormat="1">
      <c r="A267" s="105"/>
      <c r="B267" s="106"/>
      <c r="CV267" s="106"/>
    </row>
    <row r="268" spans="1:100" s="100" customFormat="1">
      <c r="A268" s="105"/>
      <c r="B268" s="106"/>
      <c r="CV268" s="106"/>
    </row>
    <row r="269" spans="1:100" s="100" customFormat="1" ht="15.75" customHeight="1">
      <c r="A269" s="105"/>
      <c r="B269" s="106"/>
      <c r="CV269" s="106"/>
    </row>
    <row r="270" spans="1:100" s="100" customFormat="1">
      <c r="A270" s="105"/>
      <c r="B270" s="106"/>
      <c r="CV270" s="106"/>
    </row>
    <row r="271" spans="1:100" s="100" customFormat="1">
      <c r="A271" s="105"/>
      <c r="B271" s="106"/>
      <c r="CV271" s="106"/>
    </row>
    <row r="272" spans="1:100" s="100" customFormat="1">
      <c r="A272" s="105"/>
      <c r="B272" s="106"/>
      <c r="CV272" s="106"/>
    </row>
    <row r="273" spans="1:100" s="100" customFormat="1" ht="15.75" customHeight="1">
      <c r="A273" s="105"/>
      <c r="B273" s="106"/>
      <c r="CV273" s="106"/>
    </row>
    <row r="274" spans="1:100" s="100" customFormat="1">
      <c r="A274" s="105"/>
      <c r="B274" s="106"/>
      <c r="CV274" s="106"/>
    </row>
    <row r="275" spans="1:100" s="100" customFormat="1">
      <c r="A275" s="105"/>
      <c r="B275" s="106"/>
      <c r="CV275" s="106"/>
    </row>
    <row r="276" spans="1:100" s="100" customFormat="1">
      <c r="A276" s="105"/>
      <c r="B276" s="106"/>
      <c r="CV276" s="106"/>
    </row>
    <row r="277" spans="1:100" s="100" customFormat="1" ht="15.75" customHeight="1">
      <c r="A277" s="105"/>
      <c r="B277" s="106"/>
      <c r="CV277" s="106"/>
    </row>
    <row r="278" spans="1:100" s="100" customFormat="1">
      <c r="A278" s="105"/>
      <c r="B278" s="106"/>
      <c r="CV278" s="106"/>
    </row>
    <row r="279" spans="1:100" s="100" customFormat="1">
      <c r="A279" s="105"/>
      <c r="B279" s="106"/>
      <c r="CV279" s="106"/>
    </row>
    <row r="280" spans="1:100" s="100" customFormat="1">
      <c r="A280" s="105"/>
      <c r="B280" s="106"/>
      <c r="CV280" s="106"/>
    </row>
    <row r="281" spans="1:100" s="100" customFormat="1" ht="15.75" customHeight="1">
      <c r="A281" s="105"/>
      <c r="B281" s="106"/>
      <c r="CV281" s="106"/>
    </row>
    <row r="282" spans="1:100" s="100" customFormat="1">
      <c r="A282" s="105"/>
      <c r="B282" s="106"/>
      <c r="CV282" s="106"/>
    </row>
    <row r="283" spans="1:100" s="100" customFormat="1">
      <c r="A283" s="105"/>
      <c r="B283" s="106"/>
      <c r="CV283" s="106"/>
    </row>
    <row r="284" spans="1:100" s="100" customFormat="1">
      <c r="A284" s="105"/>
      <c r="B284" s="106"/>
      <c r="CV284" s="106"/>
    </row>
    <row r="285" spans="1:100" s="100" customFormat="1" ht="15.75" customHeight="1">
      <c r="A285" s="105"/>
      <c r="B285" s="106"/>
      <c r="CV285" s="106"/>
    </row>
    <row r="286" spans="1:100" s="100" customFormat="1">
      <c r="A286" s="105"/>
      <c r="B286" s="106"/>
      <c r="CV286" s="106"/>
    </row>
    <row r="287" spans="1:100" s="100" customFormat="1">
      <c r="A287" s="105"/>
      <c r="B287" s="106"/>
      <c r="CV287" s="106"/>
    </row>
    <row r="288" spans="1:100" s="100" customFormat="1">
      <c r="A288" s="105"/>
      <c r="B288" s="106"/>
      <c r="CV288" s="106"/>
    </row>
    <row r="289" spans="1:100" s="100" customFormat="1" ht="15.75" customHeight="1">
      <c r="A289" s="105"/>
      <c r="B289" s="106"/>
      <c r="CV289" s="106"/>
    </row>
  </sheetData>
  <mergeCells count="248">
    <mergeCell ref="BN8:BN9"/>
    <mergeCell ref="BS8:BS9"/>
    <mergeCell ref="EV8:EV9"/>
    <mergeCell ref="CZ8:CZ9"/>
    <mergeCell ref="DH8:DI8"/>
    <mergeCell ref="CE7:CK7"/>
    <mergeCell ref="CF8:CF9"/>
    <mergeCell ref="EM8:EM9"/>
    <mergeCell ref="ET7:FB7"/>
    <mergeCell ref="DK8:DK9"/>
    <mergeCell ref="DY7:DY9"/>
    <mergeCell ref="DT8:DT9"/>
    <mergeCell ref="EL7:EN7"/>
    <mergeCell ref="DW7:DW9"/>
    <mergeCell ref="ES8:ES9"/>
    <mergeCell ref="EA6:EA9"/>
    <mergeCell ref="DG7:DO7"/>
    <mergeCell ref="EC8:EC9"/>
    <mergeCell ref="DV6:DZ6"/>
    <mergeCell ref="DQ8:DR8"/>
    <mergeCell ref="EF6:EK6"/>
    <mergeCell ref="DL8:DN8"/>
    <mergeCell ref="CX6:DD7"/>
    <mergeCell ref="BN6:BP7"/>
    <mergeCell ref="CS7:CS9"/>
    <mergeCell ref="BQ7:BR7"/>
    <mergeCell ref="BS6:BT6"/>
    <mergeCell ref="BV8:BV9"/>
    <mergeCell ref="FP7:FW7"/>
    <mergeCell ref="FT8:FT9"/>
    <mergeCell ref="FY8:FY9"/>
    <mergeCell ref="FZ8:FZ9"/>
    <mergeCell ref="FF8:FF9"/>
    <mergeCell ref="FH8:FH9"/>
    <mergeCell ref="FD6:FD9"/>
    <mergeCell ref="ET8:ET9"/>
    <mergeCell ref="FM8:FM9"/>
    <mergeCell ref="FA8:FA9"/>
    <mergeCell ref="FO8:FO9"/>
    <mergeCell ref="FC6:FC9"/>
    <mergeCell ref="FF6:FF7"/>
    <mergeCell ref="FH6:FJ7"/>
    <mergeCell ref="EX8:EX9"/>
    <mergeCell ref="EU8:EU9"/>
    <mergeCell ref="EL6:FB6"/>
    <mergeCell ref="FB8:FB9"/>
    <mergeCell ref="CD8:CD9"/>
    <mergeCell ref="BZ8:BZ9"/>
    <mergeCell ref="BP8:BP9"/>
    <mergeCell ref="DV7:DV9"/>
    <mergeCell ref="DD8:DD9"/>
    <mergeCell ref="DP7:DU7"/>
    <mergeCell ref="DS8:DS9"/>
    <mergeCell ref="GM7:GM9"/>
    <mergeCell ref="CJ8:CJ9"/>
    <mergeCell ref="DB8:DB9"/>
    <mergeCell ref="CI8:CI9"/>
    <mergeCell ref="BR8:BR9"/>
    <mergeCell ref="CX8:CX9"/>
    <mergeCell ref="CY8:CY9"/>
    <mergeCell ref="BW8:BW9"/>
    <mergeCell ref="DO8:DO9"/>
    <mergeCell ref="DP8:DP9"/>
    <mergeCell ref="DE6:DE9"/>
    <mergeCell ref="DF6:DF9"/>
    <mergeCell ref="DG6:DU6"/>
    <mergeCell ref="CR8:CR9"/>
    <mergeCell ref="CW6:CW9"/>
    <mergeCell ref="CL6:CO6"/>
    <mergeCell ref="CT7:CT8"/>
    <mergeCell ref="CQ8:CQ9"/>
    <mergeCell ref="CM7:CO7"/>
    <mergeCell ref="CA8:CA9"/>
    <mergeCell ref="CB8:CB9"/>
    <mergeCell ref="BY8:BY9"/>
    <mergeCell ref="DG8:DG9"/>
    <mergeCell ref="CV5:CV9"/>
    <mergeCell ref="BJ6:BJ9"/>
    <mergeCell ref="BI6:BI9"/>
    <mergeCell ref="BC8:BC9"/>
    <mergeCell ref="U8:U9"/>
    <mergeCell ref="AO7:AO9"/>
    <mergeCell ref="AU7:AV7"/>
    <mergeCell ref="AR8:AR9"/>
    <mergeCell ref="AZ7:BH7"/>
    <mergeCell ref="BG8:BG9"/>
    <mergeCell ref="V8:V9"/>
    <mergeCell ref="Y8:Y9"/>
    <mergeCell ref="AA8:AA9"/>
    <mergeCell ref="W8:X8"/>
    <mergeCell ref="AM7:AM9"/>
    <mergeCell ref="BH8:BH9"/>
    <mergeCell ref="AR7:AT7"/>
    <mergeCell ref="AN7:AN9"/>
    <mergeCell ref="AH6:AI7"/>
    <mergeCell ref="Z8:Z9"/>
    <mergeCell ref="BF8:BF9"/>
    <mergeCell ref="AE7:AE9"/>
    <mergeCell ref="AH8:AH9"/>
    <mergeCell ref="BM6:BM9"/>
    <mergeCell ref="BQ8:BQ9"/>
    <mergeCell ref="BT8:BT9"/>
    <mergeCell ref="AQ7:AQ9"/>
    <mergeCell ref="A5:A9"/>
    <mergeCell ref="B5:B9"/>
    <mergeCell ref="M8:M9"/>
    <mergeCell ref="R8:T8"/>
    <mergeCell ref="P8:P9"/>
    <mergeCell ref="G8:G9"/>
    <mergeCell ref="AS8:AS9"/>
    <mergeCell ref="AT8:AT9"/>
    <mergeCell ref="AX8:AX9"/>
    <mergeCell ref="AR6:BH6"/>
    <mergeCell ref="BA8:BA9"/>
    <mergeCell ref="AW8:AW9"/>
    <mergeCell ref="AY8:AY9"/>
    <mergeCell ref="AU8:AU9"/>
    <mergeCell ref="K6:K9"/>
    <mergeCell ref="L6:L9"/>
    <mergeCell ref="E8:E9"/>
    <mergeCell ref="D8:D9"/>
    <mergeCell ref="F8:F9"/>
    <mergeCell ref="Q8:Q9"/>
    <mergeCell ref="CQ4:CR4"/>
    <mergeCell ref="C5:CU5"/>
    <mergeCell ref="CP6:CR7"/>
    <mergeCell ref="CT6:CU6"/>
    <mergeCell ref="M7:U7"/>
    <mergeCell ref="C6:C9"/>
    <mergeCell ref="CN8:CN9"/>
    <mergeCell ref="BK6:BK9"/>
    <mergeCell ref="CP8:CP9"/>
    <mergeCell ref="CK8:CK9"/>
    <mergeCell ref="AI8:AI9"/>
    <mergeCell ref="BX8:BX9"/>
    <mergeCell ref="AL7:AL9"/>
    <mergeCell ref="BL6:BL7"/>
    <mergeCell ref="AV8:AV9"/>
    <mergeCell ref="AF7:AF9"/>
    <mergeCell ref="BO8:BO9"/>
    <mergeCell ref="CU7:CU9"/>
    <mergeCell ref="AC7:AC9"/>
    <mergeCell ref="AD7:AD9"/>
    <mergeCell ref="BE8:BE9"/>
    <mergeCell ref="AP7:AP9"/>
    <mergeCell ref="AW7:AX7"/>
    <mergeCell ref="CO8:CO9"/>
    <mergeCell ref="GQ5:GU5"/>
    <mergeCell ref="M6:AA6"/>
    <mergeCell ref="AB6:AF6"/>
    <mergeCell ref="AG6:AG9"/>
    <mergeCell ref="AK6:AK9"/>
    <mergeCell ref="CC8:CC9"/>
    <mergeCell ref="CW5:GP5"/>
    <mergeCell ref="BQ6:BR6"/>
    <mergeCell ref="CG8:CG9"/>
    <mergeCell ref="AL6:AQ6"/>
    <mergeCell ref="BB8:BB9"/>
    <mergeCell ref="BU6:CC6"/>
    <mergeCell ref="CD6:CK6"/>
    <mergeCell ref="CE8:CE9"/>
    <mergeCell ref="DC8:DC9"/>
    <mergeCell ref="AZ8:AZ9"/>
    <mergeCell ref="BD8:BD9"/>
    <mergeCell ref="BL8:BL9"/>
    <mergeCell ref="CH8:CH9"/>
    <mergeCell ref="N8:O8"/>
    <mergeCell ref="BV7:CC7"/>
    <mergeCell ref="CL8:CL9"/>
    <mergeCell ref="V7:AA7"/>
    <mergeCell ref="AB7:AB9"/>
    <mergeCell ref="FJ8:FJ9"/>
    <mergeCell ref="FU8:FU9"/>
    <mergeCell ref="FV8:FV9"/>
    <mergeCell ref="FK8:FK9"/>
    <mergeCell ref="GN7:GN8"/>
    <mergeCell ref="GD8:GD9"/>
    <mergeCell ref="FX8:FX9"/>
    <mergeCell ref="GG8:GG9"/>
    <mergeCell ref="GE8:GE9"/>
    <mergeCell ref="EY8:EY9"/>
    <mergeCell ref="EO7:EP7"/>
    <mergeCell ref="DX7:DX9"/>
    <mergeCell ref="EQ7:ER7"/>
    <mergeCell ref="EK7:EK9"/>
    <mergeCell ref="EF7:EF9"/>
    <mergeCell ref="EL8:EL9"/>
    <mergeCell ref="EJ7:EJ9"/>
    <mergeCell ref="DZ7:DZ9"/>
    <mergeCell ref="EP8:EP9"/>
    <mergeCell ref="EO8:EO9"/>
    <mergeCell ref="EN8:EN9"/>
    <mergeCell ref="GQ6:GQ9"/>
    <mergeCell ref="FN8:FN9"/>
    <mergeCell ref="GS6:GS9"/>
    <mergeCell ref="GP6:GP9"/>
    <mergeCell ref="GR6:GR9"/>
    <mergeCell ref="GT6:GT9"/>
    <mergeCell ref="GN6:GO6"/>
    <mergeCell ref="FQ8:FQ9"/>
    <mergeCell ref="FR8:FR9"/>
    <mergeCell ref="FS8:FS9"/>
    <mergeCell ref="GO7:GO9"/>
    <mergeCell ref="GL8:GL9"/>
    <mergeCell ref="GJ8:GJ9"/>
    <mergeCell ref="GK8:GK9"/>
    <mergeCell ref="FM6:FN6"/>
    <mergeCell ref="FO6:FW6"/>
    <mergeCell ref="FX6:GE6"/>
    <mergeCell ref="GF6:GI6"/>
    <mergeCell ref="GJ6:GL7"/>
    <mergeCell ref="FY7:GE7"/>
    <mergeCell ref="GG7:GI7"/>
    <mergeCell ref="A2:GU2"/>
    <mergeCell ref="A3:GU3"/>
    <mergeCell ref="GA8:GA9"/>
    <mergeCell ref="GH8:GH9"/>
    <mergeCell ref="GI8:GI9"/>
    <mergeCell ref="H8:H9"/>
    <mergeCell ref="DJ8:DJ9"/>
    <mergeCell ref="EW8:EW9"/>
    <mergeCell ref="I8:I9"/>
    <mergeCell ref="J8:J9"/>
    <mergeCell ref="D6:J7"/>
    <mergeCell ref="DA8:DA9"/>
    <mergeCell ref="GF8:GF9"/>
    <mergeCell ref="DU8:DU9"/>
    <mergeCell ref="EQ8:EQ9"/>
    <mergeCell ref="ER8:ER9"/>
    <mergeCell ref="FP8:FP9"/>
    <mergeCell ref="FI8:FI9"/>
    <mergeCell ref="GB8:GB9"/>
    <mergeCell ref="CM8:CM9"/>
    <mergeCell ref="BU8:BU9"/>
    <mergeCell ref="GU6:GU9"/>
    <mergeCell ref="FL8:FL9"/>
    <mergeCell ref="FE6:FE9"/>
    <mergeCell ref="EZ8:EZ9"/>
    <mergeCell ref="GC8:GC9"/>
    <mergeCell ref="EB6:EC7"/>
    <mergeCell ref="EB8:EB9"/>
    <mergeCell ref="FW8:FW9"/>
    <mergeCell ref="EI7:EI9"/>
    <mergeCell ref="EG7:EG9"/>
    <mergeCell ref="EH7:EH9"/>
    <mergeCell ref="FG6:FG9"/>
    <mergeCell ref="FK6:FL6"/>
    <mergeCell ref="FK7:FL7"/>
  </mergeCells>
  <pageMargins left="0.25" right="0.25" top="0.62992125984252001" bottom="0.43110236200000002" header="0.31496062992126" footer="0.31496062992126"/>
  <pageSetup paperSize="9" scale="4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4"/>
  <sheetViews>
    <sheetView view="pageBreakPreview" zoomScale="70" zoomScaleNormal="100" zoomScaleSheetLayoutView="70" workbookViewId="0">
      <selection activeCell="L18" sqref="L18"/>
    </sheetView>
  </sheetViews>
  <sheetFormatPr defaultColWidth="9" defaultRowHeight="15.6"/>
  <cols>
    <col min="1" max="1" width="4.5" style="42" customWidth="1"/>
    <col min="2" max="2" width="16.09765625" style="42" customWidth="1"/>
    <col min="3" max="3" width="11.69921875" style="42" customWidth="1"/>
    <col min="4" max="4" width="11" style="42" customWidth="1"/>
    <col min="5" max="5" width="5.59765625" style="42" customWidth="1"/>
    <col min="6" max="6" width="4.19921875" style="42" customWidth="1"/>
    <col min="7" max="7" width="11.8984375" style="42" customWidth="1"/>
    <col min="8" max="8" width="11.59765625" style="42" customWidth="1"/>
    <col min="9" max="9" width="4.19921875" style="42" customWidth="1"/>
    <col min="10" max="10" width="11.19921875" style="42" customWidth="1"/>
    <col min="11" max="16" width="5.19921875" style="42" customWidth="1"/>
    <col min="17" max="18" width="12.8984375" style="42" customWidth="1"/>
    <col min="19" max="19" width="5.69921875" style="42" customWidth="1"/>
    <col min="20" max="20" width="4.09765625" style="42" customWidth="1"/>
    <col min="21" max="21" width="12.3984375" style="42" customWidth="1"/>
    <col min="22" max="22" width="9.69921875" style="42" customWidth="1"/>
    <col min="23" max="23" width="4" style="42" customWidth="1"/>
    <col min="24" max="24" width="11.69921875" style="42" customWidth="1"/>
    <col min="25" max="25" width="9.69921875" style="42" customWidth="1"/>
    <col min="26" max="27" width="10.8984375" style="42" customWidth="1"/>
    <col min="28" max="28" width="5.8984375" style="42" customWidth="1"/>
    <col min="29" max="29" width="11.09765625" style="42" customWidth="1"/>
    <col min="30" max="30" width="9.5" style="42" customWidth="1"/>
    <col min="31" max="31" width="11.69921875" style="42" customWidth="1"/>
    <col min="32" max="32" width="6.59765625" style="42" customWidth="1"/>
    <col min="33" max="34" width="6.3984375" style="42" customWidth="1"/>
    <col min="35" max="36" width="6.59765625" style="42" customWidth="1"/>
    <col min="37" max="16384" width="9" style="42"/>
  </cols>
  <sheetData>
    <row r="1" spans="1:39" ht="20.2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F1" s="47"/>
      <c r="AG1" s="47"/>
      <c r="AH1" s="58" t="s">
        <v>107</v>
      </c>
      <c r="AI1" s="129"/>
      <c r="AK1" s="129"/>
    </row>
    <row r="2" spans="1:39" s="1" customFormat="1" ht="28.5" customHeight="1">
      <c r="A2" s="534" t="s">
        <v>562</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
    </row>
    <row r="3" spans="1:39" ht="20.25" customHeight="1">
      <c r="A3" s="535" t="str">
        <f>'B48'!A3:F3</f>
        <v>(Kèm theo Báo cáo số            /BC-UBND  ngày 17/6/2024 của UBND huyện Tuần Giáo)</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130"/>
    </row>
    <row r="4" spans="1:39" s="64" customFormat="1" ht="24" customHeight="1">
      <c r="AF4" s="131"/>
      <c r="AG4" s="132"/>
      <c r="AH4" s="133" t="s">
        <v>178</v>
      </c>
      <c r="AI4" s="132"/>
    </row>
    <row r="5" spans="1:39" s="45" customFormat="1" ht="22.5" customHeight="1">
      <c r="A5" s="532" t="s">
        <v>50</v>
      </c>
      <c r="B5" s="532" t="s">
        <v>22</v>
      </c>
      <c r="C5" s="532" t="s">
        <v>2</v>
      </c>
      <c r="D5" s="532"/>
      <c r="E5" s="532"/>
      <c r="F5" s="532"/>
      <c r="G5" s="532"/>
      <c r="H5" s="532"/>
      <c r="I5" s="532"/>
      <c r="J5" s="532"/>
      <c r="K5" s="532"/>
      <c r="L5" s="532"/>
      <c r="M5" s="532"/>
      <c r="N5" s="532"/>
      <c r="O5" s="532"/>
      <c r="P5" s="532"/>
      <c r="Q5" s="532" t="s">
        <v>49</v>
      </c>
      <c r="R5" s="532"/>
      <c r="S5" s="532"/>
      <c r="T5" s="532"/>
      <c r="U5" s="532"/>
      <c r="V5" s="532"/>
      <c r="W5" s="532"/>
      <c r="X5" s="532"/>
      <c r="Y5" s="532"/>
      <c r="Z5" s="532"/>
      <c r="AA5" s="532"/>
      <c r="AB5" s="532"/>
      <c r="AC5" s="532"/>
      <c r="AD5" s="532"/>
      <c r="AE5" s="532"/>
      <c r="AF5" s="532" t="s">
        <v>73</v>
      </c>
      <c r="AG5" s="532"/>
      <c r="AH5" s="532"/>
      <c r="AI5" s="532"/>
      <c r="AJ5" s="532"/>
      <c r="AL5" s="64"/>
    </row>
    <row r="6" spans="1:39" s="45" customFormat="1" ht="33" customHeight="1">
      <c r="A6" s="532"/>
      <c r="B6" s="532"/>
      <c r="C6" s="531" t="s">
        <v>65</v>
      </c>
      <c r="D6" s="531" t="s">
        <v>312</v>
      </c>
      <c r="E6" s="531"/>
      <c r="F6" s="531"/>
      <c r="G6" s="531" t="s">
        <v>563</v>
      </c>
      <c r="H6" s="531"/>
      <c r="I6" s="531"/>
      <c r="J6" s="527" t="s">
        <v>564</v>
      </c>
      <c r="K6" s="532" t="s">
        <v>64</v>
      </c>
      <c r="L6" s="532"/>
      <c r="M6" s="532"/>
      <c r="N6" s="531" t="s">
        <v>552</v>
      </c>
      <c r="O6" s="531"/>
      <c r="P6" s="531"/>
      <c r="Q6" s="531" t="s">
        <v>65</v>
      </c>
      <c r="R6" s="531" t="s">
        <v>312</v>
      </c>
      <c r="S6" s="531"/>
      <c r="T6" s="531"/>
      <c r="U6" s="531" t="s">
        <v>563</v>
      </c>
      <c r="V6" s="531"/>
      <c r="W6" s="531"/>
      <c r="X6" s="531" t="s">
        <v>64</v>
      </c>
      <c r="Y6" s="531"/>
      <c r="Z6" s="531"/>
      <c r="AA6" s="531" t="s">
        <v>552</v>
      </c>
      <c r="AB6" s="531"/>
      <c r="AC6" s="531"/>
      <c r="AD6" s="531" t="s">
        <v>558</v>
      </c>
      <c r="AE6" s="531" t="s">
        <v>54</v>
      </c>
      <c r="AF6" s="531" t="s">
        <v>65</v>
      </c>
      <c r="AG6" s="531" t="s">
        <v>17</v>
      </c>
      <c r="AH6" s="531" t="s">
        <v>19</v>
      </c>
      <c r="AI6" s="531" t="s">
        <v>555</v>
      </c>
      <c r="AJ6" s="531" t="s">
        <v>378</v>
      </c>
      <c r="AL6" s="64"/>
    </row>
    <row r="7" spans="1:39" s="45" customFormat="1" ht="17.25" customHeight="1">
      <c r="A7" s="532"/>
      <c r="B7" s="532"/>
      <c r="C7" s="531"/>
      <c r="D7" s="531" t="s">
        <v>65</v>
      </c>
      <c r="E7" s="533" t="s">
        <v>23</v>
      </c>
      <c r="F7" s="533"/>
      <c r="G7" s="531" t="s">
        <v>65</v>
      </c>
      <c r="H7" s="533" t="s">
        <v>23</v>
      </c>
      <c r="I7" s="533"/>
      <c r="J7" s="528"/>
      <c r="K7" s="531" t="s">
        <v>65</v>
      </c>
      <c r="L7" s="533" t="s">
        <v>23</v>
      </c>
      <c r="M7" s="533"/>
      <c r="N7" s="531" t="s">
        <v>65</v>
      </c>
      <c r="O7" s="533" t="s">
        <v>23</v>
      </c>
      <c r="P7" s="533"/>
      <c r="Q7" s="531"/>
      <c r="R7" s="531" t="s">
        <v>65</v>
      </c>
      <c r="S7" s="533" t="s">
        <v>23</v>
      </c>
      <c r="T7" s="533"/>
      <c r="U7" s="531" t="s">
        <v>65</v>
      </c>
      <c r="V7" s="533" t="s">
        <v>23</v>
      </c>
      <c r="W7" s="533"/>
      <c r="X7" s="531" t="s">
        <v>65</v>
      </c>
      <c r="Y7" s="533" t="s">
        <v>23</v>
      </c>
      <c r="Z7" s="533"/>
      <c r="AA7" s="531" t="s">
        <v>65</v>
      </c>
      <c r="AB7" s="533" t="s">
        <v>23</v>
      </c>
      <c r="AC7" s="533"/>
      <c r="AD7" s="531" t="s">
        <v>60</v>
      </c>
      <c r="AE7" s="531" t="s">
        <v>60</v>
      </c>
      <c r="AF7" s="531"/>
      <c r="AG7" s="531"/>
      <c r="AH7" s="531"/>
      <c r="AI7" s="531"/>
      <c r="AJ7" s="531"/>
      <c r="AL7" s="64"/>
    </row>
    <row r="8" spans="1:39" s="45" customFormat="1" ht="13.5" customHeight="1">
      <c r="A8" s="532"/>
      <c r="B8" s="532"/>
      <c r="C8" s="531"/>
      <c r="D8" s="531"/>
      <c r="E8" s="530" t="s">
        <v>193</v>
      </c>
      <c r="F8" s="530" t="s">
        <v>66</v>
      </c>
      <c r="G8" s="531"/>
      <c r="H8" s="530" t="s">
        <v>193</v>
      </c>
      <c r="I8" s="530" t="s">
        <v>66</v>
      </c>
      <c r="J8" s="528"/>
      <c r="K8" s="531"/>
      <c r="L8" s="531" t="s">
        <v>17</v>
      </c>
      <c r="M8" s="530" t="s">
        <v>19</v>
      </c>
      <c r="N8" s="531"/>
      <c r="O8" s="531" t="s">
        <v>17</v>
      </c>
      <c r="P8" s="530" t="s">
        <v>19</v>
      </c>
      <c r="Q8" s="531"/>
      <c r="R8" s="531"/>
      <c r="S8" s="530" t="s">
        <v>193</v>
      </c>
      <c r="T8" s="530" t="s">
        <v>66</v>
      </c>
      <c r="U8" s="531"/>
      <c r="V8" s="530" t="s">
        <v>193</v>
      </c>
      <c r="W8" s="530" t="s">
        <v>66</v>
      </c>
      <c r="X8" s="531"/>
      <c r="Y8" s="531" t="s">
        <v>17</v>
      </c>
      <c r="Z8" s="531" t="s">
        <v>19</v>
      </c>
      <c r="AA8" s="531"/>
      <c r="AB8" s="531" t="s">
        <v>17</v>
      </c>
      <c r="AC8" s="530" t="s">
        <v>19</v>
      </c>
      <c r="AD8" s="531" t="s">
        <v>41</v>
      </c>
      <c r="AE8" s="531" t="s">
        <v>41</v>
      </c>
      <c r="AF8" s="531"/>
      <c r="AG8" s="531"/>
      <c r="AH8" s="531"/>
      <c r="AI8" s="531"/>
      <c r="AJ8" s="531"/>
      <c r="AL8" s="64"/>
    </row>
    <row r="9" spans="1:39" s="45" customFormat="1" ht="13.5" customHeight="1">
      <c r="A9" s="532"/>
      <c r="B9" s="532"/>
      <c r="C9" s="531"/>
      <c r="D9" s="531"/>
      <c r="E9" s="530" t="s">
        <v>69</v>
      </c>
      <c r="F9" s="530" t="s">
        <v>69</v>
      </c>
      <c r="G9" s="531"/>
      <c r="H9" s="530" t="s">
        <v>69</v>
      </c>
      <c r="I9" s="530" t="s">
        <v>69</v>
      </c>
      <c r="J9" s="528"/>
      <c r="K9" s="531"/>
      <c r="L9" s="531"/>
      <c r="M9" s="530"/>
      <c r="N9" s="531"/>
      <c r="O9" s="531"/>
      <c r="P9" s="530"/>
      <c r="Q9" s="531"/>
      <c r="R9" s="531"/>
      <c r="S9" s="530" t="s">
        <v>69</v>
      </c>
      <c r="T9" s="530" t="s">
        <v>69</v>
      </c>
      <c r="U9" s="531"/>
      <c r="V9" s="530" t="s">
        <v>69</v>
      </c>
      <c r="W9" s="530" t="s">
        <v>69</v>
      </c>
      <c r="X9" s="531"/>
      <c r="Y9" s="531"/>
      <c r="Z9" s="531"/>
      <c r="AA9" s="531"/>
      <c r="AB9" s="531"/>
      <c r="AC9" s="530"/>
      <c r="AD9" s="531" t="s">
        <v>61</v>
      </c>
      <c r="AE9" s="531" t="s">
        <v>61</v>
      </c>
      <c r="AF9" s="531"/>
      <c r="AG9" s="531"/>
      <c r="AH9" s="531"/>
      <c r="AI9" s="531"/>
      <c r="AJ9" s="531"/>
      <c r="AL9" s="64"/>
    </row>
    <row r="10" spans="1:39" s="45" customFormat="1" ht="13.5" customHeight="1">
      <c r="A10" s="532"/>
      <c r="B10" s="532"/>
      <c r="C10" s="531"/>
      <c r="D10" s="531"/>
      <c r="E10" s="530" t="s">
        <v>38</v>
      </c>
      <c r="F10" s="530" t="s">
        <v>38</v>
      </c>
      <c r="G10" s="531"/>
      <c r="H10" s="530" t="s">
        <v>38</v>
      </c>
      <c r="I10" s="530" t="s">
        <v>38</v>
      </c>
      <c r="J10" s="528"/>
      <c r="K10" s="531"/>
      <c r="L10" s="531"/>
      <c r="M10" s="530"/>
      <c r="N10" s="531"/>
      <c r="O10" s="531"/>
      <c r="P10" s="530"/>
      <c r="Q10" s="531"/>
      <c r="R10" s="531"/>
      <c r="S10" s="530" t="s">
        <v>38</v>
      </c>
      <c r="T10" s="530" t="s">
        <v>38</v>
      </c>
      <c r="U10" s="531"/>
      <c r="V10" s="530" t="s">
        <v>38</v>
      </c>
      <c r="W10" s="530" t="s">
        <v>38</v>
      </c>
      <c r="X10" s="531"/>
      <c r="Y10" s="531"/>
      <c r="Z10" s="531"/>
      <c r="AA10" s="531"/>
      <c r="AB10" s="531"/>
      <c r="AC10" s="530"/>
      <c r="AD10" s="531" t="s">
        <v>30</v>
      </c>
      <c r="AE10" s="531" t="s">
        <v>30</v>
      </c>
      <c r="AF10" s="531"/>
      <c r="AG10" s="531"/>
      <c r="AH10" s="531"/>
      <c r="AI10" s="531"/>
      <c r="AJ10" s="531"/>
      <c r="AL10" s="64"/>
    </row>
    <row r="11" spans="1:39" s="45" customFormat="1" ht="13.5" customHeight="1">
      <c r="A11" s="532"/>
      <c r="B11" s="532"/>
      <c r="C11" s="531"/>
      <c r="D11" s="531"/>
      <c r="E11" s="530" t="s">
        <v>39</v>
      </c>
      <c r="F11" s="530" t="s">
        <v>39</v>
      </c>
      <c r="G11" s="531"/>
      <c r="H11" s="530" t="s">
        <v>39</v>
      </c>
      <c r="I11" s="530" t="s">
        <v>39</v>
      </c>
      <c r="J11" s="528"/>
      <c r="K11" s="531"/>
      <c r="L11" s="531"/>
      <c r="M11" s="530"/>
      <c r="N11" s="531"/>
      <c r="O11" s="531"/>
      <c r="P11" s="530"/>
      <c r="Q11" s="531"/>
      <c r="R11" s="531"/>
      <c r="S11" s="530" t="s">
        <v>39</v>
      </c>
      <c r="T11" s="530" t="s">
        <v>39</v>
      </c>
      <c r="U11" s="531"/>
      <c r="V11" s="530" t="s">
        <v>39</v>
      </c>
      <c r="W11" s="530" t="s">
        <v>39</v>
      </c>
      <c r="X11" s="531"/>
      <c r="Y11" s="531"/>
      <c r="Z11" s="531"/>
      <c r="AA11" s="531"/>
      <c r="AB11" s="531"/>
      <c r="AC11" s="530"/>
      <c r="AD11" s="531" t="s">
        <v>62</v>
      </c>
      <c r="AE11" s="531" t="s">
        <v>62</v>
      </c>
      <c r="AF11" s="531"/>
      <c r="AG11" s="531"/>
      <c r="AH11" s="531"/>
      <c r="AI11" s="531"/>
      <c r="AJ11" s="531"/>
      <c r="AL11" s="64"/>
    </row>
    <row r="12" spans="1:39" s="45" customFormat="1" ht="13.5" customHeight="1">
      <c r="A12" s="532"/>
      <c r="B12" s="532"/>
      <c r="C12" s="531"/>
      <c r="D12" s="531"/>
      <c r="E12" s="530" t="s">
        <v>40</v>
      </c>
      <c r="F12" s="530" t="s">
        <v>40</v>
      </c>
      <c r="G12" s="531"/>
      <c r="H12" s="530" t="s">
        <v>40</v>
      </c>
      <c r="I12" s="530" t="s">
        <v>40</v>
      </c>
      <c r="J12" s="528"/>
      <c r="K12" s="531"/>
      <c r="L12" s="531"/>
      <c r="M12" s="530"/>
      <c r="N12" s="531"/>
      <c r="O12" s="531"/>
      <c r="P12" s="530"/>
      <c r="Q12" s="531"/>
      <c r="R12" s="531"/>
      <c r="S12" s="530" t="s">
        <v>40</v>
      </c>
      <c r="T12" s="530" t="s">
        <v>40</v>
      </c>
      <c r="U12" s="531"/>
      <c r="V12" s="530" t="s">
        <v>40</v>
      </c>
      <c r="W12" s="530" t="s">
        <v>40</v>
      </c>
      <c r="X12" s="531"/>
      <c r="Y12" s="531"/>
      <c r="Z12" s="531"/>
      <c r="AA12" s="531"/>
      <c r="AB12" s="531"/>
      <c r="AC12" s="530"/>
      <c r="AD12" s="531"/>
      <c r="AE12" s="531"/>
      <c r="AF12" s="531"/>
      <c r="AG12" s="531"/>
      <c r="AH12" s="531"/>
      <c r="AI12" s="531"/>
      <c r="AJ12" s="531"/>
      <c r="AL12" s="64"/>
    </row>
    <row r="13" spans="1:39" s="45" customFormat="1" ht="13.5" customHeight="1">
      <c r="A13" s="532"/>
      <c r="B13" s="532"/>
      <c r="C13" s="531"/>
      <c r="D13" s="531"/>
      <c r="E13" s="530" t="s">
        <v>33</v>
      </c>
      <c r="F13" s="530" t="s">
        <v>33</v>
      </c>
      <c r="G13" s="531"/>
      <c r="H13" s="530" t="s">
        <v>33</v>
      </c>
      <c r="I13" s="530" t="s">
        <v>33</v>
      </c>
      <c r="J13" s="529"/>
      <c r="K13" s="531"/>
      <c r="L13" s="531"/>
      <c r="M13" s="530"/>
      <c r="N13" s="531"/>
      <c r="O13" s="531"/>
      <c r="P13" s="530"/>
      <c r="Q13" s="531"/>
      <c r="R13" s="531"/>
      <c r="S13" s="530" t="s">
        <v>33</v>
      </c>
      <c r="T13" s="530" t="s">
        <v>33</v>
      </c>
      <c r="U13" s="531"/>
      <c r="V13" s="530" t="s">
        <v>33</v>
      </c>
      <c r="W13" s="530" t="s">
        <v>33</v>
      </c>
      <c r="X13" s="531"/>
      <c r="Y13" s="531"/>
      <c r="Z13" s="531"/>
      <c r="AA13" s="531"/>
      <c r="AB13" s="531"/>
      <c r="AC13" s="530"/>
      <c r="AD13" s="531"/>
      <c r="AE13" s="531"/>
      <c r="AF13" s="531"/>
      <c r="AG13" s="531"/>
      <c r="AH13" s="531"/>
      <c r="AI13" s="531"/>
      <c r="AJ13" s="531"/>
      <c r="AL13" s="64"/>
    </row>
    <row r="14" spans="1:39" s="135" customFormat="1" ht="15" customHeight="1">
      <c r="A14" s="46" t="s">
        <v>3</v>
      </c>
      <c r="B14" s="46" t="s">
        <v>4</v>
      </c>
      <c r="C14" s="46">
        <v>1</v>
      </c>
      <c r="D14" s="46">
        <v>2</v>
      </c>
      <c r="E14" s="46">
        <v>3</v>
      </c>
      <c r="F14" s="46">
        <v>4</v>
      </c>
      <c r="G14" s="46">
        <v>5</v>
      </c>
      <c r="H14" s="46">
        <v>6</v>
      </c>
      <c r="I14" s="46">
        <v>7</v>
      </c>
      <c r="J14" s="46">
        <v>8</v>
      </c>
      <c r="K14" s="46">
        <v>9</v>
      </c>
      <c r="L14" s="46">
        <v>10</v>
      </c>
      <c r="M14" s="46">
        <v>11</v>
      </c>
      <c r="N14" s="46">
        <v>12</v>
      </c>
      <c r="O14" s="46">
        <v>13</v>
      </c>
      <c r="P14" s="46">
        <v>14</v>
      </c>
      <c r="Q14" s="46">
        <v>14</v>
      </c>
      <c r="R14" s="46">
        <v>15</v>
      </c>
      <c r="S14" s="46">
        <v>16</v>
      </c>
      <c r="T14" s="46">
        <v>17</v>
      </c>
      <c r="U14" s="46">
        <v>18</v>
      </c>
      <c r="V14" s="46">
        <v>19</v>
      </c>
      <c r="W14" s="46">
        <v>20</v>
      </c>
      <c r="X14" s="46">
        <v>21</v>
      </c>
      <c r="Y14" s="46">
        <v>22</v>
      </c>
      <c r="Z14" s="46">
        <v>23</v>
      </c>
      <c r="AA14" s="46">
        <v>24</v>
      </c>
      <c r="AB14" s="46">
        <v>25</v>
      </c>
      <c r="AC14" s="46">
        <v>26</v>
      </c>
      <c r="AD14" s="46">
        <v>27</v>
      </c>
      <c r="AE14" s="46">
        <v>28</v>
      </c>
      <c r="AF14" s="134" t="s">
        <v>559</v>
      </c>
      <c r="AG14" s="134" t="s">
        <v>560</v>
      </c>
      <c r="AH14" s="134" t="s">
        <v>561</v>
      </c>
      <c r="AI14" s="134" t="s">
        <v>565</v>
      </c>
      <c r="AJ14" s="134" t="s">
        <v>566</v>
      </c>
      <c r="AL14" s="64"/>
    </row>
    <row r="15" spans="1:39" s="59" customFormat="1" ht="23.25" customHeight="1">
      <c r="A15" s="179"/>
      <c r="B15" s="180" t="s">
        <v>21</v>
      </c>
      <c r="C15" s="181">
        <f>SUM(C16:C34)</f>
        <v>88727000000</v>
      </c>
      <c r="D15" s="181">
        <f>SUM(D16:D34)</f>
        <v>3240000000</v>
      </c>
      <c r="E15" s="181">
        <f>SUM(E16:E34)</f>
        <v>0</v>
      </c>
      <c r="F15" s="181">
        <f t="shared" ref="F15:AE15" si="0">SUM(F16:F34)</f>
        <v>0</v>
      </c>
      <c r="G15" s="181">
        <f t="shared" si="0"/>
        <v>83712000000</v>
      </c>
      <c r="H15" s="181">
        <f t="shared" si="0"/>
        <v>1000000000</v>
      </c>
      <c r="I15" s="181">
        <f t="shared" si="0"/>
        <v>0</v>
      </c>
      <c r="J15" s="181">
        <f t="shared" si="0"/>
        <v>1775000000</v>
      </c>
      <c r="K15" s="181">
        <f>SUM(K16:K34)</f>
        <v>0</v>
      </c>
      <c r="L15" s="181">
        <f>SUM(L16:L34)</f>
        <v>0</v>
      </c>
      <c r="M15" s="181">
        <f>SUM(M16:M34)</f>
        <v>0</v>
      </c>
      <c r="N15" s="181">
        <f>SUM(N16:N34)</f>
        <v>0</v>
      </c>
      <c r="O15" s="181">
        <f t="shared" si="0"/>
        <v>0</v>
      </c>
      <c r="P15" s="181">
        <f t="shared" si="0"/>
        <v>0</v>
      </c>
      <c r="Q15" s="181">
        <f>SUM(Q16:Q34)</f>
        <v>106468967331</v>
      </c>
      <c r="R15" s="181">
        <f t="shared" si="0"/>
        <v>1114799520</v>
      </c>
      <c r="S15" s="181">
        <f t="shared" si="0"/>
        <v>0</v>
      </c>
      <c r="T15" s="181">
        <f t="shared" si="0"/>
        <v>0</v>
      </c>
      <c r="U15" s="181">
        <f>SUM(U16:U34)</f>
        <v>87862317461</v>
      </c>
      <c r="V15" s="181">
        <f>SUM(V16:V34)</f>
        <v>988084490</v>
      </c>
      <c r="W15" s="181">
        <f t="shared" si="0"/>
        <v>0</v>
      </c>
      <c r="X15" s="181">
        <f t="shared" ref="X15:AC15" si="1">SUM(X16:X34)</f>
        <v>2631193000</v>
      </c>
      <c r="Y15" s="182">
        <f t="shared" si="1"/>
        <v>554193000</v>
      </c>
      <c r="Z15" s="182">
        <f t="shared" si="1"/>
        <v>2077000000</v>
      </c>
      <c r="AA15" s="181">
        <f t="shared" si="1"/>
        <v>3064333500</v>
      </c>
      <c r="AB15" s="181">
        <f t="shared" si="1"/>
        <v>0</v>
      </c>
      <c r="AC15" s="181">
        <f t="shared" si="1"/>
        <v>3064333500</v>
      </c>
      <c r="AD15" s="181">
        <f t="shared" si="0"/>
        <v>638623300</v>
      </c>
      <c r="AE15" s="181">
        <f t="shared" si="0"/>
        <v>11157700550</v>
      </c>
      <c r="AF15" s="183">
        <f>Q15/C15</f>
        <v>1.1999613120132542</v>
      </c>
      <c r="AG15" s="199">
        <f>R15/D15</f>
        <v>0.34407392592592595</v>
      </c>
      <c r="AH15" s="183">
        <f>U15/G15</f>
        <v>1.0495785247156919</v>
      </c>
      <c r="AI15" s="183"/>
      <c r="AJ15" s="183"/>
      <c r="AK15" s="136"/>
      <c r="AL15" s="136"/>
    </row>
    <row r="16" spans="1:39" s="138" customFormat="1" ht="23.25" customHeight="1">
      <c r="A16" s="184" t="s">
        <v>227</v>
      </c>
      <c r="B16" s="185" t="s">
        <v>228</v>
      </c>
      <c r="C16" s="186">
        <f>E16+N16+G16+K16+J16</f>
        <v>5966000000</v>
      </c>
      <c r="D16" s="187"/>
      <c r="E16" s="188"/>
      <c r="F16" s="186"/>
      <c r="G16" s="186">
        <v>5846000000</v>
      </c>
      <c r="H16" s="186">
        <v>55000000</v>
      </c>
      <c r="I16" s="186"/>
      <c r="J16" s="186">
        <v>120000000</v>
      </c>
      <c r="K16" s="186">
        <f>+L16+M16</f>
        <v>0</v>
      </c>
      <c r="L16" s="186"/>
      <c r="M16" s="186"/>
      <c r="N16" s="186">
        <f>+O16+P16</f>
        <v>0</v>
      </c>
      <c r="O16" s="186"/>
      <c r="P16" s="186"/>
      <c r="Q16" s="186">
        <f>R16+AA16+U16+X16+AE16+AD16</f>
        <v>8632713244</v>
      </c>
      <c r="R16" s="186"/>
      <c r="S16" s="186"/>
      <c r="T16" s="186"/>
      <c r="U16" s="186">
        <v>6495087844</v>
      </c>
      <c r="V16" s="186">
        <v>85281000</v>
      </c>
      <c r="W16" s="186"/>
      <c r="X16" s="186">
        <f>Y16+Z16</f>
        <v>111000000</v>
      </c>
      <c r="Y16" s="189"/>
      <c r="Z16" s="190">
        <v>111000000</v>
      </c>
      <c r="AA16" s="186">
        <f>AB16+AC16</f>
        <v>232860000</v>
      </c>
      <c r="AB16" s="186"/>
      <c r="AC16" s="186">
        <v>232860000</v>
      </c>
      <c r="AD16" s="186">
        <v>145336640</v>
      </c>
      <c r="AE16" s="186">
        <v>1648428760</v>
      </c>
      <c r="AF16" s="191">
        <f>Q16/C16</f>
        <v>1.4469851230305062</v>
      </c>
      <c r="AG16" s="191"/>
      <c r="AH16" s="191">
        <f>U16/G16</f>
        <v>1.1110311057133082</v>
      </c>
      <c r="AI16" s="191"/>
      <c r="AJ16" s="191"/>
      <c r="AK16" s="137"/>
      <c r="AL16" s="137"/>
      <c r="AM16" s="137"/>
    </row>
    <row r="17" spans="1:39" s="138" customFormat="1" ht="23.25" customHeight="1">
      <c r="A17" s="184" t="s">
        <v>229</v>
      </c>
      <c r="B17" s="185" t="s">
        <v>230</v>
      </c>
      <c r="C17" s="186">
        <f t="shared" ref="C17:C34" si="2">D17+N17+G17+K17+J17</f>
        <v>4198000000</v>
      </c>
      <c r="D17" s="186"/>
      <c r="E17" s="188"/>
      <c r="F17" s="186"/>
      <c r="G17" s="186">
        <v>4114000000</v>
      </c>
      <c r="H17" s="186">
        <v>55000000</v>
      </c>
      <c r="I17" s="186"/>
      <c r="J17" s="186">
        <v>84000000</v>
      </c>
      <c r="K17" s="186">
        <f>+L17+M17</f>
        <v>0</v>
      </c>
      <c r="L17" s="186"/>
      <c r="M17" s="186"/>
      <c r="N17" s="186">
        <f>+O17+P17</f>
        <v>0</v>
      </c>
      <c r="O17" s="186"/>
      <c r="P17" s="186"/>
      <c r="Q17" s="186">
        <f t="shared" ref="Q17:Q34" si="3">R17+AA17+U17+X17+AE17+AD17</f>
        <v>5239988040</v>
      </c>
      <c r="R17" s="186"/>
      <c r="S17" s="186"/>
      <c r="T17" s="186"/>
      <c r="U17" s="186">
        <v>4333364760</v>
      </c>
      <c r="V17" s="186">
        <v>61885000</v>
      </c>
      <c r="W17" s="186"/>
      <c r="X17" s="186">
        <f t="shared" ref="X17:X34" si="4">Y17+Z17</f>
        <v>125000000</v>
      </c>
      <c r="Y17" s="189">
        <v>6000000</v>
      </c>
      <c r="Z17" s="190">
        <v>119000000</v>
      </c>
      <c r="AA17" s="186">
        <f t="shared" ref="AA17:AA34" si="5">AB17+AC17</f>
        <v>395140000</v>
      </c>
      <c r="AB17" s="186"/>
      <c r="AC17" s="186">
        <v>395140000</v>
      </c>
      <c r="AD17" s="186"/>
      <c r="AE17" s="186">
        <v>386483280</v>
      </c>
      <c r="AF17" s="191">
        <f t="shared" ref="AF17:AF34" si="6">Q17/C17</f>
        <v>1.2482105859933301</v>
      </c>
      <c r="AG17" s="191"/>
      <c r="AH17" s="191">
        <f t="shared" ref="AH17:AH34" si="7">U17/G17</f>
        <v>1.0533215264948954</v>
      </c>
      <c r="AI17" s="191"/>
      <c r="AJ17" s="191"/>
      <c r="AK17" s="137"/>
      <c r="AL17" s="137"/>
      <c r="AM17" s="137"/>
    </row>
    <row r="18" spans="1:39" s="138" customFormat="1" ht="23.25" customHeight="1">
      <c r="A18" s="184" t="s">
        <v>231</v>
      </c>
      <c r="B18" s="185" t="s">
        <v>232</v>
      </c>
      <c r="C18" s="186">
        <f t="shared" si="2"/>
        <v>4292000000</v>
      </c>
      <c r="D18" s="186"/>
      <c r="E18" s="188"/>
      <c r="F18" s="186"/>
      <c r="G18" s="186">
        <v>4206000000</v>
      </c>
      <c r="H18" s="186">
        <v>55000000</v>
      </c>
      <c r="I18" s="186"/>
      <c r="J18" s="186">
        <v>86000000</v>
      </c>
      <c r="K18" s="186">
        <f t="shared" ref="K18:K34" si="8">+L18+M18</f>
        <v>0</v>
      </c>
      <c r="L18" s="186"/>
      <c r="M18" s="186"/>
      <c r="N18" s="186">
        <f t="shared" ref="N18:N34" si="9">+O18+P18</f>
        <v>0</v>
      </c>
      <c r="O18" s="186"/>
      <c r="P18" s="186"/>
      <c r="Q18" s="186">
        <f t="shared" si="3"/>
        <v>5291603717</v>
      </c>
      <c r="R18" s="186"/>
      <c r="S18" s="186"/>
      <c r="T18" s="186"/>
      <c r="U18" s="186">
        <v>4472394837</v>
      </c>
      <c r="V18" s="186">
        <v>41848000</v>
      </c>
      <c r="W18" s="186"/>
      <c r="X18" s="186">
        <f t="shared" si="4"/>
        <v>192042000</v>
      </c>
      <c r="Y18" s="189">
        <v>85042000</v>
      </c>
      <c r="Z18" s="190">
        <v>107000000</v>
      </c>
      <c r="AA18" s="186">
        <f t="shared" si="5"/>
        <v>62060000</v>
      </c>
      <c r="AB18" s="186"/>
      <c r="AC18" s="186">
        <v>62060000</v>
      </c>
      <c r="AD18" s="186">
        <v>11373480</v>
      </c>
      <c r="AE18" s="186">
        <v>553733400</v>
      </c>
      <c r="AF18" s="191">
        <f t="shared" si="6"/>
        <v>1.2328992816868594</v>
      </c>
      <c r="AG18" s="191"/>
      <c r="AH18" s="191">
        <f t="shared" si="7"/>
        <v>1.0633368609129814</v>
      </c>
      <c r="AI18" s="191"/>
      <c r="AJ18" s="191"/>
      <c r="AK18" s="137"/>
      <c r="AL18" s="137"/>
      <c r="AM18" s="137"/>
    </row>
    <row r="19" spans="1:39" s="138" customFormat="1" ht="23.25" customHeight="1">
      <c r="A19" s="184" t="s">
        <v>233</v>
      </c>
      <c r="B19" s="185" t="s">
        <v>234</v>
      </c>
      <c r="C19" s="186">
        <f t="shared" si="2"/>
        <v>4918000000</v>
      </c>
      <c r="D19" s="186"/>
      <c r="E19" s="188"/>
      <c r="F19" s="186"/>
      <c r="G19" s="186">
        <v>4820000000</v>
      </c>
      <c r="H19" s="186">
        <v>55000000</v>
      </c>
      <c r="I19" s="186"/>
      <c r="J19" s="186">
        <v>98000000</v>
      </c>
      <c r="K19" s="186">
        <f t="shared" si="8"/>
        <v>0</v>
      </c>
      <c r="L19" s="186"/>
      <c r="M19" s="186"/>
      <c r="N19" s="186">
        <f t="shared" si="9"/>
        <v>0</v>
      </c>
      <c r="O19" s="186"/>
      <c r="P19" s="186"/>
      <c r="Q19" s="186">
        <f t="shared" si="3"/>
        <v>6123445588</v>
      </c>
      <c r="R19" s="186"/>
      <c r="S19" s="186"/>
      <c r="T19" s="186"/>
      <c r="U19" s="186">
        <v>5086100196</v>
      </c>
      <c r="V19" s="186">
        <v>42367250</v>
      </c>
      <c r="W19" s="186"/>
      <c r="X19" s="186">
        <f t="shared" si="4"/>
        <v>203761000</v>
      </c>
      <c r="Y19" s="189">
        <v>89761000</v>
      </c>
      <c r="Z19" s="190">
        <v>114000000</v>
      </c>
      <c r="AA19" s="186">
        <f t="shared" si="5"/>
        <v>254600000</v>
      </c>
      <c r="AB19" s="186"/>
      <c r="AC19" s="186">
        <v>254600000</v>
      </c>
      <c r="AD19" s="186"/>
      <c r="AE19" s="186">
        <v>578984392</v>
      </c>
      <c r="AF19" s="191">
        <f t="shared" si="6"/>
        <v>1.2451089036193574</v>
      </c>
      <c r="AG19" s="191"/>
      <c r="AH19" s="191">
        <f t="shared" si="7"/>
        <v>1.0552075095435685</v>
      </c>
      <c r="AI19" s="191"/>
      <c r="AJ19" s="191"/>
      <c r="AK19" s="137"/>
      <c r="AL19" s="137"/>
      <c r="AM19" s="137"/>
    </row>
    <row r="20" spans="1:39" s="138" customFormat="1" ht="23.25" customHeight="1">
      <c r="A20" s="184" t="s">
        <v>235</v>
      </c>
      <c r="B20" s="185" t="s">
        <v>236</v>
      </c>
      <c r="C20" s="186">
        <f t="shared" si="2"/>
        <v>4395000000</v>
      </c>
      <c r="D20" s="186"/>
      <c r="E20" s="188"/>
      <c r="F20" s="186"/>
      <c r="G20" s="186">
        <v>4307000000</v>
      </c>
      <c r="H20" s="186">
        <v>55000000</v>
      </c>
      <c r="I20" s="186"/>
      <c r="J20" s="186">
        <v>88000000</v>
      </c>
      <c r="K20" s="186">
        <f t="shared" si="8"/>
        <v>0</v>
      </c>
      <c r="L20" s="186"/>
      <c r="M20" s="186"/>
      <c r="N20" s="186">
        <f t="shared" si="9"/>
        <v>0</v>
      </c>
      <c r="O20" s="186"/>
      <c r="P20" s="186"/>
      <c r="Q20" s="186">
        <f t="shared" si="3"/>
        <v>5083999251</v>
      </c>
      <c r="R20" s="186">
        <v>93744000</v>
      </c>
      <c r="S20" s="186"/>
      <c r="T20" s="186"/>
      <c r="U20" s="186">
        <v>4421524729</v>
      </c>
      <c r="V20" s="186">
        <v>40053000</v>
      </c>
      <c r="W20" s="186"/>
      <c r="X20" s="186">
        <f t="shared" si="4"/>
        <v>121000000</v>
      </c>
      <c r="Y20" s="189"/>
      <c r="Z20" s="190">
        <v>121000000</v>
      </c>
      <c r="AA20" s="186">
        <f t="shared" si="5"/>
        <v>0</v>
      </c>
      <c r="AB20" s="186"/>
      <c r="AC20" s="186"/>
      <c r="AD20" s="186"/>
      <c r="AE20" s="186">
        <v>447730522</v>
      </c>
      <c r="AF20" s="191">
        <f t="shared" si="6"/>
        <v>1.1567688853242322</v>
      </c>
      <c r="AG20" s="191"/>
      <c r="AH20" s="191">
        <f t="shared" si="7"/>
        <v>1.0265903712560946</v>
      </c>
      <c r="AI20" s="191"/>
      <c r="AJ20" s="191"/>
      <c r="AK20" s="137"/>
      <c r="AL20" s="137"/>
      <c r="AM20" s="137"/>
    </row>
    <row r="21" spans="1:39" s="138" customFormat="1" ht="23.25" customHeight="1">
      <c r="A21" s="184" t="s">
        <v>237</v>
      </c>
      <c r="B21" s="185" t="s">
        <v>238</v>
      </c>
      <c r="C21" s="186">
        <f t="shared" si="2"/>
        <v>8183000000</v>
      </c>
      <c r="D21" s="186">
        <v>3240000000</v>
      </c>
      <c r="E21" s="188"/>
      <c r="F21" s="186"/>
      <c r="G21" s="186">
        <v>4779000000</v>
      </c>
      <c r="H21" s="186">
        <v>55000000</v>
      </c>
      <c r="I21" s="186"/>
      <c r="J21" s="186">
        <v>164000000</v>
      </c>
      <c r="K21" s="186">
        <f t="shared" si="8"/>
        <v>0</v>
      </c>
      <c r="L21" s="186"/>
      <c r="M21" s="186"/>
      <c r="N21" s="186">
        <f t="shared" si="9"/>
        <v>0</v>
      </c>
      <c r="O21" s="186"/>
      <c r="P21" s="186"/>
      <c r="Q21" s="186">
        <f t="shared" si="3"/>
        <v>7575771261</v>
      </c>
      <c r="R21" s="186">
        <v>901055520</v>
      </c>
      <c r="S21" s="186"/>
      <c r="T21" s="186"/>
      <c r="U21" s="186">
        <v>5204000235</v>
      </c>
      <c r="V21" s="186">
        <v>58657240</v>
      </c>
      <c r="W21" s="186"/>
      <c r="X21" s="186">
        <f t="shared" si="4"/>
        <v>0</v>
      </c>
      <c r="Y21" s="189"/>
      <c r="Z21" s="190"/>
      <c r="AA21" s="186">
        <f t="shared" si="5"/>
        <v>0</v>
      </c>
      <c r="AB21" s="186"/>
      <c r="AC21" s="186"/>
      <c r="AD21" s="186">
        <v>373013100</v>
      </c>
      <c r="AE21" s="186">
        <v>1097702406</v>
      </c>
      <c r="AF21" s="191">
        <f t="shared" si="6"/>
        <v>0.92579387278504222</v>
      </c>
      <c r="AG21" s="191">
        <f>R21/D21</f>
        <v>0.27810355555555555</v>
      </c>
      <c r="AH21" s="191">
        <f t="shared" si="7"/>
        <v>1.08893078782172</v>
      </c>
      <c r="AI21" s="191"/>
      <c r="AJ21" s="191"/>
      <c r="AK21" s="137"/>
      <c r="AL21" s="137"/>
      <c r="AM21" s="137"/>
    </row>
    <row r="22" spans="1:39" s="138" customFormat="1" ht="23.25" customHeight="1">
      <c r="A22" s="184" t="s">
        <v>239</v>
      </c>
      <c r="B22" s="185" t="s">
        <v>240</v>
      </c>
      <c r="C22" s="186">
        <f t="shared" si="2"/>
        <v>4921000000</v>
      </c>
      <c r="D22" s="186"/>
      <c r="E22" s="188"/>
      <c r="F22" s="186"/>
      <c r="G22" s="186">
        <v>4823000000</v>
      </c>
      <c r="H22" s="186">
        <v>55000000</v>
      </c>
      <c r="I22" s="186"/>
      <c r="J22" s="186">
        <v>98000000</v>
      </c>
      <c r="K22" s="186">
        <f t="shared" si="8"/>
        <v>0</v>
      </c>
      <c r="L22" s="186"/>
      <c r="M22" s="186"/>
      <c r="N22" s="186">
        <f t="shared" si="9"/>
        <v>0</v>
      </c>
      <c r="O22" s="186"/>
      <c r="P22" s="186"/>
      <c r="Q22" s="186">
        <f t="shared" si="3"/>
        <v>5981900562</v>
      </c>
      <c r="R22" s="186"/>
      <c r="S22" s="186"/>
      <c r="T22" s="186"/>
      <c r="U22" s="186">
        <v>4994445562</v>
      </c>
      <c r="V22" s="186">
        <v>57150000</v>
      </c>
      <c r="W22" s="186"/>
      <c r="X22" s="186">
        <f t="shared" si="4"/>
        <v>119000000</v>
      </c>
      <c r="Y22" s="189"/>
      <c r="Z22" s="190">
        <v>119000000</v>
      </c>
      <c r="AA22" s="186">
        <f t="shared" si="5"/>
        <v>338760000</v>
      </c>
      <c r="AB22" s="186"/>
      <c r="AC22" s="186">
        <v>338760000</v>
      </c>
      <c r="AD22" s="186"/>
      <c r="AE22" s="186">
        <v>529695000</v>
      </c>
      <c r="AF22" s="191">
        <f t="shared" si="6"/>
        <v>1.215586377159114</v>
      </c>
      <c r="AG22" s="191"/>
      <c r="AH22" s="191">
        <f t="shared" si="7"/>
        <v>1.0355474936761351</v>
      </c>
      <c r="AI22" s="191"/>
      <c r="AJ22" s="191"/>
      <c r="AK22" s="137"/>
      <c r="AL22" s="137"/>
      <c r="AM22" s="137"/>
    </row>
    <row r="23" spans="1:39" s="138" customFormat="1" ht="23.25" customHeight="1">
      <c r="A23" s="184" t="s">
        <v>241</v>
      </c>
      <c r="B23" s="185" t="s">
        <v>242</v>
      </c>
      <c r="C23" s="186">
        <f t="shared" si="2"/>
        <v>4817000000</v>
      </c>
      <c r="D23" s="186"/>
      <c r="E23" s="188"/>
      <c r="F23" s="186"/>
      <c r="G23" s="186">
        <v>4721000000</v>
      </c>
      <c r="H23" s="186">
        <v>55000000</v>
      </c>
      <c r="I23" s="186"/>
      <c r="J23" s="186">
        <v>96000000</v>
      </c>
      <c r="K23" s="186">
        <f t="shared" si="8"/>
        <v>0</v>
      </c>
      <c r="L23" s="186"/>
      <c r="M23" s="186"/>
      <c r="N23" s="186">
        <f t="shared" si="9"/>
        <v>0</v>
      </c>
      <c r="O23" s="186"/>
      <c r="P23" s="186"/>
      <c r="Q23" s="186">
        <f t="shared" si="3"/>
        <v>5682950353</v>
      </c>
      <c r="R23" s="186"/>
      <c r="S23" s="186"/>
      <c r="T23" s="186"/>
      <c r="U23" s="186">
        <v>5015910681</v>
      </c>
      <c r="V23" s="186">
        <v>53583000</v>
      </c>
      <c r="W23" s="186"/>
      <c r="X23" s="186">
        <f t="shared" si="4"/>
        <v>111000000</v>
      </c>
      <c r="Y23" s="189"/>
      <c r="Z23" s="190">
        <v>111000000</v>
      </c>
      <c r="AA23" s="186">
        <f t="shared" si="5"/>
        <v>36540000</v>
      </c>
      <c r="AB23" s="186"/>
      <c r="AC23" s="186">
        <v>36540000</v>
      </c>
      <c r="AD23" s="186"/>
      <c r="AE23" s="186">
        <v>519499672</v>
      </c>
      <c r="AF23" s="191">
        <f t="shared" si="6"/>
        <v>1.1797696394021175</v>
      </c>
      <c r="AG23" s="191"/>
      <c r="AH23" s="191">
        <f t="shared" si="7"/>
        <v>1.0624678417708113</v>
      </c>
      <c r="AI23" s="191"/>
      <c r="AJ23" s="191"/>
      <c r="AK23" s="137"/>
      <c r="AL23" s="137"/>
      <c r="AM23" s="137"/>
    </row>
    <row r="24" spans="1:39" s="138" customFormat="1" ht="23.25" customHeight="1">
      <c r="A24" s="184" t="s">
        <v>243</v>
      </c>
      <c r="B24" s="185" t="s">
        <v>244</v>
      </c>
      <c r="C24" s="186">
        <f t="shared" si="2"/>
        <v>4451000000</v>
      </c>
      <c r="D24" s="186"/>
      <c r="E24" s="188"/>
      <c r="F24" s="186"/>
      <c r="G24" s="186">
        <v>4362000000</v>
      </c>
      <c r="H24" s="186">
        <v>50000000</v>
      </c>
      <c r="I24" s="186"/>
      <c r="J24" s="186">
        <v>89000000</v>
      </c>
      <c r="K24" s="186">
        <f t="shared" si="8"/>
        <v>0</v>
      </c>
      <c r="L24" s="186"/>
      <c r="M24" s="186"/>
      <c r="N24" s="186">
        <f t="shared" si="9"/>
        <v>0</v>
      </c>
      <c r="O24" s="186"/>
      <c r="P24" s="186"/>
      <c r="Q24" s="186">
        <f t="shared" si="3"/>
        <v>5573604483</v>
      </c>
      <c r="R24" s="186"/>
      <c r="S24" s="186"/>
      <c r="T24" s="186"/>
      <c r="U24" s="186">
        <v>4587118483</v>
      </c>
      <c r="V24" s="186">
        <v>46100000</v>
      </c>
      <c r="W24" s="186"/>
      <c r="X24" s="186">
        <f t="shared" si="4"/>
        <v>118000000</v>
      </c>
      <c r="Y24" s="189"/>
      <c r="Z24" s="190">
        <v>118000000</v>
      </c>
      <c r="AA24" s="186">
        <f t="shared" si="5"/>
        <v>195250000</v>
      </c>
      <c r="AB24" s="186"/>
      <c r="AC24" s="186">
        <v>195250000</v>
      </c>
      <c r="AD24" s="186">
        <v>100000000</v>
      </c>
      <c r="AE24" s="186">
        <v>573236000</v>
      </c>
      <c r="AF24" s="191">
        <f t="shared" si="6"/>
        <v>1.2522139930352729</v>
      </c>
      <c r="AG24" s="191"/>
      <c r="AH24" s="191">
        <f t="shared" si="7"/>
        <v>1.0516090057313159</v>
      </c>
      <c r="AI24" s="191"/>
      <c r="AJ24" s="191"/>
      <c r="AK24" s="137"/>
      <c r="AL24" s="137"/>
      <c r="AM24" s="137"/>
    </row>
    <row r="25" spans="1:39" s="138" customFormat="1" ht="23.25" customHeight="1">
      <c r="A25" s="184" t="s">
        <v>245</v>
      </c>
      <c r="B25" s="185" t="s">
        <v>246</v>
      </c>
      <c r="C25" s="186">
        <f t="shared" si="2"/>
        <v>4143000000</v>
      </c>
      <c r="D25" s="186"/>
      <c r="E25" s="188"/>
      <c r="F25" s="186"/>
      <c r="G25" s="186">
        <v>4060000000</v>
      </c>
      <c r="H25" s="186">
        <v>55000000</v>
      </c>
      <c r="I25" s="186"/>
      <c r="J25" s="186">
        <v>83000000</v>
      </c>
      <c r="K25" s="186">
        <f t="shared" si="8"/>
        <v>0</v>
      </c>
      <c r="L25" s="186"/>
      <c r="M25" s="186"/>
      <c r="N25" s="186">
        <f t="shared" si="9"/>
        <v>0</v>
      </c>
      <c r="O25" s="186"/>
      <c r="P25" s="186"/>
      <c r="Q25" s="186">
        <f t="shared" si="3"/>
        <v>5723740700</v>
      </c>
      <c r="R25" s="186"/>
      <c r="S25" s="186"/>
      <c r="T25" s="186"/>
      <c r="U25" s="186">
        <v>4105364879</v>
      </c>
      <c r="V25" s="186">
        <v>40878000</v>
      </c>
      <c r="W25" s="186"/>
      <c r="X25" s="186">
        <f t="shared" si="4"/>
        <v>474443000</v>
      </c>
      <c r="Y25" s="189">
        <v>362443000</v>
      </c>
      <c r="Z25" s="190">
        <v>112000000</v>
      </c>
      <c r="AA25" s="186">
        <f t="shared" si="5"/>
        <v>472000000</v>
      </c>
      <c r="AB25" s="186"/>
      <c r="AC25" s="186">
        <v>472000000</v>
      </c>
      <c r="AD25" s="186"/>
      <c r="AE25" s="186">
        <v>671932821</v>
      </c>
      <c r="AF25" s="191">
        <f t="shared" si="6"/>
        <v>1.381544943277818</v>
      </c>
      <c r="AG25" s="191"/>
      <c r="AH25" s="191">
        <f t="shared" si="7"/>
        <v>1.0111736155172413</v>
      </c>
      <c r="AI25" s="191"/>
      <c r="AJ25" s="191"/>
      <c r="AK25" s="137"/>
      <c r="AL25" s="137"/>
      <c r="AM25" s="137"/>
    </row>
    <row r="26" spans="1:39" s="138" customFormat="1" ht="23.25" customHeight="1">
      <c r="A26" s="184" t="s">
        <v>247</v>
      </c>
      <c r="B26" s="185" t="s">
        <v>248</v>
      </c>
      <c r="C26" s="186">
        <f t="shared" si="2"/>
        <v>4140000000</v>
      </c>
      <c r="D26" s="186"/>
      <c r="E26" s="188"/>
      <c r="F26" s="186"/>
      <c r="G26" s="186">
        <v>4057000000</v>
      </c>
      <c r="H26" s="186">
        <v>50000000</v>
      </c>
      <c r="I26" s="186"/>
      <c r="J26" s="186">
        <v>83000000</v>
      </c>
      <c r="K26" s="186">
        <f t="shared" si="8"/>
        <v>0</v>
      </c>
      <c r="L26" s="186"/>
      <c r="M26" s="186"/>
      <c r="N26" s="186">
        <f t="shared" si="9"/>
        <v>0</v>
      </c>
      <c r="O26" s="186"/>
      <c r="P26" s="186"/>
      <c r="Q26" s="186">
        <f t="shared" si="3"/>
        <v>4865330374</v>
      </c>
      <c r="R26" s="186">
        <v>120000000</v>
      </c>
      <c r="S26" s="186"/>
      <c r="T26" s="186"/>
      <c r="U26" s="186">
        <v>4200487226</v>
      </c>
      <c r="V26" s="186">
        <v>57252000</v>
      </c>
      <c r="W26" s="186"/>
      <c r="X26" s="186">
        <f t="shared" si="4"/>
        <v>111000000</v>
      </c>
      <c r="Y26" s="189"/>
      <c r="Z26" s="190">
        <v>111000000</v>
      </c>
      <c r="AA26" s="186">
        <f t="shared" si="5"/>
        <v>0</v>
      </c>
      <c r="AB26" s="186"/>
      <c r="AC26" s="186"/>
      <c r="AD26" s="186"/>
      <c r="AE26" s="186">
        <v>433843148</v>
      </c>
      <c r="AF26" s="191">
        <f t="shared" si="6"/>
        <v>1.1752005734299518</v>
      </c>
      <c r="AG26" s="191"/>
      <c r="AH26" s="191">
        <f t="shared" si="7"/>
        <v>1.0353678151343357</v>
      </c>
      <c r="AI26" s="191"/>
      <c r="AJ26" s="191"/>
      <c r="AK26" s="137"/>
      <c r="AL26" s="137"/>
      <c r="AM26" s="137"/>
    </row>
    <row r="27" spans="1:39" s="138" customFormat="1" ht="23.25" customHeight="1">
      <c r="A27" s="184" t="s">
        <v>249</v>
      </c>
      <c r="B27" s="185" t="s">
        <v>250</v>
      </c>
      <c r="C27" s="186">
        <f t="shared" si="2"/>
        <v>4012000000</v>
      </c>
      <c r="D27" s="186"/>
      <c r="E27" s="188"/>
      <c r="F27" s="186"/>
      <c r="G27" s="186">
        <v>3932000000</v>
      </c>
      <c r="H27" s="186">
        <v>30000000</v>
      </c>
      <c r="I27" s="186"/>
      <c r="J27" s="186">
        <v>80000000</v>
      </c>
      <c r="K27" s="186">
        <f t="shared" si="8"/>
        <v>0</v>
      </c>
      <c r="L27" s="186"/>
      <c r="M27" s="186"/>
      <c r="N27" s="186">
        <f t="shared" si="9"/>
        <v>0</v>
      </c>
      <c r="O27" s="186"/>
      <c r="P27" s="186"/>
      <c r="Q27" s="186">
        <f t="shared" si="3"/>
        <v>4786890950</v>
      </c>
      <c r="R27" s="186"/>
      <c r="S27" s="186"/>
      <c r="T27" s="186"/>
      <c r="U27" s="186">
        <v>4157999950</v>
      </c>
      <c r="V27" s="186">
        <v>42846000</v>
      </c>
      <c r="W27" s="186"/>
      <c r="X27" s="186">
        <f t="shared" si="4"/>
        <v>114000000</v>
      </c>
      <c r="Y27" s="189"/>
      <c r="Z27" s="190">
        <v>114000000</v>
      </c>
      <c r="AA27" s="186">
        <f t="shared" si="5"/>
        <v>73240000</v>
      </c>
      <c r="AB27" s="186"/>
      <c r="AC27" s="186">
        <v>73240000</v>
      </c>
      <c r="AD27" s="186"/>
      <c r="AE27" s="186">
        <v>441651000</v>
      </c>
      <c r="AF27" s="191">
        <f t="shared" si="6"/>
        <v>1.1931433075772682</v>
      </c>
      <c r="AG27" s="191"/>
      <c r="AH27" s="191">
        <f t="shared" si="7"/>
        <v>1.0574770981688708</v>
      </c>
      <c r="AI27" s="191"/>
      <c r="AJ27" s="191"/>
      <c r="AK27" s="137"/>
      <c r="AL27" s="137"/>
      <c r="AM27" s="137"/>
    </row>
    <row r="28" spans="1:39" s="138" customFormat="1" ht="23.25" customHeight="1">
      <c r="A28" s="184" t="s">
        <v>251</v>
      </c>
      <c r="B28" s="185" t="s">
        <v>252</v>
      </c>
      <c r="C28" s="186">
        <f t="shared" si="2"/>
        <v>4237000000</v>
      </c>
      <c r="D28" s="186"/>
      <c r="E28" s="188"/>
      <c r="F28" s="186"/>
      <c r="G28" s="186">
        <v>4152000000</v>
      </c>
      <c r="H28" s="186">
        <v>50000000</v>
      </c>
      <c r="I28" s="186"/>
      <c r="J28" s="186">
        <v>85000000</v>
      </c>
      <c r="K28" s="186">
        <f t="shared" si="8"/>
        <v>0</v>
      </c>
      <c r="L28" s="186"/>
      <c r="M28" s="186"/>
      <c r="N28" s="186">
        <f t="shared" si="9"/>
        <v>0</v>
      </c>
      <c r="O28" s="186"/>
      <c r="P28" s="186"/>
      <c r="Q28" s="186">
        <f t="shared" si="3"/>
        <v>4955726253</v>
      </c>
      <c r="R28" s="186"/>
      <c r="S28" s="186"/>
      <c r="T28" s="186"/>
      <c r="U28" s="186">
        <v>4370920748</v>
      </c>
      <c r="V28" s="186">
        <v>37350000</v>
      </c>
      <c r="W28" s="186"/>
      <c r="X28" s="186">
        <f t="shared" si="4"/>
        <v>121000000</v>
      </c>
      <c r="Y28" s="189"/>
      <c r="Z28" s="190">
        <v>121000000</v>
      </c>
      <c r="AA28" s="186">
        <f t="shared" si="5"/>
        <v>35470000</v>
      </c>
      <c r="AB28" s="186"/>
      <c r="AC28" s="186">
        <v>35470000</v>
      </c>
      <c r="AD28" s="186"/>
      <c r="AE28" s="186">
        <v>428335505</v>
      </c>
      <c r="AF28" s="191">
        <f t="shared" si="6"/>
        <v>1.1696309306112815</v>
      </c>
      <c r="AG28" s="191"/>
      <c r="AH28" s="191">
        <f t="shared" si="7"/>
        <v>1.052726577071291</v>
      </c>
      <c r="AI28" s="191"/>
      <c r="AJ28" s="191"/>
      <c r="AK28" s="137"/>
      <c r="AL28" s="137"/>
      <c r="AM28" s="137"/>
    </row>
    <row r="29" spans="1:39" s="138" customFormat="1" ht="23.25" customHeight="1">
      <c r="A29" s="184" t="s">
        <v>253</v>
      </c>
      <c r="B29" s="185" t="s">
        <v>254</v>
      </c>
      <c r="C29" s="186">
        <f t="shared" si="2"/>
        <v>4205000000</v>
      </c>
      <c r="D29" s="186"/>
      <c r="E29" s="188"/>
      <c r="F29" s="186"/>
      <c r="G29" s="186">
        <v>4121000000</v>
      </c>
      <c r="H29" s="186">
        <v>50000000</v>
      </c>
      <c r="I29" s="186"/>
      <c r="J29" s="186">
        <v>84000000</v>
      </c>
      <c r="K29" s="186">
        <f t="shared" si="8"/>
        <v>0</v>
      </c>
      <c r="L29" s="186"/>
      <c r="M29" s="186"/>
      <c r="N29" s="186">
        <f t="shared" si="9"/>
        <v>0</v>
      </c>
      <c r="O29" s="186"/>
      <c r="P29" s="186"/>
      <c r="Q29" s="186">
        <f t="shared" si="3"/>
        <v>5044845157</v>
      </c>
      <c r="R29" s="186"/>
      <c r="S29" s="186"/>
      <c r="T29" s="186"/>
      <c r="U29" s="186">
        <v>4350372657</v>
      </c>
      <c r="V29" s="186">
        <v>59642000</v>
      </c>
      <c r="W29" s="186"/>
      <c r="X29" s="186">
        <f t="shared" si="4"/>
        <v>121000000</v>
      </c>
      <c r="Y29" s="189"/>
      <c r="Z29" s="190">
        <v>121000000</v>
      </c>
      <c r="AA29" s="186">
        <f t="shared" si="5"/>
        <v>149563500</v>
      </c>
      <c r="AB29" s="186"/>
      <c r="AC29" s="186">
        <v>149563500</v>
      </c>
      <c r="AD29" s="186"/>
      <c r="AE29" s="186">
        <v>423909000</v>
      </c>
      <c r="AF29" s="191">
        <f t="shared" si="6"/>
        <v>1.1997253643281807</v>
      </c>
      <c r="AG29" s="191"/>
      <c r="AH29" s="191">
        <f t="shared" si="7"/>
        <v>1.0556594654210143</v>
      </c>
      <c r="AI29" s="191"/>
      <c r="AJ29" s="191"/>
      <c r="AK29" s="137"/>
      <c r="AL29" s="137"/>
      <c r="AM29" s="137"/>
    </row>
    <row r="30" spans="1:39" s="138" customFormat="1" ht="23.25" customHeight="1">
      <c r="A30" s="184" t="s">
        <v>255</v>
      </c>
      <c r="B30" s="185" t="s">
        <v>256</v>
      </c>
      <c r="C30" s="186">
        <f t="shared" si="2"/>
        <v>4450000000</v>
      </c>
      <c r="D30" s="186"/>
      <c r="E30" s="188"/>
      <c r="F30" s="186"/>
      <c r="G30" s="186">
        <v>4361000000</v>
      </c>
      <c r="H30" s="186">
        <v>55000000</v>
      </c>
      <c r="I30" s="186"/>
      <c r="J30" s="186">
        <v>89000000</v>
      </c>
      <c r="K30" s="186">
        <f t="shared" si="8"/>
        <v>0</v>
      </c>
      <c r="L30" s="186"/>
      <c r="M30" s="186"/>
      <c r="N30" s="186">
        <f t="shared" si="9"/>
        <v>0</v>
      </c>
      <c r="O30" s="186"/>
      <c r="P30" s="186"/>
      <c r="Q30" s="186">
        <f t="shared" si="3"/>
        <v>5397974170</v>
      </c>
      <c r="R30" s="186"/>
      <c r="S30" s="186"/>
      <c r="T30" s="186"/>
      <c r="U30" s="186">
        <v>4645658449</v>
      </c>
      <c r="V30" s="186">
        <v>69060000</v>
      </c>
      <c r="W30" s="186"/>
      <c r="X30" s="186">
        <f t="shared" si="4"/>
        <v>119000000</v>
      </c>
      <c r="Y30" s="189"/>
      <c r="Z30" s="190">
        <v>119000000</v>
      </c>
      <c r="AA30" s="186">
        <f t="shared" si="5"/>
        <v>45350000</v>
      </c>
      <c r="AB30" s="186"/>
      <c r="AC30" s="186">
        <v>45350000</v>
      </c>
      <c r="AD30" s="186"/>
      <c r="AE30" s="186">
        <v>587965721</v>
      </c>
      <c r="AF30" s="191">
        <f t="shared" si="6"/>
        <v>1.2130279033707865</v>
      </c>
      <c r="AG30" s="191"/>
      <c r="AH30" s="191">
        <f t="shared" si="7"/>
        <v>1.0652736640678744</v>
      </c>
      <c r="AI30" s="191"/>
      <c r="AJ30" s="191"/>
      <c r="AK30" s="137"/>
      <c r="AL30" s="137"/>
      <c r="AM30" s="137"/>
    </row>
    <row r="31" spans="1:39" s="138" customFormat="1" ht="23.25" customHeight="1">
      <c r="A31" s="184" t="s">
        <v>257</v>
      </c>
      <c r="B31" s="185" t="s">
        <v>258</v>
      </c>
      <c r="C31" s="186">
        <f t="shared" si="2"/>
        <v>3921000000</v>
      </c>
      <c r="D31" s="186"/>
      <c r="E31" s="188"/>
      <c r="F31" s="186"/>
      <c r="G31" s="186">
        <v>3843000000</v>
      </c>
      <c r="H31" s="186">
        <v>55000000</v>
      </c>
      <c r="I31" s="186"/>
      <c r="J31" s="186">
        <v>78000000</v>
      </c>
      <c r="K31" s="186">
        <f t="shared" si="8"/>
        <v>0</v>
      </c>
      <c r="L31" s="186"/>
      <c r="M31" s="186"/>
      <c r="N31" s="186">
        <f>+O31+P31</f>
        <v>0</v>
      </c>
      <c r="O31" s="186"/>
      <c r="P31" s="186"/>
      <c r="Q31" s="186">
        <f t="shared" si="3"/>
        <v>4684707320</v>
      </c>
      <c r="R31" s="186"/>
      <c r="S31" s="186"/>
      <c r="T31" s="186"/>
      <c r="U31" s="186">
        <v>3828786711</v>
      </c>
      <c r="V31" s="186">
        <v>59450000</v>
      </c>
      <c r="W31" s="186"/>
      <c r="X31" s="186">
        <f t="shared" si="4"/>
        <v>134947000</v>
      </c>
      <c r="Y31" s="189">
        <v>10947000</v>
      </c>
      <c r="Z31" s="190">
        <v>124000000</v>
      </c>
      <c r="AA31" s="186">
        <f>AB31+AC31</f>
        <v>167600000</v>
      </c>
      <c r="AB31" s="186"/>
      <c r="AC31" s="186">
        <v>167600000</v>
      </c>
      <c r="AD31" s="186"/>
      <c r="AE31" s="186">
        <v>553373609</v>
      </c>
      <c r="AF31" s="191">
        <f t="shared" si="6"/>
        <v>1.1947736087732721</v>
      </c>
      <c r="AG31" s="191"/>
      <c r="AH31" s="191">
        <f t="shared" si="7"/>
        <v>0.9963015120999219</v>
      </c>
      <c r="AI31" s="191"/>
      <c r="AJ31" s="191"/>
      <c r="AK31" s="137"/>
      <c r="AL31" s="137"/>
      <c r="AM31" s="137"/>
    </row>
    <row r="32" spans="1:39" s="138" customFormat="1" ht="23.25" customHeight="1">
      <c r="A32" s="184" t="s">
        <v>259</v>
      </c>
      <c r="B32" s="185" t="s">
        <v>260</v>
      </c>
      <c r="C32" s="186">
        <f t="shared" si="2"/>
        <v>4524000000</v>
      </c>
      <c r="D32" s="186"/>
      <c r="E32" s="188"/>
      <c r="F32" s="186"/>
      <c r="G32" s="186">
        <v>4434000000</v>
      </c>
      <c r="H32" s="186">
        <v>55000000</v>
      </c>
      <c r="I32" s="186"/>
      <c r="J32" s="186">
        <v>90000000</v>
      </c>
      <c r="K32" s="186">
        <f t="shared" si="8"/>
        <v>0</v>
      </c>
      <c r="L32" s="186"/>
      <c r="M32" s="186"/>
      <c r="N32" s="186">
        <f t="shared" si="9"/>
        <v>0</v>
      </c>
      <c r="O32" s="186"/>
      <c r="P32" s="186"/>
      <c r="Q32" s="186">
        <f t="shared" si="3"/>
        <v>5008256264</v>
      </c>
      <c r="R32" s="186"/>
      <c r="S32" s="186"/>
      <c r="T32" s="186"/>
      <c r="U32" s="186">
        <v>4396085184</v>
      </c>
      <c r="V32" s="186">
        <v>37390000</v>
      </c>
      <c r="W32" s="186"/>
      <c r="X32" s="186">
        <f t="shared" si="4"/>
        <v>109000000</v>
      </c>
      <c r="Y32" s="189"/>
      <c r="Z32" s="190">
        <v>109000000</v>
      </c>
      <c r="AA32" s="186">
        <f t="shared" si="5"/>
        <v>100840000</v>
      </c>
      <c r="AB32" s="186"/>
      <c r="AC32" s="186">
        <v>100840000</v>
      </c>
      <c r="AD32" s="186">
        <v>5484080</v>
      </c>
      <c r="AE32" s="186">
        <v>396847000</v>
      </c>
      <c r="AF32" s="191">
        <f t="shared" si="6"/>
        <v>1.107041614500442</v>
      </c>
      <c r="AG32" s="191"/>
      <c r="AH32" s="191">
        <f t="shared" si="7"/>
        <v>0.99144907171853858</v>
      </c>
      <c r="AI32" s="191"/>
      <c r="AJ32" s="191"/>
      <c r="AK32" s="137"/>
      <c r="AL32" s="137"/>
      <c r="AM32" s="137"/>
    </row>
    <row r="33" spans="1:39" s="138" customFormat="1" ht="23.25" customHeight="1">
      <c r="A33" s="184" t="s">
        <v>261</v>
      </c>
      <c r="B33" s="185" t="s">
        <v>262</v>
      </c>
      <c r="C33" s="186">
        <f t="shared" si="2"/>
        <v>4904000000</v>
      </c>
      <c r="D33" s="186"/>
      <c r="E33" s="188"/>
      <c r="F33" s="186"/>
      <c r="G33" s="186">
        <v>4806000000</v>
      </c>
      <c r="H33" s="186">
        <v>55000000</v>
      </c>
      <c r="I33" s="186"/>
      <c r="J33" s="186">
        <v>98000000</v>
      </c>
      <c r="K33" s="186">
        <f t="shared" si="8"/>
        <v>0</v>
      </c>
      <c r="L33" s="186"/>
      <c r="M33" s="186"/>
      <c r="N33" s="186">
        <f t="shared" si="9"/>
        <v>0</v>
      </c>
      <c r="O33" s="186"/>
      <c r="P33" s="186"/>
      <c r="Q33" s="186">
        <f t="shared" si="3"/>
        <v>5866770414</v>
      </c>
      <c r="R33" s="186"/>
      <c r="S33" s="186"/>
      <c r="T33" s="186"/>
      <c r="U33" s="186">
        <v>4982745100</v>
      </c>
      <c r="V33" s="186">
        <v>52584000</v>
      </c>
      <c r="W33" s="186"/>
      <c r="X33" s="186">
        <f t="shared" si="4"/>
        <v>105000000</v>
      </c>
      <c r="Y33" s="189"/>
      <c r="Z33" s="190">
        <v>105000000</v>
      </c>
      <c r="AA33" s="186">
        <f t="shared" si="5"/>
        <v>302260000</v>
      </c>
      <c r="AB33" s="186"/>
      <c r="AC33" s="186">
        <v>302260000</v>
      </c>
      <c r="AD33" s="186">
        <v>3416000</v>
      </c>
      <c r="AE33" s="186">
        <v>473349314</v>
      </c>
      <c r="AF33" s="191">
        <f t="shared" si="6"/>
        <v>1.1963234938825449</v>
      </c>
      <c r="AG33" s="191"/>
      <c r="AH33" s="191">
        <f t="shared" si="7"/>
        <v>1.0367759259259259</v>
      </c>
      <c r="AI33" s="191"/>
      <c r="AJ33" s="191"/>
      <c r="AK33" s="137"/>
      <c r="AL33" s="137"/>
      <c r="AM33" s="137"/>
    </row>
    <row r="34" spans="1:39" s="138" customFormat="1" ht="23.25" customHeight="1">
      <c r="A34" s="192" t="s">
        <v>263</v>
      </c>
      <c r="B34" s="193" t="s">
        <v>264</v>
      </c>
      <c r="C34" s="194">
        <f t="shared" si="2"/>
        <v>4050000000</v>
      </c>
      <c r="D34" s="194"/>
      <c r="E34" s="195"/>
      <c r="F34" s="194"/>
      <c r="G34" s="194">
        <v>3968000000</v>
      </c>
      <c r="H34" s="194">
        <v>55000000</v>
      </c>
      <c r="I34" s="194"/>
      <c r="J34" s="194">
        <v>82000000</v>
      </c>
      <c r="K34" s="194">
        <f t="shared" si="8"/>
        <v>0</v>
      </c>
      <c r="L34" s="194"/>
      <c r="M34" s="194"/>
      <c r="N34" s="194">
        <f t="shared" si="9"/>
        <v>0</v>
      </c>
      <c r="O34" s="194"/>
      <c r="P34" s="194"/>
      <c r="Q34" s="194">
        <f t="shared" si="3"/>
        <v>4948749230</v>
      </c>
      <c r="R34" s="194"/>
      <c r="S34" s="194"/>
      <c r="T34" s="194"/>
      <c r="U34" s="194">
        <v>4213949230</v>
      </c>
      <c r="V34" s="194">
        <v>44708000</v>
      </c>
      <c r="W34" s="194"/>
      <c r="X34" s="194">
        <f t="shared" si="4"/>
        <v>121000000</v>
      </c>
      <c r="Y34" s="196"/>
      <c r="Z34" s="197">
        <v>121000000</v>
      </c>
      <c r="AA34" s="194">
        <f t="shared" si="5"/>
        <v>202800000</v>
      </c>
      <c r="AB34" s="194"/>
      <c r="AC34" s="194">
        <v>202800000</v>
      </c>
      <c r="AD34" s="194"/>
      <c r="AE34" s="194">
        <v>411000000</v>
      </c>
      <c r="AF34" s="198">
        <f t="shared" si="6"/>
        <v>1.2219133901234569</v>
      </c>
      <c r="AG34" s="198"/>
      <c r="AH34" s="198">
        <f t="shared" si="7"/>
        <v>1.0619831728830644</v>
      </c>
      <c r="AI34" s="198"/>
      <c r="AJ34" s="198"/>
      <c r="AK34" s="137"/>
      <c r="AL34" s="137"/>
      <c r="AM34" s="137"/>
    </row>
    <row r="35" spans="1:39" ht="1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9" ht="18">
      <c r="A36" s="1"/>
      <c r="B36" s="1"/>
      <c r="C36" s="1"/>
      <c r="D36" s="1"/>
      <c r="E36" s="1"/>
      <c r="F36" s="1"/>
      <c r="G36" s="1"/>
      <c r="H36" s="1"/>
      <c r="I36" s="1"/>
      <c r="J36" s="1"/>
      <c r="K36" s="1"/>
      <c r="L36" s="1"/>
      <c r="M36" s="1"/>
      <c r="N36" s="48"/>
      <c r="O36" s="1"/>
      <c r="P36" s="1"/>
      <c r="Q36" s="1"/>
      <c r="R36" s="1"/>
      <c r="S36" s="1"/>
      <c r="T36" s="1"/>
      <c r="U36" s="1"/>
      <c r="V36" s="1"/>
      <c r="W36" s="1"/>
      <c r="X36" s="1"/>
      <c r="Y36" s="1"/>
      <c r="Z36" s="1"/>
      <c r="AA36" s="1"/>
      <c r="AB36" s="1"/>
      <c r="AC36" s="1"/>
      <c r="AD36" s="1"/>
      <c r="AE36" s="1"/>
      <c r="AF36" s="1"/>
      <c r="AG36" s="1"/>
      <c r="AH36" s="1"/>
      <c r="AI36" s="1"/>
      <c r="AJ36" s="1"/>
    </row>
    <row r="37" spans="1:39" ht="1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9" ht="1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9" ht="1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9" ht="2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9" ht="1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9" ht="1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9" ht="1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9" ht="1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sheetData>
  <mergeCells count="57">
    <mergeCell ref="A2:AJ2"/>
    <mergeCell ref="A3:AJ3"/>
    <mergeCell ref="Q6:Q13"/>
    <mergeCell ref="R6:T6"/>
    <mergeCell ref="U6:W6"/>
    <mergeCell ref="E8:E13"/>
    <mergeCell ref="F8:F13"/>
    <mergeCell ref="A5:A13"/>
    <mergeCell ref="B5:B13"/>
    <mergeCell ref="C5:P5"/>
    <mergeCell ref="Q5:AE5"/>
    <mergeCell ref="AF5:AJ5"/>
    <mergeCell ref="C6:C13"/>
    <mergeCell ref="D6:F6"/>
    <mergeCell ref="G6:I6"/>
    <mergeCell ref="N6:P6"/>
    <mergeCell ref="V8:V13"/>
    <mergeCell ref="W8:W13"/>
    <mergeCell ref="S7:T7"/>
    <mergeCell ref="L7:M7"/>
    <mergeCell ref="R7:R13"/>
    <mergeCell ref="AH6:AH13"/>
    <mergeCell ref="X7:X13"/>
    <mergeCell ref="Y7:Z7"/>
    <mergeCell ref="AB8:AB13"/>
    <mergeCell ref="AC8:AC13"/>
    <mergeCell ref="Y8:Y13"/>
    <mergeCell ref="AD6:AD13"/>
    <mergeCell ref="Z8:Z13"/>
    <mergeCell ref="AA6:AC6"/>
    <mergeCell ref="AE6:AE13"/>
    <mergeCell ref="AF6:AF13"/>
    <mergeCell ref="AG6:AG13"/>
    <mergeCell ref="AI6:AI13"/>
    <mergeCell ref="AJ6:AJ13"/>
    <mergeCell ref="D7:D13"/>
    <mergeCell ref="E7:F7"/>
    <mergeCell ref="G7:G13"/>
    <mergeCell ref="H7:I7"/>
    <mergeCell ref="N7:N13"/>
    <mergeCell ref="O7:P7"/>
    <mergeCell ref="K7:K13"/>
    <mergeCell ref="X6:Z6"/>
    <mergeCell ref="U7:U13"/>
    <mergeCell ref="V7:W7"/>
    <mergeCell ref="AA7:AA13"/>
    <mergeCell ref="AB7:AC7"/>
    <mergeCell ref="S8:S13"/>
    <mergeCell ref="T8:T13"/>
    <mergeCell ref="J6:J13"/>
    <mergeCell ref="H8:H13"/>
    <mergeCell ref="I8:I13"/>
    <mergeCell ref="O8:O13"/>
    <mergeCell ref="P8:P13"/>
    <mergeCell ref="L8:L13"/>
    <mergeCell ref="M8:M13"/>
    <mergeCell ref="K6:M6"/>
  </mergeCells>
  <pageMargins left="0.25" right="0" top="0.43307086614173201" bottom="0.82677165354330695" header="0.196850393700787" footer="0.31496062992126"/>
  <pageSetup paperSize="9" scale="4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48"/>
  <sheetViews>
    <sheetView view="pageBreakPreview" zoomScale="90" zoomScaleNormal="100" zoomScaleSheetLayoutView="90" workbookViewId="0">
      <selection activeCell="I33" sqref="I33"/>
    </sheetView>
  </sheetViews>
  <sheetFormatPr defaultColWidth="9" defaultRowHeight="15.6"/>
  <cols>
    <col min="1" max="1" width="4.59765625" style="42" customWidth="1"/>
    <col min="2" max="2" width="14.19921875" style="42" customWidth="1"/>
    <col min="3" max="4" width="11.8984375" style="42" customWidth="1"/>
    <col min="5" max="10" width="7.5" style="42" customWidth="1"/>
    <col min="11" max="12" width="12.09765625" style="42" customWidth="1"/>
    <col min="13" max="13" width="11.69921875" style="42" customWidth="1"/>
    <col min="14" max="14" width="5.19921875" style="42" customWidth="1"/>
    <col min="15" max="15" width="11.8984375" style="42" customWidth="1"/>
    <col min="16" max="16" width="7.09765625" style="42" customWidth="1"/>
    <col min="17" max="17" width="11" style="42" customWidth="1"/>
    <col min="18" max="18" width="10.8984375" style="42" customWidth="1"/>
    <col min="19" max="20" width="6" style="42" customWidth="1"/>
    <col min="21" max="21" width="6.69921875" style="42" customWidth="1"/>
    <col min="22" max="22" width="6.19921875" style="42" customWidth="1"/>
    <col min="23" max="23" width="6.8984375" style="42" customWidth="1"/>
    <col min="24" max="24" width="6.5" style="42" customWidth="1"/>
    <col min="25" max="25" width="7.09765625" style="42" customWidth="1"/>
    <col min="26" max="26" width="6" style="42" customWidth="1"/>
    <col min="27" max="16384" width="9" style="42"/>
  </cols>
  <sheetData>
    <row r="1" spans="1:28" ht="17.399999999999999">
      <c r="A1" s="204"/>
      <c r="B1" s="204"/>
      <c r="C1" s="205"/>
      <c r="D1" s="205"/>
      <c r="E1" s="206"/>
      <c r="F1" s="206"/>
      <c r="G1" s="206"/>
      <c r="H1" s="206"/>
      <c r="I1" s="209"/>
      <c r="J1" s="59"/>
      <c r="K1" s="209"/>
      <c r="L1" s="209"/>
      <c r="M1" s="59"/>
      <c r="N1" s="206"/>
      <c r="O1" s="206"/>
      <c r="P1" s="206"/>
      <c r="Q1" s="206"/>
      <c r="R1" s="205"/>
      <c r="S1" s="205"/>
      <c r="T1" s="206"/>
      <c r="U1" s="206"/>
      <c r="V1" s="206"/>
      <c r="W1" s="206"/>
      <c r="X1" s="377" t="s">
        <v>108</v>
      </c>
      <c r="Y1" s="209"/>
      <c r="Z1" s="377"/>
    </row>
    <row r="2" spans="1:28" s="1" customFormat="1" ht="27" customHeight="1">
      <c r="A2" s="450" t="s">
        <v>567</v>
      </c>
      <c r="B2" s="450"/>
      <c r="C2" s="450"/>
      <c r="D2" s="450"/>
      <c r="E2" s="450"/>
      <c r="F2" s="450"/>
      <c r="G2" s="450"/>
      <c r="H2" s="450"/>
      <c r="I2" s="450"/>
      <c r="J2" s="450"/>
      <c r="K2" s="450"/>
      <c r="L2" s="450"/>
      <c r="M2" s="450"/>
      <c r="N2" s="450"/>
      <c r="O2" s="450"/>
      <c r="P2" s="450"/>
      <c r="Q2" s="450"/>
      <c r="R2" s="450"/>
      <c r="S2" s="450"/>
      <c r="T2" s="450"/>
      <c r="U2" s="450"/>
      <c r="V2" s="450"/>
      <c r="W2" s="450"/>
      <c r="X2" s="450"/>
      <c r="Y2" s="450"/>
      <c r="Z2" s="450"/>
    </row>
    <row r="3" spans="1:28" ht="21.75" customHeight="1">
      <c r="A3" s="538" t="str">
        <f>'Biểu 58-xã'!A3:AJ3</f>
        <v>(Kèm theo Báo cáo số            /BC-UBND  ngày 17/6/2024 của UBND huyện Tuần Giáo)</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B3" s="43"/>
    </row>
    <row r="4" spans="1:28" ht="21.75" customHeight="1">
      <c r="A4" s="211"/>
      <c r="B4" s="211"/>
      <c r="C4" s="378"/>
      <c r="D4" s="378"/>
      <c r="E4" s="379"/>
      <c r="F4" s="380"/>
      <c r="G4" s="380"/>
      <c r="H4" s="380"/>
      <c r="I4" s="380"/>
      <c r="J4" s="381"/>
      <c r="K4" s="382"/>
      <c r="L4" s="209"/>
      <c r="M4" s="381"/>
      <c r="N4" s="380"/>
      <c r="O4" s="380"/>
      <c r="P4" s="380"/>
      <c r="Q4" s="380"/>
      <c r="R4" s="380"/>
      <c r="S4" s="138"/>
      <c r="T4" s="381"/>
      <c r="U4" s="381"/>
      <c r="V4" s="381"/>
      <c r="W4" s="381"/>
      <c r="X4" s="383" t="s">
        <v>265</v>
      </c>
      <c r="Y4" s="209"/>
      <c r="Z4" s="381"/>
    </row>
    <row r="5" spans="1:28" s="121" customFormat="1" ht="19.5" customHeight="1">
      <c r="A5" s="536" t="s">
        <v>50</v>
      </c>
      <c r="B5" s="536" t="s">
        <v>128</v>
      </c>
      <c r="C5" s="537" t="s">
        <v>2</v>
      </c>
      <c r="D5" s="537"/>
      <c r="E5" s="537"/>
      <c r="F5" s="537"/>
      <c r="G5" s="537"/>
      <c r="H5" s="537"/>
      <c r="I5" s="537"/>
      <c r="J5" s="537"/>
      <c r="K5" s="537" t="s">
        <v>49</v>
      </c>
      <c r="L5" s="537"/>
      <c r="M5" s="537"/>
      <c r="N5" s="537"/>
      <c r="O5" s="537"/>
      <c r="P5" s="537"/>
      <c r="Q5" s="537"/>
      <c r="R5" s="537"/>
      <c r="S5" s="537" t="s">
        <v>73</v>
      </c>
      <c r="T5" s="537"/>
      <c r="U5" s="537"/>
      <c r="V5" s="537"/>
      <c r="W5" s="537"/>
      <c r="X5" s="537"/>
      <c r="Y5" s="537"/>
      <c r="Z5" s="537"/>
    </row>
    <row r="6" spans="1:28" s="121" customFormat="1" ht="19.5" customHeight="1">
      <c r="A6" s="536"/>
      <c r="B6" s="536"/>
      <c r="C6" s="536" t="s">
        <v>65</v>
      </c>
      <c r="D6" s="536" t="s">
        <v>376</v>
      </c>
      <c r="E6" s="536" t="s">
        <v>74</v>
      </c>
      <c r="F6" s="536"/>
      <c r="G6" s="536"/>
      <c r="H6" s="536"/>
      <c r="I6" s="536"/>
      <c r="J6" s="536"/>
      <c r="K6" s="536" t="s">
        <v>65</v>
      </c>
      <c r="L6" s="536" t="s">
        <v>376</v>
      </c>
      <c r="M6" s="536" t="s">
        <v>74</v>
      </c>
      <c r="N6" s="536"/>
      <c r="O6" s="536"/>
      <c r="P6" s="536"/>
      <c r="Q6" s="536"/>
      <c r="R6" s="536"/>
      <c r="S6" s="536" t="s">
        <v>65</v>
      </c>
      <c r="T6" s="536" t="s">
        <v>0</v>
      </c>
      <c r="U6" s="536" t="s">
        <v>74</v>
      </c>
      <c r="V6" s="536"/>
      <c r="W6" s="536"/>
      <c r="X6" s="536"/>
      <c r="Y6" s="536"/>
      <c r="Z6" s="536"/>
    </row>
    <row r="7" spans="1:28" s="121" customFormat="1" ht="26.25" customHeight="1">
      <c r="A7" s="536"/>
      <c r="B7" s="536"/>
      <c r="C7" s="536"/>
      <c r="D7" s="536"/>
      <c r="E7" s="536" t="s">
        <v>65</v>
      </c>
      <c r="F7" s="536" t="s">
        <v>76</v>
      </c>
      <c r="G7" s="536"/>
      <c r="H7" s="536" t="s">
        <v>375</v>
      </c>
      <c r="I7" s="536" t="s">
        <v>568</v>
      </c>
      <c r="J7" s="536" t="s">
        <v>104</v>
      </c>
      <c r="K7" s="536"/>
      <c r="L7" s="536"/>
      <c r="M7" s="536" t="s">
        <v>65</v>
      </c>
      <c r="N7" s="536" t="s">
        <v>76</v>
      </c>
      <c r="O7" s="536"/>
      <c r="P7" s="536" t="s">
        <v>375</v>
      </c>
      <c r="Q7" s="536" t="s">
        <v>568</v>
      </c>
      <c r="R7" s="536" t="s">
        <v>104</v>
      </c>
      <c r="S7" s="536"/>
      <c r="T7" s="536"/>
      <c r="U7" s="536" t="s">
        <v>65</v>
      </c>
      <c r="V7" s="536" t="s">
        <v>76</v>
      </c>
      <c r="W7" s="536"/>
      <c r="X7" s="536" t="s">
        <v>375</v>
      </c>
      <c r="Y7" s="536" t="s">
        <v>568</v>
      </c>
      <c r="Z7" s="536" t="s">
        <v>104</v>
      </c>
    </row>
    <row r="8" spans="1:28" s="121" customFormat="1" ht="12.75" customHeight="1">
      <c r="A8" s="536"/>
      <c r="B8" s="536"/>
      <c r="C8" s="536"/>
      <c r="D8" s="536"/>
      <c r="E8" s="536"/>
      <c r="F8" s="536" t="s">
        <v>18</v>
      </c>
      <c r="G8" s="536" t="s">
        <v>58</v>
      </c>
      <c r="H8" s="536"/>
      <c r="I8" s="536"/>
      <c r="J8" s="536"/>
      <c r="K8" s="536"/>
      <c r="L8" s="536"/>
      <c r="M8" s="536"/>
      <c r="N8" s="536" t="s">
        <v>18</v>
      </c>
      <c r="O8" s="536" t="s">
        <v>58</v>
      </c>
      <c r="P8" s="536"/>
      <c r="Q8" s="536"/>
      <c r="R8" s="536"/>
      <c r="S8" s="536"/>
      <c r="T8" s="536"/>
      <c r="U8" s="536"/>
      <c r="V8" s="536" t="s">
        <v>18</v>
      </c>
      <c r="W8" s="536" t="s">
        <v>58</v>
      </c>
      <c r="X8" s="536"/>
      <c r="Y8" s="536"/>
      <c r="Z8" s="536"/>
    </row>
    <row r="9" spans="1:28" s="121" customFormat="1" ht="13.2">
      <c r="A9" s="536"/>
      <c r="B9" s="536"/>
      <c r="C9" s="536"/>
      <c r="D9" s="536"/>
      <c r="E9" s="536"/>
      <c r="F9" s="536"/>
      <c r="G9" s="536"/>
      <c r="H9" s="536"/>
      <c r="I9" s="536"/>
      <c r="J9" s="536"/>
      <c r="K9" s="536"/>
      <c r="L9" s="536"/>
      <c r="M9" s="536"/>
      <c r="N9" s="536"/>
      <c r="O9" s="536"/>
      <c r="P9" s="536"/>
      <c r="Q9" s="536"/>
      <c r="R9" s="536"/>
      <c r="S9" s="536"/>
      <c r="T9" s="536"/>
      <c r="U9" s="536"/>
      <c r="V9" s="536"/>
      <c r="W9" s="536"/>
      <c r="X9" s="536"/>
      <c r="Y9" s="536"/>
      <c r="Z9" s="536"/>
    </row>
    <row r="10" spans="1:28" s="121" customFormat="1" ht="13.2">
      <c r="A10" s="536"/>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row>
    <row r="11" spans="1:28" s="121" customFormat="1" ht="13.2">
      <c r="A11" s="536"/>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row>
    <row r="12" spans="1:28" s="121" customFormat="1" ht="26.25" customHeight="1">
      <c r="A12" s="536"/>
      <c r="B12" s="536"/>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row>
    <row r="13" spans="1:28" s="124" customFormat="1" ht="16.5" customHeight="1">
      <c r="A13" s="122" t="s">
        <v>3</v>
      </c>
      <c r="B13" s="122" t="s">
        <v>4</v>
      </c>
      <c r="C13" s="122">
        <v>1</v>
      </c>
      <c r="D13" s="122">
        <f>C13+1</f>
        <v>2</v>
      </c>
      <c r="E13" s="122" t="s">
        <v>77</v>
      </c>
      <c r="F13" s="122">
        <v>4</v>
      </c>
      <c r="G13" s="122">
        <f t="shared" ref="G13:L13" si="0">F13+1</f>
        <v>5</v>
      </c>
      <c r="H13" s="122">
        <f t="shared" si="0"/>
        <v>6</v>
      </c>
      <c r="I13" s="122">
        <f>H13+1</f>
        <v>7</v>
      </c>
      <c r="J13" s="122">
        <f>I13+1</f>
        <v>8</v>
      </c>
      <c r="K13" s="122">
        <f t="shared" si="0"/>
        <v>9</v>
      </c>
      <c r="L13" s="122">
        <f t="shared" si="0"/>
        <v>10</v>
      </c>
      <c r="M13" s="122" t="s">
        <v>86</v>
      </c>
      <c r="N13" s="122">
        <v>12</v>
      </c>
      <c r="O13" s="122">
        <f>N13+1</f>
        <v>13</v>
      </c>
      <c r="P13" s="122">
        <f>O13+1</f>
        <v>14</v>
      </c>
      <c r="Q13" s="122">
        <f>P13+1</f>
        <v>15</v>
      </c>
      <c r="R13" s="122">
        <f>Q13+1</f>
        <v>16</v>
      </c>
      <c r="S13" s="123" t="s">
        <v>78</v>
      </c>
      <c r="T13" s="123" t="s">
        <v>79</v>
      </c>
      <c r="U13" s="123" t="s">
        <v>80</v>
      </c>
      <c r="V13" s="123" t="s">
        <v>81</v>
      </c>
      <c r="W13" s="123" t="s">
        <v>82</v>
      </c>
      <c r="X13" s="123" t="s">
        <v>83</v>
      </c>
      <c r="Y13" s="123" t="s">
        <v>84</v>
      </c>
      <c r="Z13" s="123" t="s">
        <v>85</v>
      </c>
    </row>
    <row r="14" spans="1:28" s="125" customFormat="1" ht="24.75" customHeight="1">
      <c r="A14" s="384"/>
      <c r="B14" s="385" t="s">
        <v>21</v>
      </c>
      <c r="C14" s="386">
        <f>SUM(C15:C33)</f>
        <v>84287000000</v>
      </c>
      <c r="D14" s="386">
        <f>SUM(D15:D33)</f>
        <v>84287000000</v>
      </c>
      <c r="E14" s="386">
        <f t="shared" ref="E14:J14" si="1">SUM(E15:E33)</f>
        <v>0</v>
      </c>
      <c r="F14" s="386">
        <f t="shared" si="1"/>
        <v>0</v>
      </c>
      <c r="G14" s="386">
        <f t="shared" si="1"/>
        <v>0</v>
      </c>
      <c r="H14" s="181">
        <f t="shared" si="1"/>
        <v>0</v>
      </c>
      <c r="I14" s="181">
        <f t="shared" si="1"/>
        <v>0</v>
      </c>
      <c r="J14" s="181">
        <f t="shared" si="1"/>
        <v>0</v>
      </c>
      <c r="K14" s="386">
        <f>SUM(K15:K33)</f>
        <v>99476464298</v>
      </c>
      <c r="L14" s="386">
        <f>SUM(L15:L33)</f>
        <v>83365152465</v>
      </c>
      <c r="M14" s="386">
        <f t="shared" ref="M14:R14" si="2">SUM(M15:M33)</f>
        <v>16111311833</v>
      </c>
      <c r="N14" s="386">
        <f t="shared" si="2"/>
        <v>0</v>
      </c>
      <c r="O14" s="386">
        <f t="shared" si="2"/>
        <v>16111311833</v>
      </c>
      <c r="P14" s="181">
        <f t="shared" si="2"/>
        <v>0</v>
      </c>
      <c r="Q14" s="181">
        <f t="shared" si="2"/>
        <v>6925912833</v>
      </c>
      <c r="R14" s="181">
        <f t="shared" si="2"/>
        <v>9185399000</v>
      </c>
      <c r="S14" s="387">
        <f t="shared" ref="S14:U29" si="3">K14/C14</f>
        <v>1.1802112342116815</v>
      </c>
      <c r="T14" s="387">
        <f t="shared" si="3"/>
        <v>0.98906299269163689</v>
      </c>
      <c r="U14" s="388" t="e">
        <f t="shared" si="3"/>
        <v>#DIV/0!</v>
      </c>
      <c r="V14" s="388"/>
      <c r="W14" s="388" t="e">
        <f>O14/G14</f>
        <v>#DIV/0!</v>
      </c>
      <c r="X14" s="388" t="e">
        <f>P14/H14</f>
        <v>#DIV/0!</v>
      </c>
      <c r="Y14" s="388" t="e">
        <f>Q14/I14</f>
        <v>#DIV/0!</v>
      </c>
      <c r="Z14" s="388" t="e">
        <f>R14/J14</f>
        <v>#DIV/0!</v>
      </c>
    </row>
    <row r="15" spans="1:28" s="126" customFormat="1" ht="18">
      <c r="A15" s="389" t="s">
        <v>227</v>
      </c>
      <c r="B15" s="390" t="s">
        <v>228</v>
      </c>
      <c r="C15" s="391">
        <f>D15+E15</f>
        <v>5871000000</v>
      </c>
      <c r="D15" s="391">
        <v>5871000000</v>
      </c>
      <c r="E15" s="391">
        <f>+F15+G15</f>
        <v>0</v>
      </c>
      <c r="F15" s="391"/>
      <c r="G15" s="391">
        <f>SUM(H15:J15)</f>
        <v>0</v>
      </c>
      <c r="H15" s="391"/>
      <c r="I15" s="391"/>
      <c r="J15" s="391"/>
      <c r="K15" s="391">
        <f>L15+M15</f>
        <v>7094292800</v>
      </c>
      <c r="L15" s="391">
        <v>5871000000</v>
      </c>
      <c r="M15" s="391">
        <f>+N15+O15</f>
        <v>1223292800</v>
      </c>
      <c r="N15" s="391"/>
      <c r="O15" s="391">
        <f>SUM(P15:R15)</f>
        <v>1223292800</v>
      </c>
      <c r="P15" s="391"/>
      <c r="Q15" s="391">
        <v>739292800</v>
      </c>
      <c r="R15" s="391">
        <v>484000000</v>
      </c>
      <c r="S15" s="392">
        <f t="shared" si="3"/>
        <v>1.2083619144949753</v>
      </c>
      <c r="T15" s="392">
        <f t="shared" si="3"/>
        <v>1</v>
      </c>
      <c r="U15" s="392"/>
      <c r="V15" s="392"/>
      <c r="W15" s="392"/>
      <c r="X15" s="392"/>
      <c r="Y15" s="392"/>
      <c r="Z15" s="392"/>
    </row>
    <row r="16" spans="1:28" s="126" customFormat="1" ht="18">
      <c r="A16" s="389" t="s">
        <v>229</v>
      </c>
      <c r="B16" s="390" t="s">
        <v>230</v>
      </c>
      <c r="C16" s="391">
        <f t="shared" ref="C16:C33" si="4">D16+E16</f>
        <v>4175000000</v>
      </c>
      <c r="D16" s="391">
        <v>4175000000</v>
      </c>
      <c r="E16" s="391">
        <f t="shared" ref="E16:E33" si="5">+F16+G16</f>
        <v>0</v>
      </c>
      <c r="F16" s="391"/>
      <c r="G16" s="391">
        <f t="shared" ref="G16:G33" si="6">SUM(H16:J16)</f>
        <v>0</v>
      </c>
      <c r="H16" s="391"/>
      <c r="I16" s="391"/>
      <c r="J16" s="391"/>
      <c r="K16" s="391">
        <f t="shared" ref="K16:K33" si="7">L16+M16</f>
        <v>5188133460</v>
      </c>
      <c r="L16" s="391">
        <v>4173195560</v>
      </c>
      <c r="M16" s="391">
        <f>+N16+O16</f>
        <v>1014937900</v>
      </c>
      <c r="N16" s="391"/>
      <c r="O16" s="391">
        <f t="shared" ref="O16:O33" si="8">SUM(P16:R16)</f>
        <v>1014937900</v>
      </c>
      <c r="P16" s="391"/>
      <c r="Q16" s="391">
        <v>590937900</v>
      </c>
      <c r="R16" s="391">
        <v>424000000</v>
      </c>
      <c r="S16" s="392">
        <f t="shared" si="3"/>
        <v>1.2426666970059881</v>
      </c>
      <c r="T16" s="392">
        <f t="shared" si="3"/>
        <v>0.99956779880239521</v>
      </c>
      <c r="U16" s="392"/>
      <c r="V16" s="392"/>
      <c r="W16" s="392"/>
      <c r="X16" s="392"/>
      <c r="Y16" s="392"/>
      <c r="Z16" s="392"/>
    </row>
    <row r="17" spans="1:26" s="126" customFormat="1" ht="18">
      <c r="A17" s="389" t="s">
        <v>231</v>
      </c>
      <c r="B17" s="390" t="s">
        <v>232</v>
      </c>
      <c r="C17" s="391">
        <f t="shared" si="4"/>
        <v>4252000000</v>
      </c>
      <c r="D17" s="391">
        <v>4252000000</v>
      </c>
      <c r="E17" s="391">
        <f>+F17+G17</f>
        <v>0</v>
      </c>
      <c r="F17" s="391"/>
      <c r="G17" s="391">
        <f t="shared" si="6"/>
        <v>0</v>
      </c>
      <c r="H17" s="391"/>
      <c r="I17" s="391"/>
      <c r="J17" s="391"/>
      <c r="K17" s="391">
        <f t="shared" si="7"/>
        <v>5070340200</v>
      </c>
      <c r="L17" s="391">
        <v>4238420000</v>
      </c>
      <c r="M17" s="391">
        <f>+N17+O17</f>
        <v>831920200</v>
      </c>
      <c r="N17" s="391"/>
      <c r="O17" s="391">
        <f t="shared" si="8"/>
        <v>831920200</v>
      </c>
      <c r="P17" s="391"/>
      <c r="Q17" s="391">
        <v>247285200</v>
      </c>
      <c r="R17" s="391">
        <v>584635000</v>
      </c>
      <c r="S17" s="392">
        <f t="shared" si="3"/>
        <v>1.192460065851364</v>
      </c>
      <c r="T17" s="392">
        <f t="shared" si="3"/>
        <v>0.9968062088428975</v>
      </c>
      <c r="U17" s="392"/>
      <c r="V17" s="392"/>
      <c r="W17" s="392"/>
      <c r="X17" s="392"/>
      <c r="Y17" s="392"/>
      <c r="Z17" s="392"/>
    </row>
    <row r="18" spans="1:26" s="126" customFormat="1" ht="18">
      <c r="A18" s="389" t="s">
        <v>233</v>
      </c>
      <c r="B18" s="390" t="s">
        <v>234</v>
      </c>
      <c r="C18" s="391">
        <f t="shared" si="4"/>
        <v>4833000000</v>
      </c>
      <c r="D18" s="391">
        <v>4833000000</v>
      </c>
      <c r="E18" s="391">
        <f t="shared" si="5"/>
        <v>0</v>
      </c>
      <c r="F18" s="391"/>
      <c r="G18" s="391">
        <f t="shared" si="6"/>
        <v>0</v>
      </c>
      <c r="H18" s="391"/>
      <c r="I18" s="391"/>
      <c r="J18" s="391"/>
      <c r="K18" s="391">
        <f t="shared" si="7"/>
        <v>5784283600</v>
      </c>
      <c r="L18" s="391">
        <v>4778715700</v>
      </c>
      <c r="M18" s="391">
        <f t="shared" ref="M18:M33" si="9">+N18+O18</f>
        <v>1005567900</v>
      </c>
      <c r="N18" s="391"/>
      <c r="O18" s="391">
        <f t="shared" si="8"/>
        <v>1005567900</v>
      </c>
      <c r="P18" s="391"/>
      <c r="Q18" s="391">
        <v>421853900</v>
      </c>
      <c r="R18" s="391">
        <v>583714000</v>
      </c>
      <c r="S18" s="392">
        <f t="shared" si="3"/>
        <v>1.1968308710945583</v>
      </c>
      <c r="T18" s="392">
        <f t="shared" si="3"/>
        <v>0.98876799089592382</v>
      </c>
      <c r="U18" s="392"/>
      <c r="V18" s="392"/>
      <c r="W18" s="392"/>
      <c r="X18" s="392"/>
      <c r="Y18" s="392"/>
      <c r="Z18" s="392"/>
    </row>
    <row r="19" spans="1:26" s="126" customFormat="1" ht="18">
      <c r="A19" s="389" t="s">
        <v>235</v>
      </c>
      <c r="B19" s="390" t="s">
        <v>236</v>
      </c>
      <c r="C19" s="391">
        <f t="shared" si="4"/>
        <v>4345000000</v>
      </c>
      <c r="D19" s="391">
        <v>4345000000</v>
      </c>
      <c r="E19" s="391">
        <f t="shared" si="5"/>
        <v>0</v>
      </c>
      <c r="F19" s="391"/>
      <c r="G19" s="391">
        <f t="shared" si="6"/>
        <v>0</v>
      </c>
      <c r="H19" s="391"/>
      <c r="I19" s="391"/>
      <c r="J19" s="391"/>
      <c r="K19" s="391">
        <f t="shared" si="7"/>
        <v>4955501300</v>
      </c>
      <c r="L19" s="391">
        <v>4314882700</v>
      </c>
      <c r="M19" s="391">
        <f t="shared" si="9"/>
        <v>640618600</v>
      </c>
      <c r="N19" s="391"/>
      <c r="O19" s="391">
        <f t="shared" si="8"/>
        <v>640618600</v>
      </c>
      <c r="P19" s="391"/>
      <c r="Q19" s="391">
        <v>177618600</v>
      </c>
      <c r="R19" s="391">
        <v>463000000</v>
      </c>
      <c r="S19" s="392">
        <f t="shared" si="3"/>
        <v>1.1405066283084004</v>
      </c>
      <c r="T19" s="392">
        <f t="shared" si="3"/>
        <v>0.99306851553509778</v>
      </c>
      <c r="U19" s="392"/>
      <c r="V19" s="392"/>
      <c r="W19" s="392"/>
      <c r="X19" s="392"/>
      <c r="Y19" s="392"/>
      <c r="Z19" s="392"/>
    </row>
    <row r="20" spans="1:26" s="126" customFormat="1" ht="18">
      <c r="A20" s="389" t="s">
        <v>237</v>
      </c>
      <c r="B20" s="390" t="s">
        <v>238</v>
      </c>
      <c r="C20" s="391">
        <f t="shared" si="4"/>
        <v>4423000000</v>
      </c>
      <c r="D20" s="391">
        <v>4423000000</v>
      </c>
      <c r="E20" s="391">
        <f t="shared" si="5"/>
        <v>0</v>
      </c>
      <c r="F20" s="391"/>
      <c r="G20" s="391">
        <f t="shared" si="6"/>
        <v>0</v>
      </c>
      <c r="H20" s="391"/>
      <c r="I20" s="391"/>
      <c r="J20" s="391"/>
      <c r="K20" s="391">
        <f t="shared" si="7"/>
        <v>4949076040</v>
      </c>
      <c r="L20" s="391">
        <v>4417529240</v>
      </c>
      <c r="M20" s="391">
        <f t="shared" si="9"/>
        <v>531546800</v>
      </c>
      <c r="N20" s="391"/>
      <c r="O20" s="391">
        <f t="shared" si="8"/>
        <v>531546800</v>
      </c>
      <c r="P20" s="391"/>
      <c r="Q20" s="391">
        <v>300546800</v>
      </c>
      <c r="R20" s="391">
        <v>231000000</v>
      </c>
      <c r="S20" s="392">
        <f t="shared" si="3"/>
        <v>1.1189409993217274</v>
      </c>
      <c r="T20" s="392">
        <f t="shared" si="3"/>
        <v>0.99876311101062631</v>
      </c>
      <c r="U20" s="392"/>
      <c r="V20" s="392"/>
      <c r="W20" s="392"/>
      <c r="X20" s="392"/>
      <c r="Y20" s="392"/>
      <c r="Z20" s="392"/>
    </row>
    <row r="21" spans="1:26" s="126" customFormat="1" ht="18">
      <c r="A21" s="389" t="s">
        <v>239</v>
      </c>
      <c r="B21" s="390" t="s">
        <v>240</v>
      </c>
      <c r="C21" s="391">
        <f t="shared" si="4"/>
        <v>4841000000</v>
      </c>
      <c r="D21" s="391">
        <v>4841000000</v>
      </c>
      <c r="E21" s="391">
        <f t="shared" si="5"/>
        <v>0</v>
      </c>
      <c r="F21" s="391"/>
      <c r="G21" s="391">
        <f t="shared" si="6"/>
        <v>0</v>
      </c>
      <c r="H21" s="391"/>
      <c r="I21" s="391"/>
      <c r="J21" s="391"/>
      <c r="K21" s="391">
        <f t="shared" si="7"/>
        <v>5599952909</v>
      </c>
      <c r="L21" s="391">
        <v>4676380109</v>
      </c>
      <c r="M21" s="391">
        <f t="shared" si="9"/>
        <v>923572800</v>
      </c>
      <c r="N21" s="391"/>
      <c r="O21" s="391">
        <f t="shared" si="8"/>
        <v>923572800</v>
      </c>
      <c r="P21" s="391"/>
      <c r="Q21" s="391">
        <v>468572800</v>
      </c>
      <c r="R21" s="391">
        <v>455000000</v>
      </c>
      <c r="S21" s="392">
        <f t="shared" si="3"/>
        <v>1.1567760605246851</v>
      </c>
      <c r="T21" s="392">
        <f t="shared" si="3"/>
        <v>0.96599465172485022</v>
      </c>
      <c r="U21" s="392"/>
      <c r="V21" s="392"/>
      <c r="W21" s="392"/>
      <c r="X21" s="392"/>
      <c r="Y21" s="392"/>
      <c r="Z21" s="392"/>
    </row>
    <row r="22" spans="1:26" s="126" customFormat="1" ht="18">
      <c r="A22" s="389" t="s">
        <v>241</v>
      </c>
      <c r="B22" s="390" t="s">
        <v>242</v>
      </c>
      <c r="C22" s="391">
        <f t="shared" si="4"/>
        <v>4787000000</v>
      </c>
      <c r="D22" s="391">
        <v>4787000000</v>
      </c>
      <c r="E22" s="391">
        <f t="shared" si="5"/>
        <v>0</v>
      </c>
      <c r="F22" s="391"/>
      <c r="G22" s="391">
        <f t="shared" si="6"/>
        <v>0</v>
      </c>
      <c r="H22" s="391"/>
      <c r="I22" s="391"/>
      <c r="J22" s="391"/>
      <c r="K22" s="391">
        <f t="shared" si="7"/>
        <v>5381874614</v>
      </c>
      <c r="L22" s="391">
        <v>4581552014</v>
      </c>
      <c r="M22" s="391">
        <f t="shared" si="9"/>
        <v>800322600</v>
      </c>
      <c r="N22" s="391"/>
      <c r="O22" s="391">
        <f t="shared" si="8"/>
        <v>800322600</v>
      </c>
      <c r="P22" s="391"/>
      <c r="Q22" s="391">
        <v>294322600</v>
      </c>
      <c r="R22" s="391">
        <v>506000000</v>
      </c>
      <c r="S22" s="392">
        <f t="shared" si="3"/>
        <v>1.1242687725088782</v>
      </c>
      <c r="T22" s="392">
        <f t="shared" si="3"/>
        <v>0.95708210027156881</v>
      </c>
      <c r="U22" s="392"/>
      <c r="V22" s="392"/>
      <c r="W22" s="392"/>
      <c r="X22" s="392"/>
      <c r="Y22" s="392"/>
      <c r="Z22" s="392"/>
    </row>
    <row r="23" spans="1:26" s="126" customFormat="1" ht="18">
      <c r="A23" s="389" t="s">
        <v>243</v>
      </c>
      <c r="B23" s="390" t="s">
        <v>244</v>
      </c>
      <c r="C23" s="391">
        <f t="shared" si="4"/>
        <v>4411000000</v>
      </c>
      <c r="D23" s="391">
        <v>4411000000</v>
      </c>
      <c r="E23" s="391">
        <f t="shared" si="5"/>
        <v>0</v>
      </c>
      <c r="F23" s="391"/>
      <c r="G23" s="391">
        <f t="shared" si="6"/>
        <v>0</v>
      </c>
      <c r="H23" s="391"/>
      <c r="I23" s="391"/>
      <c r="J23" s="391"/>
      <c r="K23" s="391">
        <f t="shared" si="7"/>
        <v>5386421700</v>
      </c>
      <c r="L23" s="391">
        <v>4454929000</v>
      </c>
      <c r="M23" s="391">
        <f t="shared" si="9"/>
        <v>931492700</v>
      </c>
      <c r="N23" s="391"/>
      <c r="O23" s="391">
        <f t="shared" si="8"/>
        <v>931492700</v>
      </c>
      <c r="P23" s="391"/>
      <c r="Q23" s="391">
        <v>461492700</v>
      </c>
      <c r="R23" s="391">
        <v>470000000</v>
      </c>
      <c r="S23" s="392">
        <f t="shared" si="3"/>
        <v>1.22113391521197</v>
      </c>
      <c r="T23" s="392">
        <f t="shared" si="3"/>
        <v>1.0099589662208117</v>
      </c>
      <c r="U23" s="392"/>
      <c r="V23" s="392"/>
      <c r="W23" s="392"/>
      <c r="X23" s="392"/>
      <c r="Y23" s="392"/>
      <c r="Z23" s="392"/>
    </row>
    <row r="24" spans="1:26" s="126" customFormat="1" ht="18">
      <c r="A24" s="389" t="s">
        <v>245</v>
      </c>
      <c r="B24" s="390" t="s">
        <v>246</v>
      </c>
      <c r="C24" s="391">
        <f t="shared" si="4"/>
        <v>4123000000</v>
      </c>
      <c r="D24" s="391">
        <v>4123000000</v>
      </c>
      <c r="E24" s="391">
        <f t="shared" si="5"/>
        <v>0</v>
      </c>
      <c r="F24" s="391"/>
      <c r="G24" s="391">
        <f t="shared" si="6"/>
        <v>0</v>
      </c>
      <c r="H24" s="391"/>
      <c r="I24" s="391"/>
      <c r="J24" s="391"/>
      <c r="K24" s="391">
        <f t="shared" si="7"/>
        <v>5669573700</v>
      </c>
      <c r="L24" s="391">
        <v>4088178400</v>
      </c>
      <c r="M24" s="391">
        <f t="shared" si="9"/>
        <v>1581395300</v>
      </c>
      <c r="N24" s="391"/>
      <c r="O24" s="391">
        <f t="shared" si="8"/>
        <v>1581395300</v>
      </c>
      <c r="P24" s="391"/>
      <c r="Q24" s="391">
        <v>632345300</v>
      </c>
      <c r="R24" s="391">
        <v>949050000</v>
      </c>
      <c r="S24" s="392">
        <f t="shared" si="3"/>
        <v>1.3751088285229203</v>
      </c>
      <c r="T24" s="392">
        <f t="shared" si="3"/>
        <v>0.99155430511763276</v>
      </c>
      <c r="U24" s="392"/>
      <c r="V24" s="392"/>
      <c r="W24" s="392"/>
      <c r="X24" s="392"/>
      <c r="Y24" s="392"/>
      <c r="Z24" s="392"/>
    </row>
    <row r="25" spans="1:26" s="126" customFormat="1" ht="18">
      <c r="A25" s="389" t="s">
        <v>247</v>
      </c>
      <c r="B25" s="390" t="s">
        <v>248</v>
      </c>
      <c r="C25" s="391">
        <f t="shared" si="4"/>
        <v>4110000000</v>
      </c>
      <c r="D25" s="391">
        <v>4110000000</v>
      </c>
      <c r="E25" s="391">
        <f t="shared" si="5"/>
        <v>0</v>
      </c>
      <c r="F25" s="391"/>
      <c r="G25" s="391">
        <f t="shared" si="6"/>
        <v>0</v>
      </c>
      <c r="H25" s="391"/>
      <c r="I25" s="391"/>
      <c r="J25" s="391"/>
      <c r="K25" s="391">
        <f t="shared" si="7"/>
        <v>4599952000</v>
      </c>
      <c r="L25" s="391">
        <v>4031600000</v>
      </c>
      <c r="M25" s="391">
        <f t="shared" si="9"/>
        <v>568352000</v>
      </c>
      <c r="N25" s="391"/>
      <c r="O25" s="391">
        <f t="shared" si="8"/>
        <v>568352000</v>
      </c>
      <c r="P25" s="391"/>
      <c r="Q25" s="391">
        <v>127352000</v>
      </c>
      <c r="R25" s="391">
        <v>441000000</v>
      </c>
      <c r="S25" s="392">
        <f t="shared" si="3"/>
        <v>1.1192097323600974</v>
      </c>
      <c r="T25" s="392">
        <f t="shared" si="3"/>
        <v>0.98092457420924573</v>
      </c>
      <c r="U25" s="392"/>
      <c r="V25" s="392"/>
      <c r="W25" s="392"/>
      <c r="X25" s="392"/>
      <c r="Y25" s="392"/>
      <c r="Z25" s="392"/>
    </row>
    <row r="26" spans="1:26" s="126" customFormat="1" ht="18">
      <c r="A26" s="389" t="s">
        <v>249</v>
      </c>
      <c r="B26" s="390" t="s">
        <v>250</v>
      </c>
      <c r="C26" s="391">
        <f t="shared" si="4"/>
        <v>3995000000</v>
      </c>
      <c r="D26" s="391">
        <v>3995000000</v>
      </c>
      <c r="E26" s="391">
        <f t="shared" si="5"/>
        <v>0</v>
      </c>
      <c r="F26" s="391"/>
      <c r="G26" s="391">
        <f t="shared" si="6"/>
        <v>0</v>
      </c>
      <c r="H26" s="391"/>
      <c r="I26" s="391"/>
      <c r="J26" s="391"/>
      <c r="K26" s="391">
        <f t="shared" si="7"/>
        <v>4694739950</v>
      </c>
      <c r="L26" s="391">
        <v>3990685000</v>
      </c>
      <c r="M26" s="391">
        <f t="shared" si="9"/>
        <v>704054950</v>
      </c>
      <c r="N26" s="391"/>
      <c r="O26" s="391">
        <f t="shared" si="8"/>
        <v>704054950</v>
      </c>
      <c r="P26" s="391"/>
      <c r="Q26" s="391">
        <v>260054950</v>
      </c>
      <c r="R26" s="391">
        <v>444000000</v>
      </c>
      <c r="S26" s="392">
        <f t="shared" si="3"/>
        <v>1.1751539299123905</v>
      </c>
      <c r="T26" s="392">
        <f t="shared" si="3"/>
        <v>0.99891989987484353</v>
      </c>
      <c r="U26" s="392"/>
      <c r="V26" s="392"/>
      <c r="W26" s="392"/>
      <c r="X26" s="392"/>
      <c r="Y26" s="392"/>
      <c r="Z26" s="392"/>
    </row>
    <row r="27" spans="1:26" s="126" customFormat="1" ht="18">
      <c r="A27" s="389" t="s">
        <v>251</v>
      </c>
      <c r="B27" s="390" t="s">
        <v>252</v>
      </c>
      <c r="C27" s="391">
        <f t="shared" si="4"/>
        <v>4220000000</v>
      </c>
      <c r="D27" s="391">
        <v>4220000000</v>
      </c>
      <c r="E27" s="391">
        <f t="shared" si="5"/>
        <v>0</v>
      </c>
      <c r="F27" s="391"/>
      <c r="G27" s="391">
        <f t="shared" si="6"/>
        <v>0</v>
      </c>
      <c r="H27" s="391"/>
      <c r="I27" s="391"/>
      <c r="J27" s="391"/>
      <c r="K27" s="391">
        <f t="shared" si="7"/>
        <v>4833323348</v>
      </c>
      <c r="L27" s="391">
        <v>4206770948</v>
      </c>
      <c r="M27" s="391">
        <f t="shared" si="9"/>
        <v>626552400</v>
      </c>
      <c r="N27" s="391"/>
      <c r="O27" s="391">
        <f t="shared" si="8"/>
        <v>626552400</v>
      </c>
      <c r="P27" s="391"/>
      <c r="Q27" s="391">
        <v>185552400</v>
      </c>
      <c r="R27" s="391">
        <v>441000000</v>
      </c>
      <c r="S27" s="392">
        <f t="shared" si="3"/>
        <v>1.1453372862559241</v>
      </c>
      <c r="T27" s="392">
        <f t="shared" si="3"/>
        <v>0.99686515355450234</v>
      </c>
      <c r="U27" s="392"/>
      <c r="V27" s="392"/>
      <c r="W27" s="392"/>
      <c r="X27" s="392"/>
      <c r="Y27" s="392"/>
      <c r="Z27" s="392"/>
    </row>
    <row r="28" spans="1:26" s="126" customFormat="1" ht="18">
      <c r="A28" s="389" t="s">
        <v>253</v>
      </c>
      <c r="B28" s="390" t="s">
        <v>254</v>
      </c>
      <c r="C28" s="391">
        <f t="shared" si="4"/>
        <v>4185000000</v>
      </c>
      <c r="D28" s="391">
        <v>4185000000</v>
      </c>
      <c r="E28" s="391">
        <f t="shared" si="5"/>
        <v>0</v>
      </c>
      <c r="F28" s="391"/>
      <c r="G28" s="391">
        <f t="shared" si="6"/>
        <v>0</v>
      </c>
      <c r="H28" s="391"/>
      <c r="I28" s="391"/>
      <c r="J28" s="391"/>
      <c r="K28" s="391">
        <f t="shared" si="7"/>
        <v>5005936157</v>
      </c>
      <c r="L28" s="391">
        <v>4183163404</v>
      </c>
      <c r="M28" s="391">
        <f t="shared" si="9"/>
        <v>822772753</v>
      </c>
      <c r="N28" s="391"/>
      <c r="O28" s="391">
        <f t="shared" si="8"/>
        <v>822772753</v>
      </c>
      <c r="P28" s="391"/>
      <c r="Q28" s="391">
        <v>391772753</v>
      </c>
      <c r="R28" s="391">
        <v>431000000</v>
      </c>
      <c r="S28" s="392">
        <f t="shared" si="3"/>
        <v>1.1961615667861409</v>
      </c>
      <c r="T28" s="392">
        <f t="shared" si="3"/>
        <v>0.99956114790919948</v>
      </c>
      <c r="U28" s="392"/>
      <c r="V28" s="392"/>
      <c r="W28" s="392"/>
      <c r="X28" s="392"/>
      <c r="Y28" s="392"/>
      <c r="Z28" s="392"/>
    </row>
    <row r="29" spans="1:26" s="126" customFormat="1" ht="18">
      <c r="A29" s="389" t="s">
        <v>255</v>
      </c>
      <c r="B29" s="390" t="s">
        <v>256</v>
      </c>
      <c r="C29" s="391">
        <f t="shared" si="4"/>
        <v>4435000000</v>
      </c>
      <c r="D29" s="391">
        <v>4435000000</v>
      </c>
      <c r="E29" s="391">
        <f t="shared" si="5"/>
        <v>0</v>
      </c>
      <c r="F29" s="391"/>
      <c r="G29" s="391">
        <f t="shared" si="6"/>
        <v>0</v>
      </c>
      <c r="H29" s="391"/>
      <c r="I29" s="391"/>
      <c r="J29" s="391"/>
      <c r="K29" s="391">
        <f t="shared" si="7"/>
        <v>5169605400</v>
      </c>
      <c r="L29" s="391">
        <v>4434537000</v>
      </c>
      <c r="M29" s="391">
        <f t="shared" si="9"/>
        <v>735068400</v>
      </c>
      <c r="N29" s="391"/>
      <c r="O29" s="391">
        <f t="shared" si="8"/>
        <v>735068400</v>
      </c>
      <c r="P29" s="391"/>
      <c r="Q29" s="391">
        <v>268068400</v>
      </c>
      <c r="R29" s="391">
        <v>467000000</v>
      </c>
      <c r="S29" s="392">
        <f t="shared" si="3"/>
        <v>1.1656381961668545</v>
      </c>
      <c r="T29" s="392">
        <f t="shared" si="3"/>
        <v>0.999895603156708</v>
      </c>
      <c r="U29" s="392"/>
      <c r="V29" s="392"/>
      <c r="W29" s="392"/>
      <c r="X29" s="392"/>
      <c r="Y29" s="392"/>
      <c r="Z29" s="392"/>
    </row>
    <row r="30" spans="1:26" s="126" customFormat="1" ht="18">
      <c r="A30" s="389" t="s">
        <v>257</v>
      </c>
      <c r="B30" s="390" t="s">
        <v>258</v>
      </c>
      <c r="C30" s="391">
        <f t="shared" si="4"/>
        <v>3906000000</v>
      </c>
      <c r="D30" s="391">
        <v>3906000000</v>
      </c>
      <c r="E30" s="391">
        <f t="shared" si="5"/>
        <v>0</v>
      </c>
      <c r="F30" s="391"/>
      <c r="G30" s="391">
        <f t="shared" si="6"/>
        <v>0</v>
      </c>
      <c r="H30" s="391"/>
      <c r="I30" s="391"/>
      <c r="J30" s="391"/>
      <c r="K30" s="391">
        <f t="shared" si="7"/>
        <v>4624747320</v>
      </c>
      <c r="L30" s="391">
        <v>3898782720</v>
      </c>
      <c r="M30" s="391">
        <f t="shared" si="9"/>
        <v>725964600</v>
      </c>
      <c r="N30" s="391"/>
      <c r="O30" s="391">
        <f t="shared" si="8"/>
        <v>725964600</v>
      </c>
      <c r="P30" s="391"/>
      <c r="Q30" s="391">
        <v>272964600</v>
      </c>
      <c r="R30" s="391">
        <v>453000000</v>
      </c>
      <c r="S30" s="392">
        <f t="shared" ref="S30:T33" si="10">K30/C30</f>
        <v>1.1840110906298003</v>
      </c>
      <c r="T30" s="392">
        <f t="shared" si="10"/>
        <v>0.99815225806451613</v>
      </c>
      <c r="U30" s="392"/>
      <c r="V30" s="392"/>
      <c r="W30" s="392"/>
      <c r="X30" s="392"/>
      <c r="Y30" s="392"/>
      <c r="Z30" s="392"/>
    </row>
    <row r="31" spans="1:26" s="126" customFormat="1" ht="18">
      <c r="A31" s="389" t="s">
        <v>259</v>
      </c>
      <c r="B31" s="390" t="s">
        <v>260</v>
      </c>
      <c r="C31" s="391">
        <f t="shared" si="4"/>
        <v>4501000000</v>
      </c>
      <c r="D31" s="391">
        <v>4501000000</v>
      </c>
      <c r="E31" s="391">
        <f t="shared" si="5"/>
        <v>0</v>
      </c>
      <c r="F31" s="391"/>
      <c r="G31" s="391">
        <f t="shared" si="6"/>
        <v>0</v>
      </c>
      <c r="H31" s="391"/>
      <c r="I31" s="391"/>
      <c r="J31" s="391"/>
      <c r="K31" s="391">
        <f t="shared" si="7"/>
        <v>4758719790</v>
      </c>
      <c r="L31" s="391">
        <v>4174829390</v>
      </c>
      <c r="M31" s="391">
        <f t="shared" si="9"/>
        <v>583890400</v>
      </c>
      <c r="N31" s="391"/>
      <c r="O31" s="391">
        <f t="shared" si="8"/>
        <v>583890400</v>
      </c>
      <c r="P31" s="391"/>
      <c r="Q31" s="391">
        <v>154890400</v>
      </c>
      <c r="R31" s="391">
        <v>429000000</v>
      </c>
      <c r="S31" s="392">
        <f t="shared" si="10"/>
        <v>1.0572583403688069</v>
      </c>
      <c r="T31" s="392">
        <f t="shared" si="10"/>
        <v>0.92753374583425907</v>
      </c>
      <c r="U31" s="392"/>
      <c r="V31" s="392"/>
      <c r="W31" s="392"/>
      <c r="X31" s="392"/>
      <c r="Y31" s="392"/>
      <c r="Z31" s="392"/>
    </row>
    <row r="32" spans="1:26" s="126" customFormat="1" ht="18">
      <c r="A32" s="389" t="s">
        <v>261</v>
      </c>
      <c r="B32" s="390" t="s">
        <v>262</v>
      </c>
      <c r="C32" s="391">
        <f t="shared" si="4"/>
        <v>4849000000</v>
      </c>
      <c r="D32" s="391">
        <v>4849000000</v>
      </c>
      <c r="E32" s="391">
        <f t="shared" si="5"/>
        <v>0</v>
      </c>
      <c r="F32" s="391"/>
      <c r="G32" s="391">
        <f t="shared" si="6"/>
        <v>0</v>
      </c>
      <c r="H32" s="391"/>
      <c r="I32" s="391"/>
      <c r="J32" s="391"/>
      <c r="K32" s="391">
        <f t="shared" si="7"/>
        <v>5777938780</v>
      </c>
      <c r="L32" s="391">
        <v>4837657280</v>
      </c>
      <c r="M32" s="391">
        <f t="shared" si="9"/>
        <v>940281500</v>
      </c>
      <c r="N32" s="391"/>
      <c r="O32" s="391">
        <f t="shared" si="8"/>
        <v>940281500</v>
      </c>
      <c r="P32" s="391"/>
      <c r="Q32" s="391">
        <v>452281500</v>
      </c>
      <c r="R32" s="391">
        <v>488000000</v>
      </c>
      <c r="S32" s="392">
        <f t="shared" si="10"/>
        <v>1.191573268715199</v>
      </c>
      <c r="T32" s="392">
        <f t="shared" si="10"/>
        <v>0.99766081253866778</v>
      </c>
      <c r="U32" s="392"/>
      <c r="V32" s="392"/>
      <c r="W32" s="392"/>
      <c r="X32" s="392"/>
      <c r="Y32" s="392"/>
      <c r="Z32" s="392"/>
    </row>
    <row r="33" spans="1:26" s="127" customFormat="1">
      <c r="A33" s="393" t="s">
        <v>263</v>
      </c>
      <c r="B33" s="394" t="s">
        <v>264</v>
      </c>
      <c r="C33" s="395">
        <f t="shared" si="4"/>
        <v>4025000000</v>
      </c>
      <c r="D33" s="395">
        <v>4025000000</v>
      </c>
      <c r="E33" s="395">
        <f t="shared" si="5"/>
        <v>0</v>
      </c>
      <c r="F33" s="395"/>
      <c r="G33" s="395">
        <f t="shared" si="6"/>
        <v>0</v>
      </c>
      <c r="H33" s="395"/>
      <c r="I33" s="395"/>
      <c r="J33" s="395"/>
      <c r="K33" s="395">
        <f t="shared" si="7"/>
        <v>4932051230</v>
      </c>
      <c r="L33" s="395">
        <v>4012344000</v>
      </c>
      <c r="M33" s="395">
        <f t="shared" si="9"/>
        <v>919707230</v>
      </c>
      <c r="N33" s="395"/>
      <c r="O33" s="395">
        <f t="shared" si="8"/>
        <v>919707230</v>
      </c>
      <c r="P33" s="395"/>
      <c r="Q33" s="395">
        <v>478707230</v>
      </c>
      <c r="R33" s="395">
        <v>441000000</v>
      </c>
      <c r="S33" s="396">
        <f t="shared" si="10"/>
        <v>1.225354342857143</v>
      </c>
      <c r="T33" s="396">
        <f t="shared" si="10"/>
        <v>0.99685565217391303</v>
      </c>
      <c r="U33" s="396"/>
      <c r="V33" s="396"/>
      <c r="W33" s="396"/>
      <c r="X33" s="396"/>
      <c r="Y33" s="396"/>
      <c r="Z33" s="396"/>
    </row>
    <row r="34" spans="1:26" s="95" customFormat="1" ht="18">
      <c r="A34" s="96"/>
      <c r="B34" s="97"/>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 r="A48" s="1"/>
      <c r="B48" s="1"/>
      <c r="C48" s="1"/>
      <c r="D48" s="1"/>
      <c r="E48" s="1"/>
      <c r="F48" s="1"/>
      <c r="G48" s="1"/>
      <c r="H48" s="1"/>
      <c r="I48" s="1"/>
      <c r="J48" s="1"/>
      <c r="K48" s="1"/>
      <c r="L48" s="1"/>
      <c r="M48" s="1"/>
      <c r="N48" s="1"/>
      <c r="O48" s="1"/>
      <c r="P48" s="1"/>
      <c r="Q48" s="1"/>
      <c r="R48" s="1"/>
      <c r="S48" s="1"/>
      <c r="T48" s="1"/>
      <c r="U48" s="1"/>
      <c r="V48" s="1"/>
      <c r="W48" s="1"/>
      <c r="X48" s="1"/>
      <c r="Y48" s="1"/>
      <c r="Z48" s="1"/>
    </row>
  </sheetData>
  <mergeCells count="37">
    <mergeCell ref="S5:Z5"/>
    <mergeCell ref="W8:W12"/>
    <mergeCell ref="S6:S12"/>
    <mergeCell ref="N8:N12"/>
    <mergeCell ref="O8:O12"/>
    <mergeCell ref="M6:R6"/>
    <mergeCell ref="V8:V12"/>
    <mergeCell ref="Q7:Q12"/>
    <mergeCell ref="R7:R12"/>
    <mergeCell ref="U7:U12"/>
    <mergeCell ref="V7:W7"/>
    <mergeCell ref="C6:C12"/>
    <mergeCell ref="D6:D12"/>
    <mergeCell ref="E6:J6"/>
    <mergeCell ref="K6:K12"/>
    <mergeCell ref="L6:L12"/>
    <mergeCell ref="F8:F12"/>
    <mergeCell ref="G8:G12"/>
    <mergeCell ref="H7:H12"/>
    <mergeCell ref="I7:I12"/>
    <mergeCell ref="J7:J12"/>
    <mergeCell ref="A2:Z2"/>
    <mergeCell ref="E7:E12"/>
    <mergeCell ref="F7:G7"/>
    <mergeCell ref="M7:M12"/>
    <mergeCell ref="Z7:Z12"/>
    <mergeCell ref="A5:A12"/>
    <mergeCell ref="B5:B12"/>
    <mergeCell ref="C5:J5"/>
    <mergeCell ref="K5:R5"/>
    <mergeCell ref="T6:T12"/>
    <mergeCell ref="X7:X12"/>
    <mergeCell ref="Y7:Y12"/>
    <mergeCell ref="N7:O7"/>
    <mergeCell ref="P7:P12"/>
    <mergeCell ref="A3:Z3"/>
    <mergeCell ref="U6:Z6"/>
  </mergeCells>
  <pageMargins left="0.27559055118110198" right="0.196850393700787" top="0.52559055099999996" bottom="0.74803149606299202" header="0.196850393700787" footer="0.31496062992126"/>
  <pageSetup paperSize="9" scale="6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49"/>
  <sheetViews>
    <sheetView view="pageBreakPreview" zoomScale="70" zoomScaleNormal="100" zoomScaleSheetLayoutView="70" workbookViewId="0">
      <selection activeCell="J20" sqref="J20"/>
    </sheetView>
  </sheetViews>
  <sheetFormatPr defaultColWidth="9" defaultRowHeight="15.6"/>
  <cols>
    <col min="1" max="1" width="4.8984375" style="49" customWidth="1"/>
    <col min="2" max="2" width="23.3984375" style="49" customWidth="1"/>
    <col min="3" max="4" width="5.59765625" style="49" customWidth="1"/>
    <col min="5" max="5" width="6.5" style="49" customWidth="1"/>
    <col min="6" max="7" width="14.19921875" style="49" customWidth="1"/>
    <col min="8" max="8" width="13.5" style="49" customWidth="1"/>
    <col min="9" max="9" width="13.19921875" style="49" customWidth="1"/>
    <col min="10" max="11" width="13.3984375" style="49" customWidth="1"/>
    <col min="12" max="12" width="6.09765625" style="49" customWidth="1"/>
    <col min="13" max="14" width="13.59765625" style="49" customWidth="1"/>
    <col min="15" max="15" width="5.8984375" style="49" customWidth="1"/>
    <col min="16" max="16" width="13.19921875" style="49" customWidth="1"/>
    <col min="17" max="18" width="12.3984375" style="49" customWidth="1"/>
    <col min="19" max="19" width="10.69921875" style="49" customWidth="1"/>
    <col min="20" max="21" width="13.3984375" style="49" customWidth="1"/>
    <col min="22" max="22" width="6" style="49" customWidth="1"/>
    <col min="23" max="25" width="13.8984375" style="49" customWidth="1"/>
    <col min="26" max="26" width="5.5" style="49" customWidth="1"/>
    <col min="27" max="28" width="11.09765625" style="49" customWidth="1"/>
    <col min="29" max="29" width="5.5" style="49" customWidth="1"/>
    <col min="30" max="31" width="5.8984375" style="49" customWidth="1"/>
    <col min="32" max="32" width="6.59765625" style="49" customWidth="1"/>
    <col min="33" max="36" width="11.8984375" style="49" customWidth="1"/>
    <col min="37" max="16384" width="9" style="49"/>
  </cols>
  <sheetData>
    <row r="1" spans="1:35" ht="16.5" customHeight="1">
      <c r="A1" s="242"/>
      <c r="B1" s="242"/>
      <c r="C1" s="243"/>
      <c r="D1" s="243"/>
      <c r="E1" s="243"/>
      <c r="F1" s="243"/>
      <c r="G1" s="243"/>
      <c r="H1" s="243"/>
      <c r="I1" s="243"/>
      <c r="J1" s="75"/>
      <c r="K1" s="75"/>
      <c r="L1" s="75"/>
      <c r="M1" s="75"/>
      <c r="N1" s="269"/>
      <c r="O1" s="75"/>
      <c r="P1" s="75"/>
      <c r="Q1" s="243"/>
      <c r="R1" s="243"/>
      <c r="S1" s="243"/>
      <c r="T1" s="243"/>
      <c r="U1" s="268"/>
      <c r="V1" s="268"/>
      <c r="W1" s="75"/>
      <c r="X1" s="243"/>
      <c r="Y1" s="243"/>
      <c r="Z1" s="243"/>
      <c r="AA1" s="243"/>
      <c r="AB1" s="268"/>
      <c r="AC1" s="268"/>
      <c r="AD1" s="243"/>
      <c r="AE1" s="397" t="s">
        <v>109</v>
      </c>
      <c r="AF1" s="398"/>
      <c r="AG1" s="68"/>
    </row>
    <row r="2" spans="1:35" s="50" customFormat="1" ht="28.5" customHeight="1">
      <c r="A2" s="539" t="s">
        <v>569</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139"/>
    </row>
    <row r="3" spans="1:35" ht="22.5" customHeight="1">
      <c r="A3" s="540" t="str">
        <f>'B48'!A3:F3</f>
        <v>(Kèm theo Báo cáo số            /BC-UBND  ngày 17/6/2024 của UBND huyện Tuần Giáo)</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87"/>
    </row>
    <row r="4" spans="1:35" ht="20.25" customHeight="1">
      <c r="A4" s="244"/>
      <c r="B4" s="244"/>
      <c r="C4" s="245"/>
      <c r="D4" s="245"/>
      <c r="E4" s="245"/>
      <c r="F4" s="245"/>
      <c r="G4" s="245"/>
      <c r="H4" s="245"/>
      <c r="I4" s="245"/>
      <c r="J4" s="245"/>
      <c r="K4" s="399"/>
      <c r="L4" s="399"/>
      <c r="M4" s="400"/>
      <c r="N4" s="401"/>
      <c r="O4" s="402"/>
      <c r="P4" s="403"/>
      <c r="Q4" s="75"/>
      <c r="R4" s="75"/>
      <c r="S4" s="245"/>
      <c r="T4" s="245"/>
      <c r="U4" s="404"/>
      <c r="V4" s="405"/>
      <c r="W4" s="403"/>
      <c r="X4" s="75"/>
      <c r="Y4" s="75"/>
      <c r="Z4" s="245"/>
      <c r="AA4" s="245"/>
      <c r="AB4" s="404"/>
      <c r="AC4" s="405"/>
      <c r="AD4" s="405"/>
      <c r="AE4" s="399" t="s">
        <v>178</v>
      </c>
      <c r="AF4" s="406"/>
      <c r="AG4" s="140"/>
    </row>
    <row r="5" spans="1:35" s="74" customFormat="1" ht="24" customHeight="1">
      <c r="A5" s="541" t="s">
        <v>50</v>
      </c>
      <c r="B5" s="541" t="s">
        <v>194</v>
      </c>
      <c r="C5" s="547" t="s">
        <v>2</v>
      </c>
      <c r="D5" s="547"/>
      <c r="E5" s="547"/>
      <c r="F5" s="542" t="s">
        <v>49</v>
      </c>
      <c r="G5" s="543"/>
      <c r="H5" s="543"/>
      <c r="I5" s="543"/>
      <c r="J5" s="543"/>
      <c r="K5" s="543"/>
      <c r="L5" s="543"/>
      <c r="M5" s="543"/>
      <c r="N5" s="543"/>
      <c r="O5" s="543"/>
      <c r="P5" s="543" t="s">
        <v>49</v>
      </c>
      <c r="Q5" s="543"/>
      <c r="R5" s="543"/>
      <c r="S5" s="543"/>
      <c r="T5" s="543"/>
      <c r="U5" s="543"/>
      <c r="V5" s="544"/>
      <c r="W5" s="543" t="s">
        <v>49</v>
      </c>
      <c r="X5" s="543"/>
      <c r="Y5" s="543"/>
      <c r="Z5" s="543"/>
      <c r="AA5" s="543"/>
      <c r="AB5" s="543"/>
      <c r="AC5" s="544"/>
      <c r="AD5" s="541" t="s">
        <v>73</v>
      </c>
      <c r="AE5" s="541"/>
      <c r="AF5" s="541"/>
    </row>
    <row r="6" spans="1:35" s="74" customFormat="1" ht="40.5" customHeight="1">
      <c r="A6" s="541"/>
      <c r="B6" s="541"/>
      <c r="C6" s="541" t="s">
        <v>65</v>
      </c>
      <c r="D6" s="541" t="s">
        <v>23</v>
      </c>
      <c r="E6" s="541"/>
      <c r="F6" s="541" t="s">
        <v>65</v>
      </c>
      <c r="G6" s="541" t="s">
        <v>23</v>
      </c>
      <c r="H6" s="541"/>
      <c r="I6" s="545" t="s">
        <v>549</v>
      </c>
      <c r="J6" s="548"/>
      <c r="K6" s="548"/>
      <c r="L6" s="548"/>
      <c r="M6" s="548"/>
      <c r="N6" s="548"/>
      <c r="O6" s="546"/>
      <c r="P6" s="549" t="s">
        <v>225</v>
      </c>
      <c r="Q6" s="550"/>
      <c r="R6" s="550"/>
      <c r="S6" s="550"/>
      <c r="T6" s="550"/>
      <c r="U6" s="550"/>
      <c r="V6" s="551"/>
      <c r="W6" s="461" t="s">
        <v>226</v>
      </c>
      <c r="X6" s="461"/>
      <c r="Y6" s="461"/>
      <c r="Z6" s="461"/>
      <c r="AA6" s="461"/>
      <c r="AB6" s="461"/>
      <c r="AC6" s="461"/>
      <c r="AD6" s="541" t="s">
        <v>65</v>
      </c>
      <c r="AE6" s="541" t="s">
        <v>23</v>
      </c>
      <c r="AF6" s="541"/>
    </row>
    <row r="7" spans="1:35" s="74" customFormat="1" ht="24" customHeight="1">
      <c r="A7" s="541"/>
      <c r="B7" s="541"/>
      <c r="C7" s="541"/>
      <c r="D7" s="541" t="s">
        <v>99</v>
      </c>
      <c r="E7" s="541" t="s">
        <v>105</v>
      </c>
      <c r="F7" s="541"/>
      <c r="G7" s="541" t="s">
        <v>99</v>
      </c>
      <c r="H7" s="541" t="s">
        <v>105</v>
      </c>
      <c r="I7" s="541" t="s">
        <v>65</v>
      </c>
      <c r="J7" s="461" t="s">
        <v>17</v>
      </c>
      <c r="K7" s="461"/>
      <c r="L7" s="461"/>
      <c r="M7" s="461" t="s">
        <v>105</v>
      </c>
      <c r="N7" s="461"/>
      <c r="O7" s="461"/>
      <c r="P7" s="552" t="s">
        <v>65</v>
      </c>
      <c r="Q7" s="461" t="s">
        <v>17</v>
      </c>
      <c r="R7" s="461"/>
      <c r="S7" s="461"/>
      <c r="T7" s="461" t="s">
        <v>105</v>
      </c>
      <c r="U7" s="461"/>
      <c r="V7" s="461"/>
      <c r="W7" s="552" t="s">
        <v>65</v>
      </c>
      <c r="X7" s="461" t="s">
        <v>17</v>
      </c>
      <c r="Y7" s="461"/>
      <c r="Z7" s="461"/>
      <c r="AA7" s="461" t="s">
        <v>105</v>
      </c>
      <c r="AB7" s="461"/>
      <c r="AC7" s="461"/>
      <c r="AD7" s="541"/>
      <c r="AE7" s="541" t="s">
        <v>17</v>
      </c>
      <c r="AF7" s="541" t="s">
        <v>19</v>
      </c>
    </row>
    <row r="8" spans="1:35" s="74" customFormat="1" ht="19.5" customHeight="1">
      <c r="A8" s="541"/>
      <c r="B8" s="541"/>
      <c r="C8" s="541"/>
      <c r="D8" s="541"/>
      <c r="E8" s="541"/>
      <c r="F8" s="541"/>
      <c r="G8" s="541"/>
      <c r="H8" s="541"/>
      <c r="I8" s="541"/>
      <c r="J8" s="541" t="s">
        <v>65</v>
      </c>
      <c r="K8" s="541" t="s">
        <v>42</v>
      </c>
      <c r="L8" s="541"/>
      <c r="M8" s="541" t="s">
        <v>65</v>
      </c>
      <c r="N8" s="545" t="s">
        <v>42</v>
      </c>
      <c r="O8" s="546"/>
      <c r="P8" s="553"/>
      <c r="Q8" s="541" t="s">
        <v>65</v>
      </c>
      <c r="R8" s="545" t="s">
        <v>42</v>
      </c>
      <c r="S8" s="546"/>
      <c r="T8" s="541" t="s">
        <v>65</v>
      </c>
      <c r="U8" s="545" t="s">
        <v>42</v>
      </c>
      <c r="V8" s="546"/>
      <c r="W8" s="553"/>
      <c r="X8" s="541" t="s">
        <v>65</v>
      </c>
      <c r="Y8" s="545" t="s">
        <v>42</v>
      </c>
      <c r="Z8" s="546"/>
      <c r="AA8" s="541" t="s">
        <v>65</v>
      </c>
      <c r="AB8" s="545" t="s">
        <v>42</v>
      </c>
      <c r="AC8" s="546"/>
      <c r="AD8" s="541"/>
      <c r="AE8" s="541"/>
      <c r="AF8" s="541"/>
    </row>
    <row r="9" spans="1:35" s="74" customFormat="1" ht="51" customHeight="1">
      <c r="A9" s="541"/>
      <c r="B9" s="541"/>
      <c r="C9" s="541"/>
      <c r="D9" s="541"/>
      <c r="E9" s="541"/>
      <c r="F9" s="541"/>
      <c r="G9" s="541"/>
      <c r="H9" s="541"/>
      <c r="I9" s="541"/>
      <c r="J9" s="541"/>
      <c r="K9" s="77" t="s">
        <v>58</v>
      </c>
      <c r="L9" s="77" t="s">
        <v>18</v>
      </c>
      <c r="M9" s="541"/>
      <c r="N9" s="77" t="s">
        <v>58</v>
      </c>
      <c r="O9" s="77" t="s">
        <v>18</v>
      </c>
      <c r="P9" s="554"/>
      <c r="Q9" s="541"/>
      <c r="R9" s="77" t="s">
        <v>58</v>
      </c>
      <c r="S9" s="77" t="s">
        <v>18</v>
      </c>
      <c r="T9" s="541"/>
      <c r="U9" s="77" t="s">
        <v>58</v>
      </c>
      <c r="V9" s="77" t="s">
        <v>18</v>
      </c>
      <c r="W9" s="554"/>
      <c r="X9" s="541"/>
      <c r="Y9" s="77" t="s">
        <v>58</v>
      </c>
      <c r="Z9" s="77" t="s">
        <v>18</v>
      </c>
      <c r="AA9" s="541"/>
      <c r="AB9" s="77" t="s">
        <v>58</v>
      </c>
      <c r="AC9" s="77" t="s">
        <v>18</v>
      </c>
      <c r="AD9" s="541"/>
      <c r="AE9" s="541"/>
      <c r="AF9" s="541"/>
    </row>
    <row r="10" spans="1:35" s="52" customFormat="1" ht="16.5" customHeight="1">
      <c r="A10" s="51" t="s">
        <v>3</v>
      </c>
      <c r="B10" s="51" t="s">
        <v>4</v>
      </c>
      <c r="C10" s="51">
        <v>1</v>
      </c>
      <c r="D10" s="51">
        <f t="shared" ref="D10:V10" si="0">C10+1</f>
        <v>2</v>
      </c>
      <c r="E10" s="51">
        <f t="shared" si="0"/>
        <v>3</v>
      </c>
      <c r="F10" s="51">
        <f t="shared" si="0"/>
        <v>4</v>
      </c>
      <c r="G10" s="51">
        <f t="shared" si="0"/>
        <v>5</v>
      </c>
      <c r="H10" s="51">
        <f t="shared" si="0"/>
        <v>6</v>
      </c>
      <c r="I10" s="51">
        <f t="shared" si="0"/>
        <v>7</v>
      </c>
      <c r="J10" s="51">
        <f t="shared" si="0"/>
        <v>8</v>
      </c>
      <c r="K10" s="51">
        <f t="shared" si="0"/>
        <v>9</v>
      </c>
      <c r="L10" s="51">
        <f t="shared" si="0"/>
        <v>10</v>
      </c>
      <c r="M10" s="51">
        <f t="shared" si="0"/>
        <v>11</v>
      </c>
      <c r="N10" s="51">
        <f t="shared" si="0"/>
        <v>12</v>
      </c>
      <c r="O10" s="51">
        <f t="shared" si="0"/>
        <v>13</v>
      </c>
      <c r="P10" s="51">
        <f>O10+1</f>
        <v>14</v>
      </c>
      <c r="Q10" s="51">
        <f t="shared" si="0"/>
        <v>15</v>
      </c>
      <c r="R10" s="51">
        <f t="shared" si="0"/>
        <v>16</v>
      </c>
      <c r="S10" s="51">
        <f t="shared" si="0"/>
        <v>17</v>
      </c>
      <c r="T10" s="51">
        <f>S10+1</f>
        <v>18</v>
      </c>
      <c r="U10" s="51">
        <f t="shared" si="0"/>
        <v>19</v>
      </c>
      <c r="V10" s="51">
        <f t="shared" si="0"/>
        <v>20</v>
      </c>
      <c r="W10" s="51">
        <f t="shared" ref="W10:AC10" si="1">V10+1</f>
        <v>21</v>
      </c>
      <c r="X10" s="51">
        <f t="shared" si="1"/>
        <v>22</v>
      </c>
      <c r="Y10" s="51">
        <f t="shared" si="1"/>
        <v>23</v>
      </c>
      <c r="Z10" s="51">
        <f t="shared" si="1"/>
        <v>24</v>
      </c>
      <c r="AA10" s="51">
        <f t="shared" si="1"/>
        <v>25</v>
      </c>
      <c r="AB10" s="51">
        <f t="shared" si="1"/>
        <v>26</v>
      </c>
      <c r="AC10" s="51">
        <f t="shared" si="1"/>
        <v>27</v>
      </c>
      <c r="AD10" s="51" t="s">
        <v>267</v>
      </c>
      <c r="AE10" s="51" t="s">
        <v>268</v>
      </c>
      <c r="AF10" s="51" t="s">
        <v>269</v>
      </c>
      <c r="AG10" s="74"/>
    </row>
    <row r="11" spans="1:35" s="142" customFormat="1" ht="25.5" customHeight="1">
      <c r="A11" s="407"/>
      <c r="B11" s="408" t="s">
        <v>21</v>
      </c>
      <c r="C11" s="409">
        <f>C16+C25</f>
        <v>0</v>
      </c>
      <c r="D11" s="409">
        <f>D16+D25</f>
        <v>0</v>
      </c>
      <c r="E11" s="409">
        <f>E16+E25</f>
        <v>0</v>
      </c>
      <c r="F11" s="409">
        <f>+F12+F15</f>
        <v>28222135248</v>
      </c>
      <c r="G11" s="409">
        <f t="shared" ref="G11:AC11" si="2">+G12+G15</f>
        <v>20516849000</v>
      </c>
      <c r="H11" s="409">
        <f t="shared" si="2"/>
        <v>7705286248</v>
      </c>
      <c r="I11" s="409">
        <f t="shared" si="2"/>
        <v>4641927000</v>
      </c>
      <c r="J11" s="409">
        <f t="shared" si="2"/>
        <v>1135651000</v>
      </c>
      <c r="K11" s="409">
        <f t="shared" si="2"/>
        <v>1135651000</v>
      </c>
      <c r="L11" s="409">
        <f t="shared" si="2"/>
        <v>0</v>
      </c>
      <c r="M11" s="409">
        <f t="shared" si="2"/>
        <v>3506276000</v>
      </c>
      <c r="N11" s="409">
        <f t="shared" si="2"/>
        <v>3506276000</v>
      </c>
      <c r="O11" s="409">
        <f t="shared" si="2"/>
        <v>0</v>
      </c>
      <c r="P11" s="409">
        <f t="shared" si="2"/>
        <v>4260107624</v>
      </c>
      <c r="Q11" s="409">
        <f t="shared" si="2"/>
        <v>384087000</v>
      </c>
      <c r="R11" s="409">
        <f t="shared" si="2"/>
        <v>289144000</v>
      </c>
      <c r="S11" s="409">
        <f t="shared" si="2"/>
        <v>94943000</v>
      </c>
      <c r="T11" s="409">
        <f t="shared" si="2"/>
        <v>3876020624</v>
      </c>
      <c r="U11" s="409">
        <f t="shared" si="2"/>
        <v>3876020624</v>
      </c>
      <c r="V11" s="409">
        <f t="shared" si="2"/>
        <v>0</v>
      </c>
      <c r="W11" s="409">
        <f t="shared" si="2"/>
        <v>19320100624</v>
      </c>
      <c r="X11" s="409">
        <f t="shared" si="2"/>
        <v>18997111000</v>
      </c>
      <c r="Y11" s="409">
        <f t="shared" si="2"/>
        <v>18997111000</v>
      </c>
      <c r="Z11" s="409">
        <f t="shared" si="2"/>
        <v>0</v>
      </c>
      <c r="AA11" s="409">
        <f t="shared" si="2"/>
        <v>322989624</v>
      </c>
      <c r="AB11" s="409">
        <f t="shared" si="2"/>
        <v>322989624</v>
      </c>
      <c r="AC11" s="409">
        <f t="shared" si="2"/>
        <v>0</v>
      </c>
      <c r="AD11" s="410"/>
      <c r="AE11" s="410"/>
      <c r="AF11" s="410"/>
      <c r="AG11" s="92"/>
      <c r="AH11" s="141"/>
      <c r="AI11" s="141"/>
    </row>
    <row r="12" spans="1:35" s="142" customFormat="1" ht="25.5" customHeight="1">
      <c r="A12" s="411" t="s">
        <v>3</v>
      </c>
      <c r="B12" s="412" t="s">
        <v>383</v>
      </c>
      <c r="C12" s="413"/>
      <c r="D12" s="413"/>
      <c r="E12" s="413"/>
      <c r="F12" s="413">
        <f>F13</f>
        <v>1095960000</v>
      </c>
      <c r="G12" s="413">
        <f t="shared" ref="G12:AC12" si="3">G13</f>
        <v>1095960000</v>
      </c>
      <c r="H12" s="413">
        <f t="shared" si="3"/>
        <v>0</v>
      </c>
      <c r="I12" s="413">
        <f t="shared" si="3"/>
        <v>0</v>
      </c>
      <c r="J12" s="413">
        <f t="shared" si="3"/>
        <v>0</v>
      </c>
      <c r="K12" s="413">
        <f t="shared" si="3"/>
        <v>0</v>
      </c>
      <c r="L12" s="413">
        <f t="shared" si="3"/>
        <v>0</v>
      </c>
      <c r="M12" s="413">
        <f t="shared" si="3"/>
        <v>0</v>
      </c>
      <c r="N12" s="413">
        <f t="shared" si="3"/>
        <v>0</v>
      </c>
      <c r="O12" s="413">
        <f t="shared" si="3"/>
        <v>0</v>
      </c>
      <c r="P12" s="413">
        <f t="shared" si="3"/>
        <v>384087000</v>
      </c>
      <c r="Q12" s="413">
        <f t="shared" si="3"/>
        <v>384087000</v>
      </c>
      <c r="R12" s="413">
        <f t="shared" si="3"/>
        <v>289144000</v>
      </c>
      <c r="S12" s="413">
        <f t="shared" si="3"/>
        <v>94943000</v>
      </c>
      <c r="T12" s="413">
        <f t="shared" si="3"/>
        <v>0</v>
      </c>
      <c r="U12" s="413">
        <f t="shared" si="3"/>
        <v>0</v>
      </c>
      <c r="V12" s="413">
        <f t="shared" si="3"/>
        <v>0</v>
      </c>
      <c r="W12" s="413">
        <f t="shared" si="3"/>
        <v>711873000</v>
      </c>
      <c r="X12" s="413">
        <f t="shared" si="3"/>
        <v>711873000</v>
      </c>
      <c r="Y12" s="413">
        <f t="shared" si="3"/>
        <v>711873000</v>
      </c>
      <c r="Z12" s="413">
        <f t="shared" si="3"/>
        <v>0</v>
      </c>
      <c r="AA12" s="413">
        <f t="shared" si="3"/>
        <v>0</v>
      </c>
      <c r="AB12" s="413">
        <f t="shared" si="3"/>
        <v>0</v>
      </c>
      <c r="AC12" s="413">
        <f t="shared" si="3"/>
        <v>0</v>
      </c>
      <c r="AD12" s="410"/>
      <c r="AE12" s="410"/>
      <c r="AF12" s="410"/>
      <c r="AG12" s="92"/>
      <c r="AH12" s="141"/>
      <c r="AI12" s="141"/>
    </row>
    <row r="13" spans="1:35" s="142" customFormat="1" ht="25.5" customHeight="1">
      <c r="A13" s="414" t="s">
        <v>11</v>
      </c>
      <c r="B13" s="415" t="s">
        <v>195</v>
      </c>
      <c r="C13" s="416">
        <f t="shared" ref="C13:AC13" si="4">SUM(C14:C14)</f>
        <v>0</v>
      </c>
      <c r="D13" s="336">
        <f t="shared" si="4"/>
        <v>0</v>
      </c>
      <c r="E13" s="336">
        <f t="shared" si="4"/>
        <v>0</v>
      </c>
      <c r="F13" s="336">
        <f t="shared" si="4"/>
        <v>1095960000</v>
      </c>
      <c r="G13" s="336">
        <f t="shared" si="4"/>
        <v>1095960000</v>
      </c>
      <c r="H13" s="336">
        <f t="shared" si="4"/>
        <v>0</v>
      </c>
      <c r="I13" s="336">
        <f t="shared" si="4"/>
        <v>0</v>
      </c>
      <c r="J13" s="336">
        <f t="shared" si="4"/>
        <v>0</v>
      </c>
      <c r="K13" s="336">
        <f t="shared" si="4"/>
        <v>0</v>
      </c>
      <c r="L13" s="336">
        <f t="shared" si="4"/>
        <v>0</v>
      </c>
      <c r="M13" s="336">
        <f t="shared" si="4"/>
        <v>0</v>
      </c>
      <c r="N13" s="336">
        <f t="shared" si="4"/>
        <v>0</v>
      </c>
      <c r="O13" s="336">
        <f t="shared" si="4"/>
        <v>0</v>
      </c>
      <c r="P13" s="336">
        <f t="shared" si="4"/>
        <v>384087000</v>
      </c>
      <c r="Q13" s="336">
        <f t="shared" si="4"/>
        <v>384087000</v>
      </c>
      <c r="R13" s="336">
        <f t="shared" si="4"/>
        <v>289144000</v>
      </c>
      <c r="S13" s="336">
        <f t="shared" si="4"/>
        <v>94943000</v>
      </c>
      <c r="T13" s="336">
        <f t="shared" si="4"/>
        <v>0</v>
      </c>
      <c r="U13" s="336">
        <f t="shared" si="4"/>
        <v>0</v>
      </c>
      <c r="V13" s="336">
        <f t="shared" si="4"/>
        <v>0</v>
      </c>
      <c r="W13" s="336">
        <f t="shared" si="4"/>
        <v>711873000</v>
      </c>
      <c r="X13" s="336">
        <f t="shared" si="4"/>
        <v>711873000</v>
      </c>
      <c r="Y13" s="336">
        <f t="shared" si="4"/>
        <v>711873000</v>
      </c>
      <c r="Z13" s="336">
        <f t="shared" si="4"/>
        <v>0</v>
      </c>
      <c r="AA13" s="336">
        <f t="shared" si="4"/>
        <v>0</v>
      </c>
      <c r="AB13" s="336">
        <f t="shared" si="4"/>
        <v>0</v>
      </c>
      <c r="AC13" s="336">
        <f t="shared" si="4"/>
        <v>0</v>
      </c>
      <c r="AD13" s="410"/>
      <c r="AE13" s="410"/>
      <c r="AF13" s="410"/>
      <c r="AG13" s="141"/>
      <c r="AH13" s="141"/>
    </row>
    <row r="14" spans="1:35" s="74" customFormat="1" ht="25.5" customHeight="1">
      <c r="A14" s="417">
        <v>1</v>
      </c>
      <c r="B14" s="270" t="s">
        <v>336</v>
      </c>
      <c r="C14" s="260">
        <f>SUM(D14:E14)</f>
        <v>0</v>
      </c>
      <c r="D14" s="260"/>
      <c r="E14" s="260"/>
      <c r="F14" s="260">
        <f>G14+H14</f>
        <v>1095960000</v>
      </c>
      <c r="G14" s="260">
        <f>J14+Q14+X14</f>
        <v>1095960000</v>
      </c>
      <c r="H14" s="260">
        <f>M14+T14+AA14</f>
        <v>0</v>
      </c>
      <c r="I14" s="260">
        <f>J14+M14</f>
        <v>0</v>
      </c>
      <c r="J14" s="260">
        <f>K14+L14</f>
        <v>0</v>
      </c>
      <c r="K14" s="260"/>
      <c r="L14" s="260"/>
      <c r="M14" s="260">
        <f>N14+O14</f>
        <v>0</v>
      </c>
      <c r="N14" s="260"/>
      <c r="O14" s="260"/>
      <c r="P14" s="260">
        <f>Q14+T14</f>
        <v>384087000</v>
      </c>
      <c r="Q14" s="260">
        <f>R14+S14</f>
        <v>384087000</v>
      </c>
      <c r="R14" s="260">
        <v>289144000</v>
      </c>
      <c r="S14" s="260">
        <v>94943000</v>
      </c>
      <c r="T14" s="260">
        <f>U14+V14</f>
        <v>0</v>
      </c>
      <c r="U14" s="260"/>
      <c r="V14" s="260"/>
      <c r="W14" s="260">
        <f>X14+AA14</f>
        <v>711873000</v>
      </c>
      <c r="X14" s="260">
        <f>Y14+Z14</f>
        <v>711873000</v>
      </c>
      <c r="Y14" s="260">
        <f>711873000</f>
        <v>711873000</v>
      </c>
      <c r="Z14" s="260"/>
      <c r="AA14" s="260">
        <f>AB14+AC14</f>
        <v>0</v>
      </c>
      <c r="AB14" s="260"/>
      <c r="AC14" s="260"/>
      <c r="AD14" s="418"/>
      <c r="AE14" s="418"/>
      <c r="AF14" s="418"/>
    </row>
    <row r="15" spans="1:35" s="142" customFormat="1" ht="25.5" customHeight="1">
      <c r="A15" s="411" t="s">
        <v>4</v>
      </c>
      <c r="B15" s="412" t="s">
        <v>384</v>
      </c>
      <c r="C15" s="413"/>
      <c r="D15" s="413"/>
      <c r="E15" s="413"/>
      <c r="F15" s="413">
        <f>+F16+F25</f>
        <v>27126175248</v>
      </c>
      <c r="G15" s="413">
        <f t="shared" ref="G15:AC15" si="5">+G16+G25</f>
        <v>19420889000</v>
      </c>
      <c r="H15" s="413">
        <f t="shared" si="5"/>
        <v>7705286248</v>
      </c>
      <c r="I15" s="413">
        <f t="shared" si="5"/>
        <v>4641927000</v>
      </c>
      <c r="J15" s="413">
        <f t="shared" si="5"/>
        <v>1135651000</v>
      </c>
      <c r="K15" s="413">
        <f t="shared" si="5"/>
        <v>1135651000</v>
      </c>
      <c r="L15" s="413">
        <f t="shared" si="5"/>
        <v>0</v>
      </c>
      <c r="M15" s="413">
        <f t="shared" si="5"/>
        <v>3506276000</v>
      </c>
      <c r="N15" s="413">
        <f t="shared" si="5"/>
        <v>3506276000</v>
      </c>
      <c r="O15" s="413">
        <f t="shared" si="5"/>
        <v>0</v>
      </c>
      <c r="P15" s="413">
        <f t="shared" si="5"/>
        <v>3876020624</v>
      </c>
      <c r="Q15" s="413">
        <f t="shared" si="5"/>
        <v>0</v>
      </c>
      <c r="R15" s="413">
        <f t="shared" si="5"/>
        <v>0</v>
      </c>
      <c r="S15" s="413">
        <f t="shared" si="5"/>
        <v>0</v>
      </c>
      <c r="T15" s="413">
        <f t="shared" si="5"/>
        <v>3876020624</v>
      </c>
      <c r="U15" s="413">
        <f t="shared" si="5"/>
        <v>3876020624</v>
      </c>
      <c r="V15" s="413">
        <f t="shared" si="5"/>
        <v>0</v>
      </c>
      <c r="W15" s="413">
        <f t="shared" si="5"/>
        <v>18608227624</v>
      </c>
      <c r="X15" s="413">
        <f t="shared" si="5"/>
        <v>18285238000</v>
      </c>
      <c r="Y15" s="413">
        <f t="shared" si="5"/>
        <v>18285238000</v>
      </c>
      <c r="Z15" s="413">
        <f t="shared" si="5"/>
        <v>0</v>
      </c>
      <c r="AA15" s="413">
        <f t="shared" si="5"/>
        <v>322989624</v>
      </c>
      <c r="AB15" s="413">
        <f t="shared" si="5"/>
        <v>322989624</v>
      </c>
      <c r="AC15" s="413">
        <f t="shared" si="5"/>
        <v>0</v>
      </c>
      <c r="AD15" s="410"/>
      <c r="AE15" s="410"/>
      <c r="AF15" s="410"/>
      <c r="AG15" s="92"/>
      <c r="AH15" s="141"/>
      <c r="AI15" s="141"/>
    </row>
    <row r="16" spans="1:35" s="142" customFormat="1" ht="25.5" customHeight="1">
      <c r="A16" s="414" t="s">
        <v>11</v>
      </c>
      <c r="B16" s="415" t="s">
        <v>195</v>
      </c>
      <c r="C16" s="416">
        <f t="shared" ref="C16:AC16" si="6">SUM(C17:C24)</f>
        <v>0</v>
      </c>
      <c r="D16" s="336">
        <f t="shared" si="6"/>
        <v>0</v>
      </c>
      <c r="E16" s="336">
        <f t="shared" si="6"/>
        <v>0</v>
      </c>
      <c r="F16" s="336">
        <f t="shared" si="6"/>
        <v>24494982248</v>
      </c>
      <c r="G16" s="336">
        <f t="shared" si="6"/>
        <v>18866696000</v>
      </c>
      <c r="H16" s="336">
        <f t="shared" si="6"/>
        <v>5628286248</v>
      </c>
      <c r="I16" s="336">
        <f t="shared" si="6"/>
        <v>2154024000</v>
      </c>
      <c r="J16" s="336">
        <f t="shared" si="6"/>
        <v>624748000</v>
      </c>
      <c r="K16" s="336">
        <f t="shared" si="6"/>
        <v>624748000</v>
      </c>
      <c r="L16" s="336">
        <f t="shared" si="6"/>
        <v>0</v>
      </c>
      <c r="M16" s="336">
        <f t="shared" si="6"/>
        <v>1529276000</v>
      </c>
      <c r="N16" s="336">
        <f t="shared" si="6"/>
        <v>1529276000</v>
      </c>
      <c r="O16" s="336">
        <f t="shared" si="6"/>
        <v>0</v>
      </c>
      <c r="P16" s="336">
        <f t="shared" si="6"/>
        <v>3876020624</v>
      </c>
      <c r="Q16" s="336">
        <f t="shared" si="6"/>
        <v>0</v>
      </c>
      <c r="R16" s="336">
        <f t="shared" si="6"/>
        <v>0</v>
      </c>
      <c r="S16" s="336">
        <f t="shared" si="6"/>
        <v>0</v>
      </c>
      <c r="T16" s="336">
        <f t="shared" si="6"/>
        <v>3876020624</v>
      </c>
      <c r="U16" s="336">
        <f t="shared" si="6"/>
        <v>3876020624</v>
      </c>
      <c r="V16" s="336">
        <f t="shared" si="6"/>
        <v>0</v>
      </c>
      <c r="W16" s="336">
        <f t="shared" si="6"/>
        <v>18464937624</v>
      </c>
      <c r="X16" s="336">
        <f t="shared" si="6"/>
        <v>18241948000</v>
      </c>
      <c r="Y16" s="336">
        <f t="shared" si="6"/>
        <v>18241948000</v>
      </c>
      <c r="Z16" s="336">
        <f t="shared" si="6"/>
        <v>0</v>
      </c>
      <c r="AA16" s="336">
        <f t="shared" si="6"/>
        <v>222989624</v>
      </c>
      <c r="AB16" s="336">
        <f t="shared" si="6"/>
        <v>222989624</v>
      </c>
      <c r="AC16" s="336">
        <f t="shared" si="6"/>
        <v>0</v>
      </c>
      <c r="AD16" s="410"/>
      <c r="AE16" s="410"/>
      <c r="AF16" s="410"/>
      <c r="AG16" s="141"/>
      <c r="AH16" s="141"/>
    </row>
    <row r="17" spans="1:33" s="74" customFormat="1" ht="25.5" customHeight="1">
      <c r="A17" s="417">
        <v>1</v>
      </c>
      <c r="B17" s="270" t="s">
        <v>300</v>
      </c>
      <c r="C17" s="260">
        <f t="shared" ref="C17:C24" si="7">SUM(D17:E17)</f>
        <v>0</v>
      </c>
      <c r="D17" s="260"/>
      <c r="E17" s="260"/>
      <c r="F17" s="260">
        <f>G17+H17</f>
        <v>222989624</v>
      </c>
      <c r="G17" s="260">
        <f>J17+Q17+X17</f>
        <v>0</v>
      </c>
      <c r="H17" s="260">
        <f>M17+T17+AA17</f>
        <v>222989624</v>
      </c>
      <c r="I17" s="260">
        <f t="shared" ref="I17:I24" si="8">J17+M17</f>
        <v>0</v>
      </c>
      <c r="J17" s="260">
        <f t="shared" ref="J17:J24" si="9">K17+L17</f>
        <v>0</v>
      </c>
      <c r="K17" s="260"/>
      <c r="L17" s="260"/>
      <c r="M17" s="260">
        <f t="shared" ref="M17:M24" si="10">N17+O17</f>
        <v>0</v>
      </c>
      <c r="N17" s="260"/>
      <c r="O17" s="260"/>
      <c r="P17" s="260">
        <f t="shared" ref="P17:P24" si="11">Q17+T17</f>
        <v>0</v>
      </c>
      <c r="Q17" s="260">
        <f t="shared" ref="Q17:Q24" si="12">R17+S17</f>
        <v>0</v>
      </c>
      <c r="R17" s="260"/>
      <c r="S17" s="260"/>
      <c r="T17" s="260">
        <f t="shared" ref="T17:T24" si="13">U17+V17</f>
        <v>0</v>
      </c>
      <c r="U17" s="260"/>
      <c r="V17" s="260"/>
      <c r="W17" s="260">
        <f>X17+AA17</f>
        <v>222989624</v>
      </c>
      <c r="X17" s="260">
        <f t="shared" ref="X17:X24" si="14">Y17+Z17</f>
        <v>0</v>
      </c>
      <c r="Y17" s="260"/>
      <c r="Z17" s="260"/>
      <c r="AA17" s="260">
        <f>AB17+AC17</f>
        <v>222989624</v>
      </c>
      <c r="AB17" s="260">
        <v>222989624</v>
      </c>
      <c r="AC17" s="260"/>
      <c r="AD17" s="418"/>
      <c r="AE17" s="418"/>
      <c r="AF17" s="418"/>
    </row>
    <row r="18" spans="1:33" s="74" customFormat="1" ht="25.5" customHeight="1">
      <c r="A18" s="417">
        <v>2</v>
      </c>
      <c r="B18" s="270" t="s">
        <v>299</v>
      </c>
      <c r="C18" s="260">
        <f t="shared" si="7"/>
        <v>0</v>
      </c>
      <c r="D18" s="260"/>
      <c r="E18" s="260"/>
      <c r="F18" s="260">
        <f t="shared" ref="F18:F24" si="15">G18+H18</f>
        <v>888601524</v>
      </c>
      <c r="G18" s="260">
        <f t="shared" ref="G18:G23" si="16">J18+Q18+X18</f>
        <v>0</v>
      </c>
      <c r="H18" s="260">
        <f t="shared" ref="H18:H24" si="17">M18+T18+AA18</f>
        <v>888601524</v>
      </c>
      <c r="I18" s="260">
        <f t="shared" si="8"/>
        <v>0</v>
      </c>
      <c r="J18" s="260">
        <f t="shared" si="9"/>
        <v>0</v>
      </c>
      <c r="K18" s="260"/>
      <c r="L18" s="260"/>
      <c r="M18" s="260">
        <f t="shared" si="10"/>
        <v>0</v>
      </c>
      <c r="N18" s="260"/>
      <c r="O18" s="260"/>
      <c r="P18" s="260">
        <f t="shared" si="11"/>
        <v>888601524</v>
      </c>
      <c r="Q18" s="260">
        <f t="shared" si="12"/>
        <v>0</v>
      </c>
      <c r="R18" s="260"/>
      <c r="S18" s="260"/>
      <c r="T18" s="260">
        <f t="shared" si="13"/>
        <v>888601524</v>
      </c>
      <c r="U18" s="260">
        <f>812601524+76000000</f>
        <v>888601524</v>
      </c>
      <c r="V18" s="260"/>
      <c r="W18" s="260">
        <f t="shared" ref="W18:W24" si="18">X18+AA18</f>
        <v>0</v>
      </c>
      <c r="X18" s="260">
        <f t="shared" si="14"/>
        <v>0</v>
      </c>
      <c r="Y18" s="260"/>
      <c r="Z18" s="260"/>
      <c r="AA18" s="260">
        <f t="shared" ref="AA18:AA24" si="19">AB18+AC18</f>
        <v>0</v>
      </c>
      <c r="AB18" s="260"/>
      <c r="AC18" s="260"/>
      <c r="AD18" s="418"/>
      <c r="AE18" s="418"/>
      <c r="AF18" s="418"/>
    </row>
    <row r="19" spans="1:33" s="74" customFormat="1" ht="25.5" customHeight="1">
      <c r="A19" s="417">
        <v>3</v>
      </c>
      <c r="B19" s="270" t="s">
        <v>289</v>
      </c>
      <c r="C19" s="260">
        <f t="shared" si="7"/>
        <v>0</v>
      </c>
      <c r="D19" s="260"/>
      <c r="E19" s="260"/>
      <c r="F19" s="260">
        <f>G19+H19</f>
        <v>1972000000</v>
      </c>
      <c r="G19" s="260">
        <f t="shared" si="16"/>
        <v>0</v>
      </c>
      <c r="H19" s="260">
        <f t="shared" si="17"/>
        <v>1972000000</v>
      </c>
      <c r="I19" s="260">
        <f>J19+M19</f>
        <v>0</v>
      </c>
      <c r="J19" s="260">
        <f t="shared" si="9"/>
        <v>0</v>
      </c>
      <c r="K19" s="260"/>
      <c r="L19" s="260"/>
      <c r="M19" s="260">
        <f t="shared" si="10"/>
        <v>0</v>
      </c>
      <c r="N19" s="260"/>
      <c r="O19" s="260"/>
      <c r="P19" s="260">
        <f>Q19+T19</f>
        <v>1972000000</v>
      </c>
      <c r="Q19" s="260">
        <f t="shared" si="12"/>
        <v>0</v>
      </c>
      <c r="R19" s="260"/>
      <c r="S19" s="260"/>
      <c r="T19" s="260">
        <f t="shared" si="13"/>
        <v>1972000000</v>
      </c>
      <c r="U19" s="260">
        <v>1972000000</v>
      </c>
      <c r="V19" s="260"/>
      <c r="W19" s="260">
        <f t="shared" si="18"/>
        <v>0</v>
      </c>
      <c r="X19" s="260">
        <f t="shared" si="14"/>
        <v>0</v>
      </c>
      <c r="Y19" s="260"/>
      <c r="Z19" s="260"/>
      <c r="AA19" s="260">
        <f t="shared" si="19"/>
        <v>0</v>
      </c>
      <c r="AB19" s="260"/>
      <c r="AC19" s="260"/>
      <c r="AD19" s="418"/>
      <c r="AE19" s="418"/>
      <c r="AF19" s="418"/>
    </row>
    <row r="20" spans="1:33" s="74" customFormat="1" ht="25.5" customHeight="1">
      <c r="A20" s="417">
        <v>4</v>
      </c>
      <c r="B20" s="270" t="s">
        <v>277</v>
      </c>
      <c r="C20" s="260">
        <f t="shared" si="7"/>
        <v>0</v>
      </c>
      <c r="D20" s="260"/>
      <c r="E20" s="260"/>
      <c r="F20" s="260">
        <f t="shared" si="15"/>
        <v>1285695100</v>
      </c>
      <c r="G20" s="260">
        <f t="shared" si="16"/>
        <v>0</v>
      </c>
      <c r="H20" s="260">
        <f t="shared" si="17"/>
        <v>1285695100</v>
      </c>
      <c r="I20" s="260">
        <f t="shared" si="8"/>
        <v>270276000</v>
      </c>
      <c r="J20" s="260">
        <f t="shared" si="9"/>
        <v>0</v>
      </c>
      <c r="K20" s="260"/>
      <c r="L20" s="260"/>
      <c r="M20" s="260">
        <f t="shared" si="10"/>
        <v>270276000</v>
      </c>
      <c r="N20" s="260">
        <v>270276000</v>
      </c>
      <c r="O20" s="260"/>
      <c r="P20" s="260">
        <f t="shared" si="11"/>
        <v>1015419100</v>
      </c>
      <c r="Q20" s="260">
        <f t="shared" si="12"/>
        <v>0</v>
      </c>
      <c r="R20" s="260"/>
      <c r="S20" s="260"/>
      <c r="T20" s="260">
        <f t="shared" si="13"/>
        <v>1015419100</v>
      </c>
      <c r="U20" s="260">
        <v>1015419100</v>
      </c>
      <c r="V20" s="260"/>
      <c r="W20" s="260">
        <f t="shared" si="18"/>
        <v>0</v>
      </c>
      <c r="X20" s="260">
        <f t="shared" si="14"/>
        <v>0</v>
      </c>
      <c r="Y20" s="260"/>
      <c r="Z20" s="260"/>
      <c r="AA20" s="260">
        <f t="shared" si="19"/>
        <v>0</v>
      </c>
      <c r="AB20" s="260"/>
      <c r="AC20" s="260"/>
      <c r="AD20" s="418"/>
      <c r="AE20" s="418"/>
      <c r="AF20" s="418"/>
    </row>
    <row r="21" spans="1:33" s="74" customFormat="1" ht="25.5" customHeight="1">
      <c r="A21" s="417">
        <v>5</v>
      </c>
      <c r="B21" s="270" t="s">
        <v>337</v>
      </c>
      <c r="C21" s="260">
        <f>SUM(D21:E21)</f>
        <v>0</v>
      </c>
      <c r="D21" s="260"/>
      <c r="E21" s="260"/>
      <c r="F21" s="260">
        <f>G21+H21</f>
        <v>162000000</v>
      </c>
      <c r="G21" s="260">
        <f t="shared" si="16"/>
        <v>0</v>
      </c>
      <c r="H21" s="260">
        <f>M21+T21+AA21</f>
        <v>162000000</v>
      </c>
      <c r="I21" s="260">
        <f>J21+M21</f>
        <v>162000000</v>
      </c>
      <c r="J21" s="260">
        <f t="shared" si="9"/>
        <v>0</v>
      </c>
      <c r="K21" s="260"/>
      <c r="L21" s="260"/>
      <c r="M21" s="260">
        <f t="shared" si="10"/>
        <v>162000000</v>
      </c>
      <c r="N21" s="260">
        <v>162000000</v>
      </c>
      <c r="O21" s="260"/>
      <c r="P21" s="260">
        <f>Q21+T21</f>
        <v>0</v>
      </c>
      <c r="Q21" s="260">
        <f t="shared" si="12"/>
        <v>0</v>
      </c>
      <c r="R21" s="260"/>
      <c r="S21" s="260"/>
      <c r="T21" s="260">
        <f t="shared" si="13"/>
        <v>0</v>
      </c>
      <c r="U21" s="260"/>
      <c r="V21" s="260"/>
      <c r="W21" s="260">
        <f>X21+AA21</f>
        <v>0</v>
      </c>
      <c r="X21" s="260">
        <f>Y21+Z21</f>
        <v>0</v>
      </c>
      <c r="Y21" s="260"/>
      <c r="Z21" s="260"/>
      <c r="AA21" s="260">
        <f>AB21+AC21</f>
        <v>0</v>
      </c>
      <c r="AB21" s="260"/>
      <c r="AC21" s="260"/>
      <c r="AD21" s="418"/>
      <c r="AE21" s="418"/>
      <c r="AF21" s="418"/>
    </row>
    <row r="22" spans="1:33" s="74" customFormat="1" ht="25.5" customHeight="1">
      <c r="A22" s="417">
        <v>6</v>
      </c>
      <c r="B22" s="270" t="s">
        <v>170</v>
      </c>
      <c r="C22" s="260">
        <f t="shared" si="7"/>
        <v>0</v>
      </c>
      <c r="D22" s="260"/>
      <c r="E22" s="260"/>
      <c r="F22" s="260">
        <f t="shared" si="15"/>
        <v>1097000000</v>
      </c>
      <c r="G22" s="260">
        <f t="shared" si="16"/>
        <v>0</v>
      </c>
      <c r="H22" s="260">
        <f t="shared" si="17"/>
        <v>1097000000</v>
      </c>
      <c r="I22" s="260">
        <f t="shared" si="8"/>
        <v>1097000000</v>
      </c>
      <c r="J22" s="260">
        <f t="shared" si="9"/>
        <v>0</v>
      </c>
      <c r="K22" s="260"/>
      <c r="L22" s="260"/>
      <c r="M22" s="260">
        <f t="shared" si="10"/>
        <v>1097000000</v>
      </c>
      <c r="N22" s="260">
        <v>1097000000</v>
      </c>
      <c r="O22" s="260"/>
      <c r="P22" s="260">
        <f t="shared" si="11"/>
        <v>0</v>
      </c>
      <c r="Q22" s="260">
        <f t="shared" si="12"/>
        <v>0</v>
      </c>
      <c r="R22" s="260"/>
      <c r="S22" s="260"/>
      <c r="T22" s="260">
        <f t="shared" si="13"/>
        <v>0</v>
      </c>
      <c r="U22" s="260"/>
      <c r="V22" s="260"/>
      <c r="W22" s="260">
        <f t="shared" si="18"/>
        <v>0</v>
      </c>
      <c r="X22" s="260">
        <f t="shared" si="14"/>
        <v>0</v>
      </c>
      <c r="Y22" s="260"/>
      <c r="Z22" s="260"/>
      <c r="AA22" s="260">
        <f t="shared" si="19"/>
        <v>0</v>
      </c>
      <c r="AB22" s="260"/>
      <c r="AC22" s="260"/>
      <c r="AD22" s="418"/>
      <c r="AE22" s="418"/>
      <c r="AF22" s="418"/>
    </row>
    <row r="23" spans="1:33" s="74" customFormat="1" ht="25.5" customHeight="1">
      <c r="A23" s="417">
        <v>7</v>
      </c>
      <c r="B23" s="270" t="s">
        <v>336</v>
      </c>
      <c r="C23" s="260">
        <f t="shared" si="7"/>
        <v>0</v>
      </c>
      <c r="D23" s="260"/>
      <c r="E23" s="260"/>
      <c r="F23" s="260">
        <f>G23+H23</f>
        <v>18866696000</v>
      </c>
      <c r="G23" s="260">
        <f t="shared" si="16"/>
        <v>18866696000</v>
      </c>
      <c r="H23" s="260">
        <f t="shared" si="17"/>
        <v>0</v>
      </c>
      <c r="I23" s="260">
        <f>J23+M23</f>
        <v>624748000</v>
      </c>
      <c r="J23" s="260">
        <f t="shared" si="9"/>
        <v>624748000</v>
      </c>
      <c r="K23" s="260">
        <v>624748000</v>
      </c>
      <c r="L23" s="260"/>
      <c r="M23" s="260">
        <f t="shared" si="10"/>
        <v>0</v>
      </c>
      <c r="N23" s="260"/>
      <c r="O23" s="260"/>
      <c r="P23" s="260">
        <f>Q23+T23</f>
        <v>0</v>
      </c>
      <c r="Q23" s="260">
        <f t="shared" si="12"/>
        <v>0</v>
      </c>
      <c r="R23" s="260"/>
      <c r="S23" s="260"/>
      <c r="T23" s="260">
        <f t="shared" si="13"/>
        <v>0</v>
      </c>
      <c r="U23" s="260"/>
      <c r="V23" s="260"/>
      <c r="W23" s="260">
        <f t="shared" si="18"/>
        <v>18241948000</v>
      </c>
      <c r="X23" s="260">
        <f t="shared" si="14"/>
        <v>18241948000</v>
      </c>
      <c r="Y23" s="260">
        <v>18241948000</v>
      </c>
      <c r="Z23" s="260"/>
      <c r="AA23" s="260">
        <f t="shared" si="19"/>
        <v>0</v>
      </c>
      <c r="AB23" s="260"/>
      <c r="AC23" s="260"/>
      <c r="AD23" s="418"/>
      <c r="AE23" s="418"/>
      <c r="AF23" s="418"/>
    </row>
    <row r="24" spans="1:33" s="74" customFormat="1" ht="25.5" hidden="1" customHeight="1">
      <c r="A24" s="417"/>
      <c r="B24" s="270" t="s">
        <v>291</v>
      </c>
      <c r="C24" s="260">
        <f t="shared" si="7"/>
        <v>0</v>
      </c>
      <c r="D24" s="260"/>
      <c r="E24" s="260"/>
      <c r="F24" s="260">
        <f t="shared" si="15"/>
        <v>0</v>
      </c>
      <c r="G24" s="260">
        <f>J24+Q24+W24</f>
        <v>0</v>
      </c>
      <c r="H24" s="260">
        <f t="shared" si="17"/>
        <v>0</v>
      </c>
      <c r="I24" s="260">
        <f t="shared" si="8"/>
        <v>0</v>
      </c>
      <c r="J24" s="260">
        <f t="shared" si="9"/>
        <v>0</v>
      </c>
      <c r="K24" s="260"/>
      <c r="L24" s="260"/>
      <c r="M24" s="260">
        <f t="shared" si="10"/>
        <v>0</v>
      </c>
      <c r="N24" s="260"/>
      <c r="O24" s="260"/>
      <c r="P24" s="260">
        <f t="shared" si="11"/>
        <v>0</v>
      </c>
      <c r="Q24" s="260">
        <f t="shared" si="12"/>
        <v>0</v>
      </c>
      <c r="R24" s="260"/>
      <c r="S24" s="260"/>
      <c r="T24" s="260">
        <f t="shared" si="13"/>
        <v>0</v>
      </c>
      <c r="U24" s="260"/>
      <c r="V24" s="260"/>
      <c r="W24" s="260">
        <f t="shared" si="18"/>
        <v>0</v>
      </c>
      <c r="X24" s="260">
        <f t="shared" si="14"/>
        <v>0</v>
      </c>
      <c r="Y24" s="260"/>
      <c r="Z24" s="260"/>
      <c r="AA24" s="260">
        <f t="shared" si="19"/>
        <v>0</v>
      </c>
      <c r="AB24" s="260"/>
      <c r="AC24" s="260"/>
      <c r="AD24" s="418"/>
      <c r="AE24" s="418"/>
      <c r="AF24" s="418"/>
    </row>
    <row r="25" spans="1:33" s="142" customFormat="1" ht="25.5" customHeight="1">
      <c r="A25" s="414" t="s">
        <v>12</v>
      </c>
      <c r="B25" s="415" t="s">
        <v>116</v>
      </c>
      <c r="C25" s="336">
        <f>SUM(C26:C44)</f>
        <v>0</v>
      </c>
      <c r="D25" s="336">
        <f>SUM(D26:D44)</f>
        <v>0</v>
      </c>
      <c r="E25" s="336">
        <f>SUM(E26:E44)</f>
        <v>0</v>
      </c>
      <c r="F25" s="336">
        <f>SUM(F26:F44)</f>
        <v>2631193000</v>
      </c>
      <c r="G25" s="336">
        <f t="shared" ref="G25:V25" si="20">SUM(G26:G44)</f>
        <v>554193000</v>
      </c>
      <c r="H25" s="336">
        <f t="shared" si="20"/>
        <v>2077000000</v>
      </c>
      <c r="I25" s="336">
        <f t="shared" si="20"/>
        <v>2487903000</v>
      </c>
      <c r="J25" s="336">
        <f t="shared" si="20"/>
        <v>510903000</v>
      </c>
      <c r="K25" s="336">
        <f t="shared" si="20"/>
        <v>510903000</v>
      </c>
      <c r="L25" s="336">
        <f t="shared" si="20"/>
        <v>0</v>
      </c>
      <c r="M25" s="336">
        <f t="shared" si="20"/>
        <v>1977000000</v>
      </c>
      <c r="N25" s="336">
        <f t="shared" si="20"/>
        <v>1977000000</v>
      </c>
      <c r="O25" s="336">
        <f t="shared" si="20"/>
        <v>0</v>
      </c>
      <c r="P25" s="336">
        <f t="shared" si="20"/>
        <v>0</v>
      </c>
      <c r="Q25" s="336">
        <f>SUM(Q26:Q44)</f>
        <v>0</v>
      </c>
      <c r="R25" s="336">
        <f t="shared" si="20"/>
        <v>0</v>
      </c>
      <c r="S25" s="336">
        <f>SUM(S26:S44)</f>
        <v>0</v>
      </c>
      <c r="T25" s="336">
        <f>SUM(T26:T44)</f>
        <v>0</v>
      </c>
      <c r="U25" s="336">
        <f>SUM(U26:U44)</f>
        <v>0</v>
      </c>
      <c r="V25" s="336">
        <f t="shared" si="20"/>
        <v>0</v>
      </c>
      <c r="W25" s="336">
        <f t="shared" ref="W25:AC25" si="21">SUM(W26:W44)</f>
        <v>143290000</v>
      </c>
      <c r="X25" s="336">
        <f t="shared" si="21"/>
        <v>43290000</v>
      </c>
      <c r="Y25" s="336">
        <f t="shared" si="21"/>
        <v>43290000</v>
      </c>
      <c r="Z25" s="336">
        <f t="shared" si="21"/>
        <v>0</v>
      </c>
      <c r="AA25" s="336">
        <f t="shared" si="21"/>
        <v>100000000</v>
      </c>
      <c r="AB25" s="336">
        <f t="shared" si="21"/>
        <v>100000000</v>
      </c>
      <c r="AC25" s="336">
        <f t="shared" si="21"/>
        <v>0</v>
      </c>
      <c r="AD25" s="410"/>
      <c r="AE25" s="410"/>
      <c r="AF25" s="410"/>
      <c r="AG25" s="141"/>
    </row>
    <row r="26" spans="1:33" s="74" customFormat="1" ht="25.5" customHeight="1">
      <c r="A26" s="417">
        <v>1</v>
      </c>
      <c r="B26" s="270" t="s">
        <v>228</v>
      </c>
      <c r="C26" s="260">
        <f>SUM(D26:E26)</f>
        <v>0</v>
      </c>
      <c r="D26" s="260"/>
      <c r="E26" s="260"/>
      <c r="F26" s="260">
        <f>G26+H26</f>
        <v>111000000</v>
      </c>
      <c r="G26" s="260">
        <f t="shared" ref="G26:G44" si="22">J26+Q26+X26</f>
        <v>0</v>
      </c>
      <c r="H26" s="260">
        <f t="shared" ref="H26:H44" si="23">M26+T26+AA26</f>
        <v>111000000</v>
      </c>
      <c r="I26" s="260">
        <f>J26+M26</f>
        <v>101000000</v>
      </c>
      <c r="J26" s="260">
        <f t="shared" ref="J26:J43" si="24">K26+L26</f>
        <v>0</v>
      </c>
      <c r="K26" s="260"/>
      <c r="L26" s="260"/>
      <c r="M26" s="260">
        <f t="shared" ref="M26:M44" si="25">N26+O26</f>
        <v>101000000</v>
      </c>
      <c r="N26" s="260">
        <v>101000000</v>
      </c>
      <c r="O26" s="260"/>
      <c r="P26" s="260">
        <f t="shared" ref="P26:P44" si="26">Q26+T26</f>
        <v>0</v>
      </c>
      <c r="Q26" s="260">
        <f t="shared" ref="Q26:Q44" si="27">R26+S26</f>
        <v>0</v>
      </c>
      <c r="R26" s="260"/>
      <c r="S26" s="260"/>
      <c r="T26" s="260">
        <f t="shared" ref="T26:T44" si="28">U26+V26</f>
        <v>0</v>
      </c>
      <c r="U26" s="260"/>
      <c r="V26" s="260"/>
      <c r="W26" s="260">
        <f>X26+AA26</f>
        <v>10000000</v>
      </c>
      <c r="X26" s="260">
        <f t="shared" ref="X26:X44" si="29">Y26+Z26</f>
        <v>0</v>
      </c>
      <c r="Y26" s="260"/>
      <c r="Z26" s="260"/>
      <c r="AA26" s="260">
        <f t="shared" ref="AA26:AA44" si="30">AB26+AC26</f>
        <v>10000000</v>
      </c>
      <c r="AB26" s="260">
        <v>10000000</v>
      </c>
      <c r="AC26" s="260"/>
      <c r="AD26" s="418"/>
      <c r="AE26" s="418"/>
      <c r="AF26" s="418"/>
    </row>
    <row r="27" spans="1:33" s="74" customFormat="1" ht="25.5" customHeight="1">
      <c r="A27" s="417">
        <v>2</v>
      </c>
      <c r="B27" s="270" t="s">
        <v>230</v>
      </c>
      <c r="C27" s="260">
        <f t="shared" ref="C27:C43" si="31">SUM(D27:E27)</f>
        <v>0</v>
      </c>
      <c r="D27" s="260"/>
      <c r="E27" s="260"/>
      <c r="F27" s="260">
        <f t="shared" ref="F27:F44" si="32">G27+H27</f>
        <v>125000000</v>
      </c>
      <c r="G27" s="260">
        <f t="shared" si="22"/>
        <v>6000000</v>
      </c>
      <c r="H27" s="260">
        <f t="shared" si="23"/>
        <v>119000000</v>
      </c>
      <c r="I27" s="260">
        <f t="shared" ref="I27:I44" si="33">J27+M27</f>
        <v>109000000</v>
      </c>
      <c r="J27" s="260">
        <f t="shared" si="24"/>
        <v>0</v>
      </c>
      <c r="K27" s="260"/>
      <c r="L27" s="260"/>
      <c r="M27" s="260">
        <f t="shared" si="25"/>
        <v>109000000</v>
      </c>
      <c r="N27" s="260">
        <v>109000000</v>
      </c>
      <c r="O27" s="260"/>
      <c r="P27" s="260">
        <f t="shared" si="26"/>
        <v>0</v>
      </c>
      <c r="Q27" s="260">
        <f t="shared" si="27"/>
        <v>0</v>
      </c>
      <c r="R27" s="260"/>
      <c r="S27" s="260"/>
      <c r="T27" s="260">
        <f t="shared" si="28"/>
        <v>0</v>
      </c>
      <c r="U27" s="260"/>
      <c r="V27" s="260"/>
      <c r="W27" s="260">
        <f>X27+AA27</f>
        <v>16000000</v>
      </c>
      <c r="X27" s="260">
        <f t="shared" si="29"/>
        <v>6000000</v>
      </c>
      <c r="Y27" s="260">
        <v>6000000</v>
      </c>
      <c r="Z27" s="260"/>
      <c r="AA27" s="260">
        <f t="shared" si="30"/>
        <v>10000000</v>
      </c>
      <c r="AB27" s="260">
        <v>10000000</v>
      </c>
      <c r="AC27" s="260"/>
      <c r="AD27" s="418"/>
      <c r="AE27" s="418"/>
      <c r="AF27" s="418"/>
    </row>
    <row r="28" spans="1:33" s="74" customFormat="1" ht="25.5" customHeight="1">
      <c r="A28" s="417">
        <v>3</v>
      </c>
      <c r="B28" s="270" t="s">
        <v>232</v>
      </c>
      <c r="C28" s="260">
        <f t="shared" si="31"/>
        <v>0</v>
      </c>
      <c r="D28" s="260"/>
      <c r="E28" s="260"/>
      <c r="F28" s="260">
        <f t="shared" si="32"/>
        <v>192042000</v>
      </c>
      <c r="G28" s="260">
        <f t="shared" si="22"/>
        <v>85042000</v>
      </c>
      <c r="H28" s="260">
        <f t="shared" si="23"/>
        <v>107000000</v>
      </c>
      <c r="I28" s="260">
        <f t="shared" si="33"/>
        <v>192042000</v>
      </c>
      <c r="J28" s="260">
        <f t="shared" si="24"/>
        <v>85042000</v>
      </c>
      <c r="K28" s="260">
        <v>85042000</v>
      </c>
      <c r="L28" s="260"/>
      <c r="M28" s="260">
        <f t="shared" si="25"/>
        <v>107000000</v>
      </c>
      <c r="N28" s="260">
        <v>107000000</v>
      </c>
      <c r="O28" s="260"/>
      <c r="P28" s="260">
        <f t="shared" si="26"/>
        <v>0</v>
      </c>
      <c r="Q28" s="260">
        <f t="shared" si="27"/>
        <v>0</v>
      </c>
      <c r="R28" s="260"/>
      <c r="S28" s="260"/>
      <c r="T28" s="260">
        <f t="shared" si="28"/>
        <v>0</v>
      </c>
      <c r="U28" s="260"/>
      <c r="V28" s="260"/>
      <c r="W28" s="260">
        <f>X28+AA28</f>
        <v>0</v>
      </c>
      <c r="X28" s="260">
        <f t="shared" si="29"/>
        <v>0</v>
      </c>
      <c r="Y28" s="260"/>
      <c r="Z28" s="260"/>
      <c r="AA28" s="260">
        <f t="shared" si="30"/>
        <v>0</v>
      </c>
      <c r="AB28" s="260"/>
      <c r="AC28" s="260"/>
      <c r="AD28" s="418"/>
      <c r="AE28" s="418"/>
      <c r="AF28" s="418"/>
    </row>
    <row r="29" spans="1:33" s="74" customFormat="1" ht="25.5" customHeight="1">
      <c r="A29" s="417">
        <v>4</v>
      </c>
      <c r="B29" s="270" t="s">
        <v>234</v>
      </c>
      <c r="C29" s="260">
        <f t="shared" si="31"/>
        <v>0</v>
      </c>
      <c r="D29" s="260"/>
      <c r="E29" s="260"/>
      <c r="F29" s="260">
        <f t="shared" si="32"/>
        <v>203761000</v>
      </c>
      <c r="G29" s="260">
        <f t="shared" si="22"/>
        <v>89761000</v>
      </c>
      <c r="H29" s="260">
        <f t="shared" si="23"/>
        <v>114000000</v>
      </c>
      <c r="I29" s="260">
        <f t="shared" si="33"/>
        <v>167418000</v>
      </c>
      <c r="J29" s="260">
        <f t="shared" si="24"/>
        <v>63418000</v>
      </c>
      <c r="K29" s="260">
        <v>63418000</v>
      </c>
      <c r="L29" s="260"/>
      <c r="M29" s="260">
        <f t="shared" si="25"/>
        <v>104000000</v>
      </c>
      <c r="N29" s="260">
        <v>104000000</v>
      </c>
      <c r="O29" s="260"/>
      <c r="P29" s="260">
        <f t="shared" si="26"/>
        <v>0</v>
      </c>
      <c r="Q29" s="260">
        <f t="shared" si="27"/>
        <v>0</v>
      </c>
      <c r="R29" s="260"/>
      <c r="S29" s="260"/>
      <c r="T29" s="260">
        <f t="shared" si="28"/>
        <v>0</v>
      </c>
      <c r="U29" s="260"/>
      <c r="V29" s="260"/>
      <c r="W29" s="260">
        <f>X29+AA29</f>
        <v>36343000</v>
      </c>
      <c r="X29" s="260">
        <f t="shared" si="29"/>
        <v>26343000</v>
      </c>
      <c r="Y29" s="260">
        <v>26343000</v>
      </c>
      <c r="Z29" s="260"/>
      <c r="AA29" s="260">
        <f t="shared" si="30"/>
        <v>10000000</v>
      </c>
      <c r="AB29" s="260">
        <v>10000000</v>
      </c>
      <c r="AC29" s="260"/>
      <c r="AD29" s="418"/>
      <c r="AE29" s="418"/>
      <c r="AF29" s="418"/>
    </row>
    <row r="30" spans="1:33" s="74" customFormat="1" ht="25.5" customHeight="1">
      <c r="A30" s="417">
        <v>5</v>
      </c>
      <c r="B30" s="270" t="s">
        <v>236</v>
      </c>
      <c r="C30" s="260">
        <f t="shared" si="31"/>
        <v>0</v>
      </c>
      <c r="D30" s="260"/>
      <c r="E30" s="260"/>
      <c r="F30" s="260">
        <f t="shared" si="32"/>
        <v>121000000</v>
      </c>
      <c r="G30" s="260">
        <f t="shared" si="22"/>
        <v>0</v>
      </c>
      <c r="H30" s="260">
        <f t="shared" si="23"/>
        <v>121000000</v>
      </c>
      <c r="I30" s="260">
        <f t="shared" si="33"/>
        <v>111000000</v>
      </c>
      <c r="J30" s="260">
        <f t="shared" si="24"/>
        <v>0</v>
      </c>
      <c r="K30" s="260"/>
      <c r="L30" s="260"/>
      <c r="M30" s="260">
        <f t="shared" si="25"/>
        <v>111000000</v>
      </c>
      <c r="N30" s="260">
        <v>111000000</v>
      </c>
      <c r="O30" s="260"/>
      <c r="P30" s="260">
        <f t="shared" si="26"/>
        <v>0</v>
      </c>
      <c r="Q30" s="260">
        <f t="shared" si="27"/>
        <v>0</v>
      </c>
      <c r="R30" s="260"/>
      <c r="S30" s="260"/>
      <c r="T30" s="260">
        <f t="shared" si="28"/>
        <v>0</v>
      </c>
      <c r="U30" s="260"/>
      <c r="V30" s="260"/>
      <c r="W30" s="260">
        <f>X30+AA30</f>
        <v>10000000</v>
      </c>
      <c r="X30" s="260">
        <f t="shared" si="29"/>
        <v>0</v>
      </c>
      <c r="Y30" s="260"/>
      <c r="Z30" s="260"/>
      <c r="AA30" s="260">
        <f t="shared" si="30"/>
        <v>10000000</v>
      </c>
      <c r="AB30" s="260">
        <v>10000000</v>
      </c>
      <c r="AC30" s="260"/>
      <c r="AD30" s="418"/>
      <c r="AE30" s="418"/>
      <c r="AF30" s="418"/>
    </row>
    <row r="31" spans="1:33" s="74" customFormat="1" ht="25.5" customHeight="1">
      <c r="A31" s="417">
        <v>6</v>
      </c>
      <c r="B31" s="270" t="s">
        <v>238</v>
      </c>
      <c r="C31" s="260">
        <f t="shared" si="31"/>
        <v>0</v>
      </c>
      <c r="D31" s="260"/>
      <c r="E31" s="260"/>
      <c r="F31" s="260"/>
      <c r="G31" s="260">
        <f t="shared" si="22"/>
        <v>0</v>
      </c>
      <c r="H31" s="260">
        <f t="shared" si="23"/>
        <v>0</v>
      </c>
      <c r="I31" s="260"/>
      <c r="J31" s="260">
        <f t="shared" si="24"/>
        <v>0</v>
      </c>
      <c r="K31" s="260"/>
      <c r="L31" s="260"/>
      <c r="M31" s="260">
        <f t="shared" si="25"/>
        <v>0</v>
      </c>
      <c r="N31" s="260"/>
      <c r="O31" s="260"/>
      <c r="P31" s="260"/>
      <c r="Q31" s="260">
        <f t="shared" si="27"/>
        <v>0</v>
      </c>
      <c r="R31" s="260"/>
      <c r="S31" s="260"/>
      <c r="T31" s="260">
        <f t="shared" si="28"/>
        <v>0</v>
      </c>
      <c r="U31" s="260"/>
      <c r="V31" s="260"/>
      <c r="W31" s="260"/>
      <c r="X31" s="260">
        <f t="shared" si="29"/>
        <v>0</v>
      </c>
      <c r="Y31" s="260"/>
      <c r="Z31" s="260"/>
      <c r="AA31" s="260">
        <f t="shared" si="30"/>
        <v>0</v>
      </c>
      <c r="AB31" s="260"/>
      <c r="AC31" s="260"/>
      <c r="AD31" s="418"/>
      <c r="AE31" s="418"/>
      <c r="AF31" s="418"/>
    </row>
    <row r="32" spans="1:33" s="74" customFormat="1" ht="25.5" customHeight="1">
      <c r="A32" s="417">
        <v>7</v>
      </c>
      <c r="B32" s="270" t="s">
        <v>240</v>
      </c>
      <c r="C32" s="260">
        <f t="shared" si="31"/>
        <v>0</v>
      </c>
      <c r="D32" s="260"/>
      <c r="E32" s="260"/>
      <c r="F32" s="260">
        <f t="shared" si="32"/>
        <v>119000000</v>
      </c>
      <c r="G32" s="260">
        <f t="shared" si="22"/>
        <v>0</v>
      </c>
      <c r="H32" s="260">
        <f t="shared" si="23"/>
        <v>119000000</v>
      </c>
      <c r="I32" s="260">
        <f t="shared" si="33"/>
        <v>109000000</v>
      </c>
      <c r="J32" s="260">
        <f t="shared" si="24"/>
        <v>0</v>
      </c>
      <c r="K32" s="260"/>
      <c r="L32" s="260"/>
      <c r="M32" s="260">
        <f t="shared" si="25"/>
        <v>109000000</v>
      </c>
      <c r="N32" s="260">
        <v>109000000</v>
      </c>
      <c r="O32" s="260"/>
      <c r="P32" s="260">
        <f t="shared" si="26"/>
        <v>0</v>
      </c>
      <c r="Q32" s="260">
        <f t="shared" si="27"/>
        <v>0</v>
      </c>
      <c r="R32" s="260"/>
      <c r="S32" s="260"/>
      <c r="T32" s="260">
        <f t="shared" si="28"/>
        <v>0</v>
      </c>
      <c r="U32" s="260"/>
      <c r="V32" s="260"/>
      <c r="W32" s="260">
        <f t="shared" ref="W32:W44" si="34">X32+AA32</f>
        <v>10000000</v>
      </c>
      <c r="X32" s="260">
        <f t="shared" si="29"/>
        <v>0</v>
      </c>
      <c r="Y32" s="260"/>
      <c r="Z32" s="260"/>
      <c r="AA32" s="260">
        <f t="shared" si="30"/>
        <v>10000000</v>
      </c>
      <c r="AB32" s="260">
        <v>10000000</v>
      </c>
      <c r="AC32" s="260"/>
      <c r="AD32" s="418"/>
      <c r="AE32" s="418"/>
      <c r="AF32" s="418"/>
    </row>
    <row r="33" spans="1:32" s="74" customFormat="1" ht="25.5" customHeight="1">
      <c r="A33" s="417">
        <v>8</v>
      </c>
      <c r="B33" s="270" t="s">
        <v>242</v>
      </c>
      <c r="C33" s="260">
        <f t="shared" si="31"/>
        <v>0</v>
      </c>
      <c r="D33" s="260"/>
      <c r="E33" s="260"/>
      <c r="F33" s="260">
        <f t="shared" si="32"/>
        <v>111000000</v>
      </c>
      <c r="G33" s="260">
        <f t="shared" si="22"/>
        <v>0</v>
      </c>
      <c r="H33" s="260">
        <f t="shared" si="23"/>
        <v>111000000</v>
      </c>
      <c r="I33" s="260">
        <f t="shared" si="33"/>
        <v>111000000</v>
      </c>
      <c r="J33" s="260">
        <f t="shared" si="24"/>
        <v>0</v>
      </c>
      <c r="K33" s="260"/>
      <c r="L33" s="260"/>
      <c r="M33" s="260">
        <f t="shared" si="25"/>
        <v>111000000</v>
      </c>
      <c r="N33" s="260">
        <v>111000000</v>
      </c>
      <c r="O33" s="260"/>
      <c r="P33" s="260">
        <f t="shared" si="26"/>
        <v>0</v>
      </c>
      <c r="Q33" s="260">
        <f t="shared" si="27"/>
        <v>0</v>
      </c>
      <c r="R33" s="260"/>
      <c r="S33" s="260"/>
      <c r="T33" s="260">
        <f t="shared" si="28"/>
        <v>0</v>
      </c>
      <c r="U33" s="260"/>
      <c r="V33" s="260"/>
      <c r="W33" s="260">
        <f t="shared" si="34"/>
        <v>0</v>
      </c>
      <c r="X33" s="260">
        <f t="shared" si="29"/>
        <v>0</v>
      </c>
      <c r="Y33" s="260"/>
      <c r="Z33" s="260"/>
      <c r="AA33" s="260">
        <f t="shared" si="30"/>
        <v>0</v>
      </c>
      <c r="AB33" s="260"/>
      <c r="AC33" s="260"/>
      <c r="AD33" s="418"/>
      <c r="AE33" s="418"/>
      <c r="AF33" s="418"/>
    </row>
    <row r="34" spans="1:32" s="74" customFormat="1" ht="25.5" customHeight="1">
      <c r="A34" s="417">
        <v>9</v>
      </c>
      <c r="B34" s="270" t="s">
        <v>244</v>
      </c>
      <c r="C34" s="260">
        <f t="shared" si="31"/>
        <v>0</v>
      </c>
      <c r="D34" s="260"/>
      <c r="E34" s="260"/>
      <c r="F34" s="260">
        <f t="shared" si="32"/>
        <v>118000000</v>
      </c>
      <c r="G34" s="260">
        <f t="shared" si="22"/>
        <v>0</v>
      </c>
      <c r="H34" s="260">
        <f t="shared" si="23"/>
        <v>118000000</v>
      </c>
      <c r="I34" s="260">
        <f t="shared" si="33"/>
        <v>108000000</v>
      </c>
      <c r="J34" s="260">
        <f t="shared" si="24"/>
        <v>0</v>
      </c>
      <c r="K34" s="260"/>
      <c r="L34" s="260"/>
      <c r="M34" s="260">
        <f t="shared" si="25"/>
        <v>108000000</v>
      </c>
      <c r="N34" s="260">
        <v>108000000</v>
      </c>
      <c r="O34" s="260"/>
      <c r="P34" s="260">
        <f t="shared" si="26"/>
        <v>0</v>
      </c>
      <c r="Q34" s="260">
        <f t="shared" si="27"/>
        <v>0</v>
      </c>
      <c r="R34" s="260"/>
      <c r="S34" s="260"/>
      <c r="T34" s="260">
        <f t="shared" si="28"/>
        <v>0</v>
      </c>
      <c r="U34" s="260"/>
      <c r="V34" s="260"/>
      <c r="W34" s="260">
        <f t="shared" si="34"/>
        <v>10000000</v>
      </c>
      <c r="X34" s="260">
        <f t="shared" si="29"/>
        <v>0</v>
      </c>
      <c r="Y34" s="260"/>
      <c r="Z34" s="260"/>
      <c r="AA34" s="260">
        <f t="shared" si="30"/>
        <v>10000000</v>
      </c>
      <c r="AB34" s="260">
        <v>10000000</v>
      </c>
      <c r="AC34" s="260"/>
      <c r="AD34" s="418"/>
      <c r="AE34" s="418"/>
      <c r="AF34" s="418"/>
    </row>
    <row r="35" spans="1:32" s="74" customFormat="1" ht="25.5" customHeight="1">
      <c r="A35" s="417">
        <v>10</v>
      </c>
      <c r="B35" s="270" t="s">
        <v>246</v>
      </c>
      <c r="C35" s="260">
        <f t="shared" si="31"/>
        <v>0</v>
      </c>
      <c r="D35" s="260"/>
      <c r="E35" s="260"/>
      <c r="F35" s="260">
        <f t="shared" si="32"/>
        <v>474443000</v>
      </c>
      <c r="G35" s="260">
        <f t="shared" si="22"/>
        <v>362443000</v>
      </c>
      <c r="H35" s="260">
        <f t="shared" si="23"/>
        <v>112000000</v>
      </c>
      <c r="I35" s="260">
        <f t="shared" si="33"/>
        <v>474443000</v>
      </c>
      <c r="J35" s="260">
        <f t="shared" si="24"/>
        <v>362443000</v>
      </c>
      <c r="K35" s="260">
        <v>362443000</v>
      </c>
      <c r="L35" s="260"/>
      <c r="M35" s="260">
        <f t="shared" si="25"/>
        <v>112000000</v>
      </c>
      <c r="N35" s="260">
        <v>112000000</v>
      </c>
      <c r="O35" s="260"/>
      <c r="P35" s="260">
        <f t="shared" si="26"/>
        <v>0</v>
      </c>
      <c r="Q35" s="260">
        <f t="shared" si="27"/>
        <v>0</v>
      </c>
      <c r="R35" s="260"/>
      <c r="S35" s="260"/>
      <c r="T35" s="260">
        <f t="shared" si="28"/>
        <v>0</v>
      </c>
      <c r="U35" s="260"/>
      <c r="V35" s="260"/>
      <c r="W35" s="260">
        <f t="shared" si="34"/>
        <v>0</v>
      </c>
      <c r="X35" s="260">
        <f t="shared" si="29"/>
        <v>0</v>
      </c>
      <c r="Y35" s="260"/>
      <c r="Z35" s="260"/>
      <c r="AA35" s="260">
        <f t="shared" si="30"/>
        <v>0</v>
      </c>
      <c r="AB35" s="260"/>
      <c r="AC35" s="260"/>
      <c r="AD35" s="418"/>
      <c r="AE35" s="418"/>
      <c r="AF35" s="418"/>
    </row>
    <row r="36" spans="1:32" s="74" customFormat="1" ht="25.5" customHeight="1">
      <c r="A36" s="417">
        <v>11</v>
      </c>
      <c r="B36" s="270" t="s">
        <v>248</v>
      </c>
      <c r="C36" s="260">
        <f t="shared" si="31"/>
        <v>0</v>
      </c>
      <c r="D36" s="260"/>
      <c r="E36" s="260"/>
      <c r="F36" s="260">
        <f t="shared" si="32"/>
        <v>111000000</v>
      </c>
      <c r="G36" s="260">
        <f t="shared" si="22"/>
        <v>0</v>
      </c>
      <c r="H36" s="260">
        <f t="shared" si="23"/>
        <v>111000000</v>
      </c>
      <c r="I36" s="260">
        <f t="shared" si="33"/>
        <v>111000000</v>
      </c>
      <c r="J36" s="260">
        <f t="shared" si="24"/>
        <v>0</v>
      </c>
      <c r="K36" s="260"/>
      <c r="L36" s="260"/>
      <c r="M36" s="260">
        <f t="shared" si="25"/>
        <v>111000000</v>
      </c>
      <c r="N36" s="260">
        <v>111000000</v>
      </c>
      <c r="O36" s="260"/>
      <c r="P36" s="260">
        <f t="shared" si="26"/>
        <v>0</v>
      </c>
      <c r="Q36" s="260">
        <f t="shared" si="27"/>
        <v>0</v>
      </c>
      <c r="R36" s="260"/>
      <c r="S36" s="260"/>
      <c r="T36" s="260">
        <f t="shared" si="28"/>
        <v>0</v>
      </c>
      <c r="U36" s="260"/>
      <c r="V36" s="260"/>
      <c r="W36" s="260">
        <f t="shared" si="34"/>
        <v>0</v>
      </c>
      <c r="X36" s="260">
        <f t="shared" si="29"/>
        <v>0</v>
      </c>
      <c r="Y36" s="260"/>
      <c r="Z36" s="260"/>
      <c r="AA36" s="260">
        <f t="shared" si="30"/>
        <v>0</v>
      </c>
      <c r="AB36" s="260"/>
      <c r="AC36" s="260"/>
      <c r="AD36" s="418"/>
      <c r="AE36" s="418"/>
      <c r="AF36" s="418"/>
    </row>
    <row r="37" spans="1:32" s="74" customFormat="1" ht="25.5" customHeight="1">
      <c r="A37" s="417">
        <v>12</v>
      </c>
      <c r="B37" s="270" t="s">
        <v>250</v>
      </c>
      <c r="C37" s="260">
        <f t="shared" si="31"/>
        <v>0</v>
      </c>
      <c r="D37" s="260"/>
      <c r="E37" s="260"/>
      <c r="F37" s="260">
        <f t="shared" si="32"/>
        <v>114000000</v>
      </c>
      <c r="G37" s="260">
        <f t="shared" si="22"/>
        <v>0</v>
      </c>
      <c r="H37" s="260">
        <f t="shared" si="23"/>
        <v>114000000</v>
      </c>
      <c r="I37" s="260">
        <f t="shared" si="33"/>
        <v>114000000</v>
      </c>
      <c r="J37" s="260">
        <f t="shared" si="24"/>
        <v>0</v>
      </c>
      <c r="K37" s="260"/>
      <c r="L37" s="260"/>
      <c r="M37" s="260">
        <f t="shared" si="25"/>
        <v>114000000</v>
      </c>
      <c r="N37" s="260">
        <v>114000000</v>
      </c>
      <c r="O37" s="260"/>
      <c r="P37" s="260">
        <f t="shared" si="26"/>
        <v>0</v>
      </c>
      <c r="Q37" s="260">
        <f t="shared" si="27"/>
        <v>0</v>
      </c>
      <c r="R37" s="260"/>
      <c r="S37" s="260"/>
      <c r="T37" s="260">
        <f t="shared" si="28"/>
        <v>0</v>
      </c>
      <c r="U37" s="260"/>
      <c r="V37" s="260"/>
      <c r="W37" s="260">
        <f t="shared" si="34"/>
        <v>0</v>
      </c>
      <c r="X37" s="260">
        <f t="shared" si="29"/>
        <v>0</v>
      </c>
      <c r="Y37" s="260"/>
      <c r="Z37" s="260"/>
      <c r="AA37" s="260">
        <f t="shared" si="30"/>
        <v>0</v>
      </c>
      <c r="AB37" s="260"/>
      <c r="AC37" s="260"/>
      <c r="AD37" s="418"/>
      <c r="AE37" s="418"/>
      <c r="AF37" s="418"/>
    </row>
    <row r="38" spans="1:32" s="74" customFormat="1" ht="25.5" customHeight="1">
      <c r="A38" s="417">
        <v>13</v>
      </c>
      <c r="B38" s="270" t="s">
        <v>252</v>
      </c>
      <c r="C38" s="260">
        <f t="shared" si="31"/>
        <v>0</v>
      </c>
      <c r="D38" s="260"/>
      <c r="E38" s="260"/>
      <c r="F38" s="260">
        <f t="shared" si="32"/>
        <v>121000000</v>
      </c>
      <c r="G38" s="260">
        <f t="shared" si="22"/>
        <v>0</v>
      </c>
      <c r="H38" s="260">
        <f t="shared" si="23"/>
        <v>121000000</v>
      </c>
      <c r="I38" s="260">
        <f t="shared" si="33"/>
        <v>111000000</v>
      </c>
      <c r="J38" s="260">
        <f t="shared" si="24"/>
        <v>0</v>
      </c>
      <c r="K38" s="260"/>
      <c r="L38" s="260"/>
      <c r="M38" s="260">
        <f t="shared" si="25"/>
        <v>111000000</v>
      </c>
      <c r="N38" s="260">
        <v>111000000</v>
      </c>
      <c r="O38" s="260"/>
      <c r="P38" s="260">
        <f t="shared" si="26"/>
        <v>0</v>
      </c>
      <c r="Q38" s="260">
        <f t="shared" si="27"/>
        <v>0</v>
      </c>
      <c r="R38" s="260"/>
      <c r="S38" s="260"/>
      <c r="T38" s="260">
        <f t="shared" si="28"/>
        <v>0</v>
      </c>
      <c r="U38" s="260"/>
      <c r="V38" s="260"/>
      <c r="W38" s="260">
        <f t="shared" si="34"/>
        <v>10000000</v>
      </c>
      <c r="X38" s="260">
        <f t="shared" si="29"/>
        <v>0</v>
      </c>
      <c r="Y38" s="260"/>
      <c r="Z38" s="260"/>
      <c r="AA38" s="260">
        <f t="shared" si="30"/>
        <v>10000000</v>
      </c>
      <c r="AB38" s="260">
        <v>10000000</v>
      </c>
      <c r="AC38" s="260"/>
      <c r="AD38" s="418"/>
      <c r="AE38" s="418"/>
      <c r="AF38" s="418"/>
    </row>
    <row r="39" spans="1:32" s="74" customFormat="1" ht="25.5" customHeight="1">
      <c r="A39" s="417">
        <v>14</v>
      </c>
      <c r="B39" s="270" t="s">
        <v>254</v>
      </c>
      <c r="C39" s="260">
        <f t="shared" si="31"/>
        <v>0</v>
      </c>
      <c r="D39" s="260"/>
      <c r="E39" s="260"/>
      <c r="F39" s="260">
        <f t="shared" si="32"/>
        <v>121000000</v>
      </c>
      <c r="G39" s="260">
        <f t="shared" si="22"/>
        <v>0</v>
      </c>
      <c r="H39" s="260">
        <f t="shared" si="23"/>
        <v>121000000</v>
      </c>
      <c r="I39" s="260">
        <f t="shared" si="33"/>
        <v>111000000</v>
      </c>
      <c r="J39" s="260">
        <f t="shared" si="24"/>
        <v>0</v>
      </c>
      <c r="K39" s="260"/>
      <c r="L39" s="260"/>
      <c r="M39" s="260">
        <f t="shared" si="25"/>
        <v>111000000</v>
      </c>
      <c r="N39" s="260">
        <v>111000000</v>
      </c>
      <c r="O39" s="260"/>
      <c r="P39" s="260">
        <f t="shared" si="26"/>
        <v>0</v>
      </c>
      <c r="Q39" s="260">
        <f t="shared" si="27"/>
        <v>0</v>
      </c>
      <c r="R39" s="260"/>
      <c r="S39" s="260"/>
      <c r="T39" s="260">
        <f t="shared" si="28"/>
        <v>0</v>
      </c>
      <c r="U39" s="260"/>
      <c r="V39" s="260"/>
      <c r="W39" s="260">
        <f t="shared" si="34"/>
        <v>10000000</v>
      </c>
      <c r="X39" s="260">
        <f t="shared" si="29"/>
        <v>0</v>
      </c>
      <c r="Y39" s="260"/>
      <c r="Z39" s="260"/>
      <c r="AA39" s="260">
        <f t="shared" si="30"/>
        <v>10000000</v>
      </c>
      <c r="AB39" s="260">
        <v>10000000</v>
      </c>
      <c r="AC39" s="260"/>
      <c r="AD39" s="418"/>
      <c r="AE39" s="418"/>
      <c r="AF39" s="418"/>
    </row>
    <row r="40" spans="1:32" s="74" customFormat="1" ht="25.5" customHeight="1">
      <c r="A40" s="417">
        <v>15</v>
      </c>
      <c r="B40" s="270" t="s">
        <v>256</v>
      </c>
      <c r="C40" s="260">
        <f t="shared" si="31"/>
        <v>0</v>
      </c>
      <c r="D40" s="260"/>
      <c r="E40" s="260"/>
      <c r="F40" s="260">
        <f t="shared" si="32"/>
        <v>119000000</v>
      </c>
      <c r="G40" s="260">
        <f t="shared" si="22"/>
        <v>0</v>
      </c>
      <c r="H40" s="260">
        <f t="shared" si="23"/>
        <v>119000000</v>
      </c>
      <c r="I40" s="260">
        <f t="shared" si="33"/>
        <v>119000000</v>
      </c>
      <c r="J40" s="260">
        <f t="shared" si="24"/>
        <v>0</v>
      </c>
      <c r="K40" s="260"/>
      <c r="L40" s="260"/>
      <c r="M40" s="260">
        <f t="shared" si="25"/>
        <v>119000000</v>
      </c>
      <c r="N40" s="260">
        <v>119000000</v>
      </c>
      <c r="O40" s="260"/>
      <c r="P40" s="260">
        <f t="shared" si="26"/>
        <v>0</v>
      </c>
      <c r="Q40" s="260">
        <f t="shared" si="27"/>
        <v>0</v>
      </c>
      <c r="R40" s="260"/>
      <c r="S40" s="260"/>
      <c r="T40" s="260">
        <f t="shared" si="28"/>
        <v>0</v>
      </c>
      <c r="U40" s="260"/>
      <c r="V40" s="260"/>
      <c r="W40" s="260">
        <f t="shared" si="34"/>
        <v>0</v>
      </c>
      <c r="X40" s="260">
        <f t="shared" si="29"/>
        <v>0</v>
      </c>
      <c r="Y40" s="260"/>
      <c r="Z40" s="260"/>
      <c r="AA40" s="260">
        <f t="shared" si="30"/>
        <v>0</v>
      </c>
      <c r="AB40" s="260"/>
      <c r="AC40" s="260"/>
      <c r="AD40" s="418"/>
      <c r="AE40" s="418"/>
      <c r="AF40" s="418"/>
    </row>
    <row r="41" spans="1:32" s="74" customFormat="1" ht="25.5" customHeight="1">
      <c r="A41" s="417">
        <v>16</v>
      </c>
      <c r="B41" s="270" t="s">
        <v>258</v>
      </c>
      <c r="C41" s="260">
        <f t="shared" si="31"/>
        <v>0</v>
      </c>
      <c r="D41" s="260"/>
      <c r="E41" s="260"/>
      <c r="F41" s="260">
        <f t="shared" si="32"/>
        <v>134947000</v>
      </c>
      <c r="G41" s="260">
        <f t="shared" si="22"/>
        <v>10947000</v>
      </c>
      <c r="H41" s="260">
        <f t="shared" si="23"/>
        <v>124000000</v>
      </c>
      <c r="I41" s="260">
        <f t="shared" si="33"/>
        <v>114000000</v>
      </c>
      <c r="J41" s="260">
        <f t="shared" si="24"/>
        <v>0</v>
      </c>
      <c r="K41" s="260"/>
      <c r="L41" s="260"/>
      <c r="M41" s="260">
        <f t="shared" si="25"/>
        <v>114000000</v>
      </c>
      <c r="N41" s="260">
        <v>114000000</v>
      </c>
      <c r="O41" s="260"/>
      <c r="P41" s="260">
        <f t="shared" si="26"/>
        <v>0</v>
      </c>
      <c r="Q41" s="260">
        <f t="shared" si="27"/>
        <v>0</v>
      </c>
      <c r="R41" s="260"/>
      <c r="S41" s="260"/>
      <c r="T41" s="260">
        <f t="shared" si="28"/>
        <v>0</v>
      </c>
      <c r="U41" s="260"/>
      <c r="V41" s="260"/>
      <c r="W41" s="260">
        <f t="shared" si="34"/>
        <v>20947000</v>
      </c>
      <c r="X41" s="260">
        <f t="shared" si="29"/>
        <v>10947000</v>
      </c>
      <c r="Y41" s="260">
        <v>10947000</v>
      </c>
      <c r="Z41" s="260"/>
      <c r="AA41" s="260">
        <f t="shared" si="30"/>
        <v>10000000</v>
      </c>
      <c r="AB41" s="260">
        <v>10000000</v>
      </c>
      <c r="AC41" s="260"/>
      <c r="AD41" s="418"/>
      <c r="AE41" s="418"/>
      <c r="AF41" s="418"/>
    </row>
    <row r="42" spans="1:32" s="74" customFormat="1" ht="25.5" customHeight="1">
      <c r="A42" s="417">
        <v>17</v>
      </c>
      <c r="B42" s="270" t="s">
        <v>260</v>
      </c>
      <c r="C42" s="260">
        <f t="shared" si="31"/>
        <v>0</v>
      </c>
      <c r="D42" s="260"/>
      <c r="E42" s="260"/>
      <c r="F42" s="260">
        <f t="shared" si="32"/>
        <v>109000000</v>
      </c>
      <c r="G42" s="260">
        <f t="shared" si="22"/>
        <v>0</v>
      </c>
      <c r="H42" s="260">
        <f t="shared" si="23"/>
        <v>109000000</v>
      </c>
      <c r="I42" s="260">
        <f t="shared" si="33"/>
        <v>109000000</v>
      </c>
      <c r="J42" s="260">
        <f t="shared" si="24"/>
        <v>0</v>
      </c>
      <c r="K42" s="260"/>
      <c r="L42" s="260"/>
      <c r="M42" s="260">
        <f t="shared" si="25"/>
        <v>109000000</v>
      </c>
      <c r="N42" s="260">
        <v>109000000</v>
      </c>
      <c r="O42" s="260"/>
      <c r="P42" s="260">
        <f t="shared" si="26"/>
        <v>0</v>
      </c>
      <c r="Q42" s="260">
        <f t="shared" si="27"/>
        <v>0</v>
      </c>
      <c r="R42" s="260"/>
      <c r="S42" s="260"/>
      <c r="T42" s="260">
        <f t="shared" si="28"/>
        <v>0</v>
      </c>
      <c r="U42" s="260"/>
      <c r="V42" s="260"/>
      <c r="W42" s="260">
        <f t="shared" si="34"/>
        <v>0</v>
      </c>
      <c r="X42" s="260">
        <f t="shared" si="29"/>
        <v>0</v>
      </c>
      <c r="Y42" s="260"/>
      <c r="Z42" s="260"/>
      <c r="AA42" s="260">
        <f t="shared" si="30"/>
        <v>0</v>
      </c>
      <c r="AB42" s="260"/>
      <c r="AC42" s="260"/>
      <c r="AD42" s="418"/>
      <c r="AE42" s="418"/>
      <c r="AF42" s="418"/>
    </row>
    <row r="43" spans="1:32" s="74" customFormat="1" ht="25.5" customHeight="1">
      <c r="A43" s="417">
        <v>18</v>
      </c>
      <c r="B43" s="270" t="s">
        <v>262</v>
      </c>
      <c r="C43" s="260">
        <f t="shared" si="31"/>
        <v>0</v>
      </c>
      <c r="D43" s="260"/>
      <c r="E43" s="260"/>
      <c r="F43" s="260">
        <f t="shared" si="32"/>
        <v>105000000</v>
      </c>
      <c r="G43" s="260">
        <f t="shared" si="22"/>
        <v>0</v>
      </c>
      <c r="H43" s="260">
        <f t="shared" si="23"/>
        <v>105000000</v>
      </c>
      <c r="I43" s="260">
        <f t="shared" si="33"/>
        <v>105000000</v>
      </c>
      <c r="J43" s="260">
        <f t="shared" si="24"/>
        <v>0</v>
      </c>
      <c r="K43" s="260"/>
      <c r="L43" s="260"/>
      <c r="M43" s="260">
        <f t="shared" si="25"/>
        <v>105000000</v>
      </c>
      <c r="N43" s="260">
        <v>105000000</v>
      </c>
      <c r="O43" s="260"/>
      <c r="P43" s="260">
        <f t="shared" si="26"/>
        <v>0</v>
      </c>
      <c r="Q43" s="260">
        <f t="shared" si="27"/>
        <v>0</v>
      </c>
      <c r="R43" s="260"/>
      <c r="S43" s="260"/>
      <c r="T43" s="260">
        <f t="shared" si="28"/>
        <v>0</v>
      </c>
      <c r="U43" s="260"/>
      <c r="V43" s="260"/>
      <c r="W43" s="260">
        <f t="shared" si="34"/>
        <v>0</v>
      </c>
      <c r="X43" s="260">
        <f t="shared" si="29"/>
        <v>0</v>
      </c>
      <c r="Y43" s="260"/>
      <c r="Z43" s="260"/>
      <c r="AA43" s="260">
        <f t="shared" si="30"/>
        <v>0</v>
      </c>
      <c r="AB43" s="260"/>
      <c r="AC43" s="260"/>
      <c r="AD43" s="418"/>
      <c r="AE43" s="418"/>
      <c r="AF43" s="418"/>
    </row>
    <row r="44" spans="1:32" s="74" customFormat="1" ht="25.5" customHeight="1">
      <c r="A44" s="419">
        <v>19</v>
      </c>
      <c r="B44" s="420" t="s">
        <v>264</v>
      </c>
      <c r="C44" s="421">
        <f>SUM(D44:E44)</f>
        <v>0</v>
      </c>
      <c r="D44" s="421"/>
      <c r="E44" s="421"/>
      <c r="F44" s="421">
        <f t="shared" si="32"/>
        <v>121000000</v>
      </c>
      <c r="G44" s="421">
        <f t="shared" si="22"/>
        <v>0</v>
      </c>
      <c r="H44" s="421">
        <f t="shared" si="23"/>
        <v>121000000</v>
      </c>
      <c r="I44" s="421">
        <f t="shared" si="33"/>
        <v>111000000</v>
      </c>
      <c r="J44" s="421">
        <f>K44+L44</f>
        <v>0</v>
      </c>
      <c r="K44" s="421"/>
      <c r="L44" s="421"/>
      <c r="M44" s="421">
        <f t="shared" si="25"/>
        <v>111000000</v>
      </c>
      <c r="N44" s="421">
        <v>111000000</v>
      </c>
      <c r="O44" s="421"/>
      <c r="P44" s="421">
        <f t="shared" si="26"/>
        <v>0</v>
      </c>
      <c r="Q44" s="421">
        <f t="shared" si="27"/>
        <v>0</v>
      </c>
      <c r="R44" s="421"/>
      <c r="S44" s="421"/>
      <c r="T44" s="421">
        <f t="shared" si="28"/>
        <v>0</v>
      </c>
      <c r="U44" s="421"/>
      <c r="V44" s="421"/>
      <c r="W44" s="421">
        <f t="shared" si="34"/>
        <v>10000000</v>
      </c>
      <c r="X44" s="421">
        <f t="shared" si="29"/>
        <v>0</v>
      </c>
      <c r="Y44" s="421"/>
      <c r="Z44" s="421"/>
      <c r="AA44" s="421">
        <f t="shared" si="30"/>
        <v>10000000</v>
      </c>
      <c r="AB44" s="421">
        <v>10000000</v>
      </c>
      <c r="AC44" s="421"/>
      <c r="AD44" s="422"/>
      <c r="AE44" s="422"/>
      <c r="AF44" s="422"/>
    </row>
    <row r="45" spans="1:32" s="56" customFormat="1" ht="18" customHeight="1">
      <c r="A45" s="65"/>
      <c r="B45" s="66"/>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4"/>
      <c r="AE45" s="144"/>
      <c r="AF45" s="144"/>
    </row>
    <row r="46" spans="1:32" s="56" customFormat="1" ht="18" customHeight="1">
      <c r="A46" s="65"/>
      <c r="B46" s="66"/>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4"/>
      <c r="AE46" s="144"/>
      <c r="AF46" s="144"/>
    </row>
    <row r="47" spans="1:32" s="56" customFormat="1" ht="18" customHeight="1">
      <c r="A47" s="65"/>
      <c r="B47" s="66"/>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4"/>
      <c r="AE47" s="144"/>
      <c r="AF47" s="144"/>
    </row>
    <row r="48" spans="1:32">
      <c r="F48" s="76"/>
      <c r="G48" s="76"/>
      <c r="H48" s="76"/>
    </row>
    <row r="49" spans="5:8">
      <c r="E49" s="76"/>
      <c r="F49" s="76"/>
      <c r="G49" s="76"/>
      <c r="H49" s="76"/>
    </row>
  </sheetData>
  <mergeCells count="45">
    <mergeCell ref="F6:F9"/>
    <mergeCell ref="H7:H9"/>
    <mergeCell ref="T7:V7"/>
    <mergeCell ref="U8:V8"/>
    <mergeCell ref="W5:AC5"/>
    <mergeCell ref="W6:AC6"/>
    <mergeCell ref="W7:W9"/>
    <mergeCell ref="X7:Z7"/>
    <mergeCell ref="AA7:AC7"/>
    <mergeCell ref="X8:X9"/>
    <mergeCell ref="Y8:Z8"/>
    <mergeCell ref="AA8:AA9"/>
    <mergeCell ref="AB8:AC8"/>
    <mergeCell ref="C6:C9"/>
    <mergeCell ref="AD5:AF5"/>
    <mergeCell ref="R8:S8"/>
    <mergeCell ref="I6:O6"/>
    <mergeCell ref="Q8:Q9"/>
    <mergeCell ref="J7:L7"/>
    <mergeCell ref="M8:M9"/>
    <mergeCell ref="AF7:AF9"/>
    <mergeCell ref="AE6:AF6"/>
    <mergeCell ref="T8:T9"/>
    <mergeCell ref="AE7:AE9"/>
    <mergeCell ref="AD6:AD9"/>
    <mergeCell ref="M7:O7"/>
    <mergeCell ref="P6:V6"/>
    <mergeCell ref="D7:D9"/>
    <mergeCell ref="P7:P9"/>
    <mergeCell ref="A2:AF2"/>
    <mergeCell ref="A3:AF3"/>
    <mergeCell ref="J8:J9"/>
    <mergeCell ref="G6:H6"/>
    <mergeCell ref="F5:O5"/>
    <mergeCell ref="P5:V5"/>
    <mergeCell ref="N8:O8"/>
    <mergeCell ref="Q7:S7"/>
    <mergeCell ref="A5:A9"/>
    <mergeCell ref="K8:L8"/>
    <mergeCell ref="C5:E5"/>
    <mergeCell ref="I7:I9"/>
    <mergeCell ref="D6:E6"/>
    <mergeCell ref="G7:G9"/>
    <mergeCell ref="B5:B9"/>
    <mergeCell ref="E7:E9"/>
  </mergeCells>
  <phoneticPr fontId="15" type="noConversion"/>
  <pageMargins left="0.23622047244094499" right="0" top="0.52559055099999996" bottom="0.35433070866141703" header="0" footer="0.27559055118110198"/>
  <pageSetup paperSize="9" scale="39"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F7187-D455-4CFD-A941-586A3AC32145}">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B48</vt:lpstr>
      <vt:lpstr>B50</vt:lpstr>
      <vt:lpstr>B51</vt:lpstr>
      <vt:lpstr>B52</vt:lpstr>
      <vt:lpstr>Biểu 53-H+X</vt:lpstr>
      <vt:lpstr>B54</vt:lpstr>
      <vt:lpstr>Biểu 58-xã</vt:lpstr>
      <vt:lpstr>Biểu 59-xã</vt:lpstr>
      <vt:lpstr>Biểu 61- H+X</vt:lpstr>
      <vt:lpstr>B64-thu DV</vt:lpstr>
      <vt:lpstr>'B48'!Print_Area</vt:lpstr>
      <vt:lpstr>'B51'!Print_Area</vt:lpstr>
      <vt:lpstr>'B52'!Print_Area</vt:lpstr>
      <vt:lpstr>'Biểu 53-H+X'!Print_Area</vt:lpstr>
      <vt:lpstr>'Biểu 59-xã'!Print_Area</vt:lpstr>
      <vt:lpstr>'B50'!Print_Titles</vt:lpstr>
      <vt:lpstr>'B51'!Print_Titles</vt:lpstr>
      <vt:lpstr>'B52'!Print_Titles</vt:lpstr>
      <vt:lpstr>'Biểu 53-H+X'!Print_Titles</vt:lpstr>
      <vt:lpstr>'Biểu 61- H+X'!Print_Titles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Admin</cp:lastModifiedBy>
  <cp:lastPrinted>2023-07-21T10:47:26Z</cp:lastPrinted>
  <dcterms:created xsi:type="dcterms:W3CDTF">2001-01-04T01:21:32Z</dcterms:created>
  <dcterms:modified xsi:type="dcterms:W3CDTF">2024-06-20T10:50:29Z</dcterms:modified>
</cp:coreProperties>
</file>