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E:\HĐND năm 2025\CÁC VĂN BẢN\20. Thẩm tra việc phân bổ kinh phí chương trình MTQG\Du-thao-NQ-HDND\Dự thảo NQ-HĐND\"/>
    </mc:Choice>
  </mc:AlternateContent>
  <xr:revisionPtr revIDLastSave="0" documentId="13_ncr:1_{28AD8361-81B5-426F-A43A-703D0D646CD9}" xr6:coauthVersionLast="47" xr6:coauthVersionMax="47" xr10:uidLastSave="{00000000-0000-0000-0000-000000000000}"/>
  <bookViews>
    <workbookView xWindow="3585" yWindow="3585" windowWidth="12345" windowHeight="11385" tabRatio="823" firstSheet="10" activeTab="11" xr2:uid="{00000000-000D-0000-FFFF-FFFF00000000}"/>
  </bookViews>
  <sheets>
    <sheet name="Biểu tổng hợp" sheetId="19" state="hidden" r:id="rId1"/>
    <sheet name="TH vốn ĐT" sheetId="20" state="hidden" r:id="rId2"/>
    <sheet name="Vốn ĐT" sheetId="18" state="hidden" r:id="rId3"/>
    <sheet name="TH" sheetId="23" state="hidden" r:id="rId4"/>
    <sheet name="CT PTKTXHVĐBDTMN" sheetId="16" state="hidden" r:id="rId5"/>
    <sheet name="CTXDNTM" sheetId="22" state="hidden" r:id="rId6"/>
    <sheet name="CTGNBV" sheetId="21" state="hidden" r:id="rId7"/>
    <sheet name="Điều chỉnh 111" sheetId="26" state="hidden" r:id="rId8"/>
    <sheet name="NTM" sheetId="14" state="hidden" r:id="rId9"/>
    <sheet name="GNBV" sheetId="15" state="hidden" r:id="rId10"/>
    <sheet name="Đ.chinh ĐTC 21-25" sheetId="28" r:id="rId11"/>
    <sheet name="Đ.chinh ĐTC 2025" sheetId="29" r:id="rId12"/>
  </sheets>
  <definedNames>
    <definedName name="_1">#N/A</definedName>
    <definedName name="_1000A01">#N/A</definedName>
    <definedName name="_2">#N/A</definedName>
    <definedName name="_CON1">#REF!</definedName>
    <definedName name="_CON2">#REF!</definedName>
    <definedName name="_ddn400">#REF!</definedName>
    <definedName name="_ddn600">#REF!</definedName>
    <definedName name="_Fill" hidden="1">#REF!</definedName>
    <definedName name="_Key1" hidden="1">#REF!</definedName>
    <definedName name="_Key2" hidden="1">#REF!</definedName>
    <definedName name="_MAC12">#REF!</definedName>
    <definedName name="_MAC46">#REF!</definedName>
    <definedName name="_NCL100">#REF!</definedName>
    <definedName name="_NCL200">#REF!</definedName>
    <definedName name="_NCL250">#REF!</definedName>
    <definedName name="_NET2">#REF!</definedName>
    <definedName name="_nin190">#REF!</definedName>
    <definedName name="_Order1" hidden="1">255</definedName>
    <definedName name="_Order2" hidden="1">255</definedName>
    <definedName name="_sc1">#REF!</definedName>
    <definedName name="_SC2">#REF!</definedName>
    <definedName name="_sc3">#REF!</definedName>
    <definedName name="_SN3">#REF!</definedName>
    <definedName name="_Sort" hidden="1">#REF!</definedName>
    <definedName name="_TL1">#REF!</definedName>
    <definedName name="_TL2">#REF!</definedName>
    <definedName name="_TL3">#REF!</definedName>
    <definedName name="_TLA120">#REF!</definedName>
    <definedName name="_TLA35">#REF!</definedName>
    <definedName name="_TLA50">#REF!</definedName>
    <definedName name="_TLA70">#REF!</definedName>
    <definedName name="_TLA95">#REF!</definedName>
    <definedName name="_tz593">#REF!</definedName>
    <definedName name="_VL100">#REF!</definedName>
    <definedName name="_VL200">#REF!</definedName>
    <definedName name="_VL250">#REF!</definedName>
    <definedName name="A01_">#N/A</definedName>
    <definedName name="A01AC">#N/A</definedName>
    <definedName name="A01CAT">#N/A</definedName>
    <definedName name="A01CODE">#N/A</definedName>
    <definedName name="A01DATA">#N/A</definedName>
    <definedName name="A01MI">#N/A</definedName>
    <definedName name="A01TO">#N/A</definedName>
    <definedName name="A120_">#REF!</definedName>
    <definedName name="A35_">#REF!</definedName>
    <definedName name="A50_">#REF!</definedName>
    <definedName name="A70_">#REF!</definedName>
    <definedName name="A95_">#REF!</definedName>
    <definedName name="AA">#REF!</definedName>
    <definedName name="AC120_">#REF!</definedName>
    <definedName name="AC35_">#REF!</definedName>
    <definedName name="AC50_">#REF!</definedName>
    <definedName name="AC70_">#REF!</definedName>
    <definedName name="AC95_">#REF!</definedName>
    <definedName name="ag15F80">#REF!</definedName>
    <definedName name="All_Item">#REF!</definedName>
    <definedName name="ALPIN">#N/A</definedName>
    <definedName name="ALPJYOU">#N/A</definedName>
    <definedName name="ALPTOI">#N/A</definedName>
    <definedName name="BB">#REF!</definedName>
    <definedName name="BOQ">#REF!</definedName>
    <definedName name="BVCISUMMARY">#REF!</definedName>
    <definedName name="C_">#REF!</definedName>
    <definedName name="Category_All">#REF!</definedName>
    <definedName name="CATIN">#N/A</definedName>
    <definedName name="CATJYOU">#N/A</definedName>
    <definedName name="CATSYU">#N/A</definedName>
    <definedName name="CATREC">#N/A</definedName>
    <definedName name="CC">#REF!</definedName>
    <definedName name="CCS">#REF!</definedName>
    <definedName name="CDD">#REF!</definedName>
    <definedName name="CK">#REF!</definedName>
    <definedName name="CLVC3">0.1</definedName>
    <definedName name="CLVCTB">#REF!</definedName>
    <definedName name="CLVL">#REF!</definedName>
    <definedName name="Cöï_ly_vaän_chuyeãn">#REF!</definedName>
    <definedName name="CÖÏ_LY_VAÄN_CHUYEÅN">#REF!</definedName>
    <definedName name="COMMON">#REF!</definedName>
    <definedName name="CON_EQP_COS">#REF!</definedName>
    <definedName name="CON_EQP_COST">#REF!</definedName>
    <definedName name="CONST_EQ">#REF!</definedName>
    <definedName name="COVER">#REF!</definedName>
    <definedName name="CPC">#REF!</definedName>
    <definedName name="CPVC100">#REF!</definedName>
    <definedName name="CRD">#REF!</definedName>
    <definedName name="CRITINST">#REF!</definedName>
    <definedName name="CRITPURC">#REF!</definedName>
    <definedName name="CRS">#REF!</definedName>
    <definedName name="CS">#REF!</definedName>
    <definedName name="CS_10">#REF!</definedName>
    <definedName name="CS_100">#REF!</definedName>
    <definedName name="CS_10S">#REF!</definedName>
    <definedName name="CS_120">#REF!</definedName>
    <definedName name="CS_140">#REF!</definedName>
    <definedName name="CS_160">#REF!</definedName>
    <definedName name="CS_20">#REF!</definedName>
    <definedName name="CS_30">#REF!</definedName>
    <definedName name="CS_40">#REF!</definedName>
    <definedName name="CS_40S">#REF!</definedName>
    <definedName name="CS_5S">#REF!</definedName>
    <definedName name="CS_60">#REF!</definedName>
    <definedName name="CS_80">#REF!</definedName>
    <definedName name="CS_80S">#REF!</definedName>
    <definedName name="CS_STD">#REF!</definedName>
    <definedName name="CS_XS">#REF!</definedName>
    <definedName name="CS_XXS">#REF!</definedName>
    <definedName name="csd3p">#REF!</definedName>
    <definedName name="csddg1p">#REF!</definedName>
    <definedName name="csddt1p">#REF!</definedName>
    <definedName name="csht3p">#REF!</definedName>
    <definedName name="CURRENCY">#REF!</definedName>
    <definedName name="CX">#REF!</definedName>
    <definedName name="CH">#REF!</definedName>
    <definedName name="D_7101A_B">#REF!</definedName>
    <definedName name="_xlnm.Database">#REF!</definedName>
    <definedName name="DD">#REF!</definedName>
    <definedName name="dgnc">#REF!</definedName>
    <definedName name="dgvl">#REF!</definedName>
    <definedName name="Document_array">{"Book1"}</definedName>
    <definedName name="ds1pnc">#REF!</definedName>
    <definedName name="ds1pvl">#REF!</definedName>
    <definedName name="ds3pnc">#REF!</definedName>
    <definedName name="ds3pvl">#REF!</definedName>
    <definedName name="DSUMDATA">#REF!</definedName>
    <definedName name="End_1">#REF!</definedName>
    <definedName name="End_10">#REF!</definedName>
    <definedName name="End_11">#REF!</definedName>
    <definedName name="End_12">#REF!</definedName>
    <definedName name="End_13">#REF!</definedName>
    <definedName name="End_2">#REF!</definedName>
    <definedName name="End_3">#REF!</definedName>
    <definedName name="End_4">#REF!</definedName>
    <definedName name="End_5">#REF!</definedName>
    <definedName name="End_6">#REF!</definedName>
    <definedName name="End_7">#REF!</definedName>
    <definedName name="End_8">#REF!</definedName>
    <definedName name="End_9">#REF!</definedName>
    <definedName name="f">#REF!</definedName>
    <definedName name="f92F56">#REF!</definedName>
    <definedName name="FACTOR">#REF!</definedName>
    <definedName name="G">#REF!</definedName>
    <definedName name="gl3p">#REF!</definedName>
    <definedName name="h" hidden="1">{"'Sheet1'!$L$16"}</definedName>
    <definedName name="Heä_soá_laép_xaø_H">1.7</definedName>
    <definedName name="heä_soá_sình_laày">#REF!</definedName>
    <definedName name="HOME_MANP">#REF!</definedName>
    <definedName name="HOMEOFFICE_COST">#REF!</definedName>
    <definedName name="HSCT3">0.1</definedName>
    <definedName name="hsdc1">#REF!</definedName>
    <definedName name="HSDN">2.5</definedName>
    <definedName name="HSHH">#REF!</definedName>
    <definedName name="HSHHUT">#REF!</definedName>
    <definedName name="HSSL">#REF!</definedName>
    <definedName name="HSVC1">#REF!</definedName>
    <definedName name="HSVC2">#REF!</definedName>
    <definedName name="HSVC3">#REF!</definedName>
    <definedName name="HTML_CodePage" hidden="1">950</definedName>
    <definedName name="HTML_Control" hidden="1">{"'Sheet1'!$L$16"}</definedName>
    <definedName name="HTML_Description" hidden="1">""</definedName>
    <definedName name="HTML_Email" hidden="1">""</definedName>
    <definedName name="HTML_Header" hidden="1">"Sheet1"</definedName>
    <definedName name="HTML_LastUpdate" hidden="1">"2000/9/14"</definedName>
    <definedName name="HTML_LineAfter" hidden="1">FALSE</definedName>
    <definedName name="HTML_LineBefore" hidden="1">FALSE</definedName>
    <definedName name="HTML_Name" hidden="1">"J.C.WONG"</definedName>
    <definedName name="HTML_OBDlg2" hidden="1">TRUE</definedName>
    <definedName name="HTML_OBDlg4" hidden="1">TRUE</definedName>
    <definedName name="HTML_OS" hidden="1">0</definedName>
    <definedName name="HTML_PathFile" hidden="1">"C:\2689\Q\國內\00q3961台化龍德PTA3建造\MyHTML.htm"</definedName>
    <definedName name="HTML_Title" hidden="1">"00Q3961-SUM"</definedName>
    <definedName name="HTNC">#REF!</definedName>
    <definedName name="HTVL">#REF!</definedName>
    <definedName name="huy" hidden="1">{"'Sheet1'!$L$16"}</definedName>
    <definedName name="IDLAB_COST">#REF!</definedName>
    <definedName name="IND_LAB">#REF!</definedName>
    <definedName name="INDMANP">#REF!</definedName>
    <definedName name="j">#REF!</definedName>
    <definedName name="k">#REF!</definedName>
    <definedName name="kp1ph">#REF!</definedName>
    <definedName name="l">#REF!</definedName>
    <definedName name="Lmk">#REF!</definedName>
    <definedName name="LN">#REF!</definedName>
    <definedName name="m">#REF!</definedName>
    <definedName name="M12ba3p">#REF!</definedName>
    <definedName name="M12bb1p">#REF!</definedName>
    <definedName name="M12cbnc">#REF!</definedName>
    <definedName name="M12cbvl">#REF!</definedName>
    <definedName name="M14bb1p">#REF!</definedName>
    <definedName name="m8aanc">#REF!</definedName>
    <definedName name="m8aavl">#REF!</definedName>
    <definedName name="Ma3pnc">#REF!</definedName>
    <definedName name="Ma3pvl">#REF!</definedName>
    <definedName name="Maa3pnc">#REF!</definedName>
    <definedName name="Maa3pvl">#REF!</definedName>
    <definedName name="MAJ_CON_EQP">#REF!</definedName>
    <definedName name="Mba1p">#REF!</definedName>
    <definedName name="Mba3p">#REF!</definedName>
    <definedName name="Mbb3p">#REF!</definedName>
    <definedName name="Mbn1p">#REF!</definedName>
    <definedName name="MG_A">#REF!</definedName>
    <definedName name="MTMAC12">#REF!</definedName>
    <definedName name="mtram">#REF!</definedName>
    <definedName name="n">#REF!</definedName>
    <definedName name="n1pig">#REF!</definedName>
    <definedName name="n1pind">#REF!</definedName>
    <definedName name="n1pint">#REF!</definedName>
    <definedName name="n1ping">#REF!</definedName>
    <definedName name="nc1p">#REF!</definedName>
    <definedName name="nc3p">#REF!</definedName>
    <definedName name="NCBD100">#REF!</definedName>
    <definedName name="NCBD200">#REF!</definedName>
    <definedName name="NCBD250">#REF!</definedName>
    <definedName name="nctram">#REF!</definedName>
    <definedName name="NCVC100">#REF!</definedName>
    <definedName name="NCVC200">#REF!</definedName>
    <definedName name="NCVC250">#REF!</definedName>
    <definedName name="NCVC3P">#REF!</definedName>
    <definedName name="NET">#REF!</definedName>
    <definedName name="NET_1">#REF!</definedName>
    <definedName name="NET_ANA">#REF!</definedName>
    <definedName name="NET_ANA_1">#REF!</definedName>
    <definedName name="NET_ANA_2">#REF!</definedName>
    <definedName name="nig">#REF!</definedName>
    <definedName name="nig1p">#REF!</definedName>
    <definedName name="nig3p">#REF!</definedName>
    <definedName name="nignc1p">#REF!</definedName>
    <definedName name="nigvl1p">#REF!</definedName>
    <definedName name="nin">#REF!</definedName>
    <definedName name="nin14nc3p">#REF!</definedName>
    <definedName name="nin14vl3p">#REF!</definedName>
    <definedName name="nin1903p">#REF!</definedName>
    <definedName name="nin190nc3p">#REF!</definedName>
    <definedName name="nin190vl3p">#REF!</definedName>
    <definedName name="nin2903p">#REF!</definedName>
    <definedName name="nin290nc3p">#REF!</definedName>
    <definedName name="nin290vl3p">#REF!</definedName>
    <definedName name="nin3p">#REF!</definedName>
    <definedName name="nind">#REF!</definedName>
    <definedName name="nind1p">#REF!</definedName>
    <definedName name="nind3p">#REF!</definedName>
    <definedName name="nindnc1p">#REF!</definedName>
    <definedName name="nindnc3p">#REF!</definedName>
    <definedName name="nindvl1p">#REF!</definedName>
    <definedName name="nindvl3p">#REF!</definedName>
    <definedName name="ninnc3p">#REF!</definedName>
    <definedName name="nint1p">#REF!</definedName>
    <definedName name="nintnc1p">#REF!</definedName>
    <definedName name="nintvl1p">#REF!</definedName>
    <definedName name="ninvl3p">#REF!</definedName>
    <definedName name="ning1p">#REF!</definedName>
    <definedName name="ningnc1p">#REF!</definedName>
    <definedName name="ningvl1p">#REF!</definedName>
    <definedName name="nl">#REF!</definedName>
    <definedName name="nl1p">#REF!</definedName>
    <definedName name="nl3p">#REF!</definedName>
    <definedName name="nlnc3p">#REF!</definedName>
    <definedName name="nlnc3pha">#REF!</definedName>
    <definedName name="NLTK1p">#REF!</definedName>
    <definedName name="nlvl3p">#REF!</definedName>
    <definedName name="nn">#REF!</definedName>
    <definedName name="nn1p">#REF!</definedName>
    <definedName name="nn3p">#REF!</definedName>
    <definedName name="nnnc3p">#REF!</definedName>
    <definedName name="nnvl3p">#REF!</definedName>
    <definedName name="nhn">#REF!</definedName>
    <definedName name="PK">#REF!</definedName>
    <definedName name="PRICE">#REF!</definedName>
    <definedName name="PRICE1">#REF!</definedName>
    <definedName name="_xlnm.Print_Area" localSheetId="0">'Biểu tổng hợp'!$A$1:$Q$17</definedName>
    <definedName name="_xlnm.Print_Area" localSheetId="4">'CT PTKTXHVĐBDTMN'!$A$2:$W$65</definedName>
    <definedName name="_xlnm.Print_Area" localSheetId="11">'Đ.chinh ĐTC 2025'!$A$1:$J$54</definedName>
    <definedName name="_xlnm.Print_Area" localSheetId="7">'Điều chỉnh 111'!$A$1:$K$35</definedName>
    <definedName name="_xlnm.Print_Area" localSheetId="8">NTM!$A$1:$N$18</definedName>
    <definedName name="_xlnm.Print_Area" localSheetId="1">'TH vốn ĐT'!$A$1:$AF$145</definedName>
    <definedName name="_xlnm.Print_Area">#REF!</definedName>
    <definedName name="_xlnm.Print_Titles" localSheetId="4">'CT PTKTXHVĐBDTMN'!$8:$10</definedName>
    <definedName name="_xlnm.Print_Titles" localSheetId="11">'Đ.chinh ĐTC 2025'!$5:$7</definedName>
    <definedName name="_xlnm.Print_Titles" localSheetId="10">'Đ.chinh ĐTC 21-25'!$5:$7</definedName>
    <definedName name="_xlnm.Print_Titles" localSheetId="9">GNBV!$5:$7</definedName>
    <definedName name="_xlnm.Print_Titles" localSheetId="8">NTM!$5:$7</definedName>
    <definedName name="_xlnm.Print_Titles" localSheetId="1">'TH vốn ĐT'!$5:$8</definedName>
    <definedName name="_xlnm.Print_Titles">#REF!</definedName>
    <definedName name="Print_Titles_MI">#REF!</definedName>
    <definedName name="PRINTA">#REF!</definedName>
    <definedName name="PRINTB">#REF!</definedName>
    <definedName name="PRINTC">#REF!</definedName>
    <definedName name="PROPOSAL">#REF!</definedName>
    <definedName name="ra11p">#REF!</definedName>
    <definedName name="ra13p">#REF!</definedName>
    <definedName name="RECOUT">#N/A</definedName>
    <definedName name="RFP003A">#REF!</definedName>
    <definedName name="RFP003B">#REF!</definedName>
    <definedName name="RFP003C">#REF!</definedName>
    <definedName name="RFP003D">#REF!</definedName>
    <definedName name="RFP003E">#REF!</definedName>
    <definedName name="RFP003F">#REF!</definedName>
    <definedName name="SCH">#REF!</definedName>
    <definedName name="SDMONG">#REF!</definedName>
    <definedName name="SIZE">#REF!</definedName>
    <definedName name="SL_CRD">#REF!</definedName>
    <definedName name="SL_CRS">#REF!</definedName>
    <definedName name="SL_CS">#REF!</definedName>
    <definedName name="SL_DD">#REF!</definedName>
    <definedName name="soc3p">#REF!</definedName>
    <definedName name="SORT">#REF!</definedName>
    <definedName name="SPEC">#REF!</definedName>
    <definedName name="SPECSUMMARY">#REF!</definedName>
    <definedName name="Start_1">#REF!</definedName>
    <definedName name="Start_10">#REF!</definedName>
    <definedName name="Start_11">#REF!</definedName>
    <definedName name="Start_12">#REF!</definedName>
    <definedName name="Start_13">#REF!</definedName>
    <definedName name="Start_2">#REF!</definedName>
    <definedName name="Start_3">#REF!</definedName>
    <definedName name="Start_4">#REF!</definedName>
    <definedName name="Start_5">#REF!</definedName>
    <definedName name="Start_6">#REF!</definedName>
    <definedName name="Start_7">#REF!</definedName>
    <definedName name="Start_8">#REF!</definedName>
    <definedName name="Start_9">#REF!</definedName>
    <definedName name="SUMMARY">#REF!</definedName>
    <definedName name="T">#REF!</definedName>
    <definedName name="t101p">#REF!</definedName>
    <definedName name="t103p">#REF!</definedName>
    <definedName name="t10nc1p">#REF!</definedName>
    <definedName name="t10vl1p">#REF!</definedName>
    <definedName name="t121p">#REF!</definedName>
    <definedName name="t123p">#REF!</definedName>
    <definedName name="t141p">#REF!</definedName>
    <definedName name="t143p">#REF!</definedName>
    <definedName name="t14nc3p">#REF!</definedName>
    <definedName name="t14vl3p">#REF!</definedName>
    <definedName name="tbtram">#REF!</definedName>
    <definedName name="TC">#REF!</definedName>
    <definedName name="TC_NHANH1">#REF!</definedName>
    <definedName name="td1p">#REF!</definedName>
    <definedName name="td3p">#REF!</definedName>
    <definedName name="tdnc1p">#REF!</definedName>
    <definedName name="tdtr2cnc">#REF!</definedName>
    <definedName name="tdtr2cvl">#REF!</definedName>
    <definedName name="tdvl1p">#REF!</definedName>
    <definedName name="TITAN">#REF!</definedName>
    <definedName name="TLAC120">#REF!</definedName>
    <definedName name="TLAC35">#REF!</definedName>
    <definedName name="TLAC50">#REF!</definedName>
    <definedName name="TLAC70">#REF!</definedName>
    <definedName name="TLAC95">#REF!</definedName>
    <definedName name="TPLRP">#REF!</definedName>
    <definedName name="TT_1P">#REF!</definedName>
    <definedName name="TT_3p">#REF!</definedName>
    <definedName name="ttronmk">#REF!</definedName>
    <definedName name="tv75nc">#REF!</definedName>
    <definedName name="tv75vl">#REF!</definedName>
    <definedName name="THGO1pnc">#REF!</definedName>
    <definedName name="thht">#REF!</definedName>
    <definedName name="thkp3">#REF!</definedName>
    <definedName name="thtt">#REF!</definedName>
    <definedName name="TRADE2">#REF!</definedName>
    <definedName name="VARIINST">#REF!</definedName>
    <definedName name="VARIPURC">#REF!</definedName>
    <definedName name="VCTT">#REF!</definedName>
    <definedName name="VCHT">#REF!</definedName>
    <definedName name="vd3p">#REF!</definedName>
    <definedName name="vl1p">#REF!</definedName>
    <definedName name="vl3p">#REF!</definedName>
    <definedName name="vldn400">#REF!</definedName>
    <definedName name="vldn600">#REF!</definedName>
    <definedName name="vltram">#REF!</definedName>
    <definedName name="vr3p">#REF!</definedName>
    <definedName name="W">#REF!</definedName>
    <definedName name="wrn.chi._.tiÆt." hidden="1">{#N/A,#N/A,FALSE,"Chi tiÆt"}</definedName>
    <definedName name="X">#REF!</definedName>
    <definedName name="x1pind">#REF!</definedName>
    <definedName name="x1pint">#REF!</definedName>
    <definedName name="x1ping">#REF!</definedName>
    <definedName name="XCCT">0.5</definedName>
    <definedName name="xfco">#REF!</definedName>
    <definedName name="xfco3p">#REF!</definedName>
    <definedName name="xfcotnc">#REF!</definedName>
    <definedName name="xfcotvl">#REF!</definedName>
    <definedName name="xhn">#REF!</definedName>
    <definedName name="xig">#REF!</definedName>
    <definedName name="xig1">#REF!</definedName>
    <definedName name="xig1p">#REF!</definedName>
    <definedName name="xig3p">#REF!</definedName>
    <definedName name="xignc3p">#REF!</definedName>
    <definedName name="xigvl3p">#REF!</definedName>
    <definedName name="xin">#REF!</definedName>
    <definedName name="xin190">#REF!</definedName>
    <definedName name="xin1903p">#REF!</definedName>
    <definedName name="xin2903p">#REF!</definedName>
    <definedName name="xin290nc3p">#REF!</definedName>
    <definedName name="xin290vl3p">#REF!</definedName>
    <definedName name="xin3p">#REF!</definedName>
    <definedName name="xind">#REF!</definedName>
    <definedName name="xind1p">#REF!</definedName>
    <definedName name="xind3p">#REF!</definedName>
    <definedName name="xindnc1p">#REF!</definedName>
    <definedName name="xindvl1p">#REF!</definedName>
    <definedName name="xinnc3p">#REF!</definedName>
    <definedName name="xint1p">#REF!</definedName>
    <definedName name="xinvl3p">#REF!</definedName>
    <definedName name="xing1p">#REF!</definedName>
    <definedName name="xingnc1p">#REF!</definedName>
    <definedName name="xingvl1p">#REF!</definedName>
    <definedName name="xit">#REF!</definedName>
    <definedName name="xit1">#REF!</definedName>
    <definedName name="xit1p">#REF!</definedName>
    <definedName name="xit2nc3p">#REF!</definedName>
    <definedName name="xit2vl3p">#REF!</definedName>
    <definedName name="xit3p">#REF!</definedName>
    <definedName name="xitnc3p">#REF!</definedName>
    <definedName name="xitvl3p">#REF!</definedName>
    <definedName name="Z">#REF!</definedName>
    <definedName name="ZYX">#REF!</definedName>
    <definedName name="ZZZ">#REF!</definedName>
  </definedNames>
  <calcPr calcId="191029"/>
</workbook>
</file>

<file path=xl/calcChain.xml><?xml version="1.0" encoding="utf-8"?>
<calcChain xmlns="http://schemas.openxmlformats.org/spreadsheetml/2006/main">
  <c r="F10" i="29" l="1"/>
  <c r="F9" i="29" s="1"/>
  <c r="E11" i="29"/>
  <c r="E10" i="29" s="1"/>
  <c r="E9" i="29" s="1"/>
  <c r="F11" i="29"/>
  <c r="G11" i="29"/>
  <c r="G10" i="29" s="1"/>
  <c r="G9" i="29" s="1"/>
  <c r="H11" i="29"/>
  <c r="H10" i="29" s="1"/>
  <c r="H9" i="29" s="1"/>
  <c r="D11" i="29"/>
  <c r="D10" i="29" s="1"/>
  <c r="D9" i="29" s="1"/>
  <c r="E11" i="28"/>
  <c r="E10" i="28" s="1"/>
  <c r="E9" i="28" s="1"/>
  <c r="F11" i="28"/>
  <c r="F10" i="28" s="1"/>
  <c r="F9" i="28" s="1"/>
  <c r="H11" i="28"/>
  <c r="H10" i="28" s="1"/>
  <c r="H9" i="28" s="1"/>
  <c r="D11" i="28"/>
  <c r="D10" i="28" s="1"/>
  <c r="D9" i="28" s="1"/>
  <c r="F44" i="28" l="1"/>
  <c r="I43" i="28"/>
  <c r="I43" i="29"/>
  <c r="H20" i="28"/>
  <c r="H19" i="28" s="1"/>
  <c r="G40" i="29"/>
  <c r="A3" i="29" l="1"/>
  <c r="I54" i="29"/>
  <c r="I53" i="29" s="1"/>
  <c r="I52" i="29" s="1"/>
  <c r="H53" i="29"/>
  <c r="H52" i="29" s="1"/>
  <c r="G53" i="29"/>
  <c r="G52" i="29" s="1"/>
  <c r="F53" i="29"/>
  <c r="F52" i="29" s="1"/>
  <c r="E53" i="29"/>
  <c r="D53" i="29"/>
  <c r="D52" i="29" s="1"/>
  <c r="E52" i="29"/>
  <c r="I51" i="29"/>
  <c r="I50" i="29"/>
  <c r="I49" i="29"/>
  <c r="I48" i="29"/>
  <c r="I47" i="29"/>
  <c r="H46" i="29"/>
  <c r="H45" i="29" s="1"/>
  <c r="G46" i="29"/>
  <c r="G45" i="29" s="1"/>
  <c r="F46" i="29"/>
  <c r="F45" i="29" s="1"/>
  <c r="E46" i="29"/>
  <c r="E45" i="29" s="1"/>
  <c r="D46" i="29"/>
  <c r="D45" i="29" s="1"/>
  <c r="I44" i="29"/>
  <c r="I42" i="29"/>
  <c r="I41" i="29"/>
  <c r="I40" i="29"/>
  <c r="I39" i="29"/>
  <c r="I38" i="29"/>
  <c r="I37" i="29"/>
  <c r="I36" i="29"/>
  <c r="I35" i="29"/>
  <c r="I34" i="29"/>
  <c r="I33" i="29"/>
  <c r="I32" i="29"/>
  <c r="I31" i="29"/>
  <c r="I30" i="29"/>
  <c r="I29" i="29"/>
  <c r="I28" i="29"/>
  <c r="I27" i="29"/>
  <c r="I26" i="29"/>
  <c r="I25" i="29"/>
  <c r="I24" i="29"/>
  <c r="I23" i="29"/>
  <c r="I22" i="29"/>
  <c r="I21" i="29"/>
  <c r="H20" i="29"/>
  <c r="H19" i="29" s="1"/>
  <c r="G20" i="29"/>
  <c r="G19" i="29" s="1"/>
  <c r="F20" i="29"/>
  <c r="F19" i="29" s="1"/>
  <c r="E20" i="29"/>
  <c r="E19" i="29" s="1"/>
  <c r="D20" i="29"/>
  <c r="D19" i="29" s="1"/>
  <c r="I17" i="29"/>
  <c r="I16" i="29"/>
  <c r="I15" i="29"/>
  <c r="I14" i="29"/>
  <c r="I13" i="29"/>
  <c r="I12" i="29"/>
  <c r="I11" i="29" s="1"/>
  <c r="I10" i="29" s="1"/>
  <c r="I9" i="29" s="1"/>
  <c r="I54" i="28"/>
  <c r="I53" i="28" s="1"/>
  <c r="I52" i="28" s="1"/>
  <c r="H53" i="28"/>
  <c r="H52" i="28" s="1"/>
  <c r="G53" i="28"/>
  <c r="G52" i="28" s="1"/>
  <c r="F53" i="28"/>
  <c r="F52" i="28" s="1"/>
  <c r="E53" i="28"/>
  <c r="E52" i="28" s="1"/>
  <c r="D53" i="28"/>
  <c r="D52" i="28" s="1"/>
  <c r="I51" i="28"/>
  <c r="I50" i="28"/>
  <c r="I49" i="28"/>
  <c r="I48" i="28"/>
  <c r="I47" i="28"/>
  <c r="H46" i="28"/>
  <c r="H45" i="28" s="1"/>
  <c r="G46" i="28"/>
  <c r="G45" i="28" s="1"/>
  <c r="F46" i="28"/>
  <c r="F45" i="28" s="1"/>
  <c r="E46" i="28"/>
  <c r="E45" i="28" s="1"/>
  <c r="D46" i="28"/>
  <c r="D45" i="28" s="1"/>
  <c r="I44" i="28"/>
  <c r="I42" i="28"/>
  <c r="I41" i="28"/>
  <c r="I40" i="28"/>
  <c r="I39" i="28"/>
  <c r="I38" i="28"/>
  <c r="I37" i="28"/>
  <c r="I36" i="28"/>
  <c r="I35" i="28"/>
  <c r="I34" i="28"/>
  <c r="I33" i="28"/>
  <c r="I32" i="28"/>
  <c r="I31" i="28"/>
  <c r="I30" i="28"/>
  <c r="I29" i="28"/>
  <c r="I28" i="28"/>
  <c r="I27" i="28"/>
  <c r="I26" i="28"/>
  <c r="I25" i="28"/>
  <c r="I24" i="28"/>
  <c r="I23" i="28"/>
  <c r="I22" i="28"/>
  <c r="I21" i="28"/>
  <c r="G20" i="28"/>
  <c r="G19" i="28" s="1"/>
  <c r="F20" i="28"/>
  <c r="F19" i="28" s="1"/>
  <c r="E20" i="28"/>
  <c r="E19" i="28" s="1"/>
  <c r="D20" i="28"/>
  <c r="D19" i="28" s="1"/>
  <c r="I17" i="28"/>
  <c r="I16" i="28"/>
  <c r="I15" i="28"/>
  <c r="I14" i="28"/>
  <c r="I13" i="28"/>
  <c r="I12" i="28"/>
  <c r="I11" i="28" l="1"/>
  <c r="I10" i="28" s="1"/>
  <c r="I9" i="28" s="1"/>
  <c r="I46" i="28"/>
  <c r="I45" i="28" s="1"/>
  <c r="I46" i="29"/>
  <c r="I45" i="29" s="1"/>
  <c r="D18" i="28"/>
  <c r="D8" i="28" s="1"/>
  <c r="H18" i="28"/>
  <c r="H8" i="28" s="1"/>
  <c r="D18" i="29"/>
  <c r="D8" i="29" s="1"/>
  <c r="H18" i="29"/>
  <c r="H8" i="29" s="1"/>
  <c r="E18" i="28"/>
  <c r="E8" i="28" s="1"/>
  <c r="E18" i="29"/>
  <c r="E8" i="29" s="1"/>
  <c r="I20" i="28"/>
  <c r="I19" i="28" s="1"/>
  <c r="I18" i="28" s="1"/>
  <c r="I8" i="28" s="1"/>
  <c r="F18" i="28"/>
  <c r="F8" i="28" s="1"/>
  <c r="I20" i="29"/>
  <c r="I19" i="29" s="1"/>
  <c r="I18" i="29" s="1"/>
  <c r="I8" i="29" s="1"/>
  <c r="F18" i="29"/>
  <c r="F8" i="29" s="1"/>
  <c r="G18" i="28"/>
  <c r="G8" i="28" s="1"/>
  <c r="G18" i="29"/>
  <c r="G8" i="29" s="1"/>
  <c r="F39" i="26" l="1"/>
  <c r="I39" i="26" s="1"/>
  <c r="I38" i="26" s="1"/>
  <c r="G38" i="26"/>
  <c r="F41" i="26"/>
  <c r="J41" i="26" s="1"/>
  <c r="J40" i="26" s="1"/>
  <c r="F40" i="26"/>
  <c r="G40" i="26"/>
  <c r="H40" i="26"/>
  <c r="F38" i="26" l="1"/>
  <c r="G18" i="26"/>
  <c r="G33" i="26"/>
  <c r="F35" i="26"/>
  <c r="F34" i="26"/>
  <c r="G30" i="26"/>
  <c r="F32" i="26"/>
  <c r="F31" i="26"/>
  <c r="F29" i="26"/>
  <c r="F27" i="26"/>
  <c r="F28" i="26"/>
  <c r="G25" i="26"/>
  <c r="G24" i="26" s="1"/>
  <c r="F26" i="26"/>
  <c r="F25" i="26" s="1"/>
  <c r="G21" i="26"/>
  <c r="F23" i="26"/>
  <c r="F22" i="26"/>
  <c r="F20" i="26"/>
  <c r="F19" i="26"/>
  <c r="F18" i="26" s="1"/>
  <c r="F33" i="26" l="1"/>
  <c r="G17" i="26"/>
  <c r="F24" i="26"/>
  <c r="F21" i="26"/>
  <c r="F30" i="26"/>
  <c r="D13" i="26"/>
  <c r="D12" i="26" s="1"/>
  <c r="D14" i="26" s="1"/>
  <c r="D11" i="26" s="1"/>
  <c r="F13" i="26"/>
  <c r="F12" i="26" s="1"/>
  <c r="F14" i="26" s="1"/>
  <c r="F11" i="26" s="1"/>
  <c r="C13" i="26"/>
  <c r="C12" i="26" s="1"/>
  <c r="C14" i="26" s="1"/>
  <c r="C11" i="26" s="1"/>
  <c r="F17" i="26" l="1"/>
  <c r="F10" i="26" s="1"/>
  <c r="D10" i="26"/>
  <c r="C10" i="26"/>
  <c r="C26" i="21" l="1"/>
  <c r="T26" i="21" s="1"/>
  <c r="C35" i="21"/>
  <c r="T35" i="21" s="1"/>
  <c r="C31" i="21"/>
  <c r="D28" i="16" l="1"/>
  <c r="D26" i="16"/>
  <c r="F28" i="16"/>
  <c r="F26" i="16"/>
  <c r="S28" i="16"/>
  <c r="S26" i="16"/>
  <c r="E59" i="22" l="1"/>
  <c r="E58" i="22" s="1"/>
  <c r="F59" i="22"/>
  <c r="F58" i="22" s="1"/>
  <c r="G59" i="22"/>
  <c r="G58" i="22" s="1"/>
  <c r="H59" i="22"/>
  <c r="H58" i="22" s="1"/>
  <c r="I59" i="22"/>
  <c r="I58" i="22" s="1"/>
  <c r="J59" i="22"/>
  <c r="J58" i="22" s="1"/>
  <c r="K59" i="22"/>
  <c r="K58" i="22" s="1"/>
  <c r="L59" i="22"/>
  <c r="L58" i="22" s="1"/>
  <c r="M59" i="22"/>
  <c r="M58" i="22" s="1"/>
  <c r="N59" i="22"/>
  <c r="N58" i="22" s="1"/>
  <c r="O59" i="22"/>
  <c r="O58" i="22" s="1"/>
  <c r="P59" i="22"/>
  <c r="Q59" i="22"/>
  <c r="Q58" i="22" s="1"/>
  <c r="R59" i="22"/>
  <c r="R58" i="22" s="1"/>
  <c r="S59" i="22"/>
  <c r="S58" i="22" s="1"/>
  <c r="G37" i="22"/>
  <c r="H37" i="22"/>
  <c r="I37" i="22"/>
  <c r="J37" i="22"/>
  <c r="K37" i="22"/>
  <c r="M37" i="22"/>
  <c r="N37" i="22"/>
  <c r="O37" i="22"/>
  <c r="Q37" i="22"/>
  <c r="S38" i="22"/>
  <c r="S37" i="22" s="1"/>
  <c r="G39" i="22"/>
  <c r="H39" i="22"/>
  <c r="I39" i="22"/>
  <c r="J39" i="22"/>
  <c r="K39" i="22"/>
  <c r="L39" i="22"/>
  <c r="M39" i="22"/>
  <c r="N39" i="22"/>
  <c r="O39" i="22"/>
  <c r="P39" i="22"/>
  <c r="Q39" i="22"/>
  <c r="R39" i="22"/>
  <c r="R38" i="22" s="1"/>
  <c r="R37" i="22" s="1"/>
  <c r="T41" i="22"/>
  <c r="T42" i="22"/>
  <c r="T43" i="22"/>
  <c r="T44" i="22"/>
  <c r="T45" i="22"/>
  <c r="T46" i="22"/>
  <c r="T47" i="22"/>
  <c r="T48" i="22"/>
  <c r="T49" i="22"/>
  <c r="T50" i="22"/>
  <c r="T51" i="22"/>
  <c r="T52" i="22"/>
  <c r="T53" i="22"/>
  <c r="T54" i="22"/>
  <c r="T55" i="22"/>
  <c r="T56" i="22"/>
  <c r="T57" i="22"/>
  <c r="T40" i="22"/>
  <c r="D39" i="22"/>
  <c r="C39" i="22"/>
  <c r="D60" i="22"/>
  <c r="D59" i="22" s="1"/>
  <c r="D58" i="22" s="1"/>
  <c r="C61" i="22"/>
  <c r="T61" i="22" s="1"/>
  <c r="C62" i="22"/>
  <c r="T62" i="22" s="1"/>
  <c r="C63" i="22"/>
  <c r="T63" i="22" s="1"/>
  <c r="C64" i="22"/>
  <c r="T64" i="22" s="1"/>
  <c r="C65" i="22"/>
  <c r="T65" i="22" s="1"/>
  <c r="T20" i="22"/>
  <c r="T21" i="22"/>
  <c r="T22" i="22"/>
  <c r="T23" i="22"/>
  <c r="T24" i="22"/>
  <c r="T25" i="22"/>
  <c r="T26" i="22"/>
  <c r="T27" i="22"/>
  <c r="T28" i="22"/>
  <c r="T29" i="22"/>
  <c r="T30" i="22"/>
  <c r="T31" i="22"/>
  <c r="T32" i="22"/>
  <c r="T33" i="22"/>
  <c r="T34" i="22"/>
  <c r="T35" i="22"/>
  <c r="T36" i="22"/>
  <c r="T19" i="22"/>
  <c r="R18" i="22"/>
  <c r="R17" i="22" s="1"/>
  <c r="E13" i="22"/>
  <c r="F13" i="22"/>
  <c r="G13" i="22"/>
  <c r="H13" i="22"/>
  <c r="I13" i="22"/>
  <c r="J13" i="22"/>
  <c r="K13" i="22"/>
  <c r="M13" i="22"/>
  <c r="N13" i="22"/>
  <c r="O13" i="22"/>
  <c r="Q13" i="22"/>
  <c r="R13" i="22"/>
  <c r="S13" i="22"/>
  <c r="G9" i="22"/>
  <c r="H9" i="22"/>
  <c r="I9" i="22"/>
  <c r="J9" i="22"/>
  <c r="K9" i="22"/>
  <c r="M9" i="22"/>
  <c r="N9" i="22"/>
  <c r="O9" i="22"/>
  <c r="Q9" i="22"/>
  <c r="R9" i="22"/>
  <c r="S9" i="22"/>
  <c r="T9" i="22"/>
  <c r="L15" i="22"/>
  <c r="C15" i="22"/>
  <c r="T15" i="22" s="1"/>
  <c r="G33" i="21"/>
  <c r="H33" i="21"/>
  <c r="I33" i="21"/>
  <c r="J33" i="21"/>
  <c r="K33" i="21"/>
  <c r="M33" i="21"/>
  <c r="N33" i="21"/>
  <c r="O33" i="21"/>
  <c r="P33" i="21"/>
  <c r="Q33" i="21"/>
  <c r="R33" i="21"/>
  <c r="T33" i="21"/>
  <c r="S34" i="21"/>
  <c r="S33" i="21" s="1"/>
  <c r="G27" i="21"/>
  <c r="H27" i="21"/>
  <c r="I27" i="21"/>
  <c r="J27" i="21"/>
  <c r="K27" i="21"/>
  <c r="M27" i="21"/>
  <c r="N27" i="21"/>
  <c r="O27" i="21"/>
  <c r="P27" i="21"/>
  <c r="Q27" i="21"/>
  <c r="R27" i="21"/>
  <c r="C32" i="21"/>
  <c r="T32" i="21" s="1"/>
  <c r="T30" i="21" s="1"/>
  <c r="S30" i="21"/>
  <c r="C29" i="21"/>
  <c r="T29" i="21" s="1"/>
  <c r="S28" i="21"/>
  <c r="S23" i="21"/>
  <c r="S21" i="21"/>
  <c r="T24" i="21"/>
  <c r="T23" i="21" s="1"/>
  <c r="T22" i="21"/>
  <c r="T21" i="21" s="1"/>
  <c r="R17" i="21"/>
  <c r="G18" i="21"/>
  <c r="G17" i="21" s="1"/>
  <c r="H18" i="21"/>
  <c r="H17" i="21" s="1"/>
  <c r="I18" i="21"/>
  <c r="I17" i="21" s="1"/>
  <c r="J18" i="21"/>
  <c r="J17" i="21" s="1"/>
  <c r="K18" i="21"/>
  <c r="K17" i="21" s="1"/>
  <c r="L18" i="21"/>
  <c r="M18" i="21"/>
  <c r="M17" i="21" s="1"/>
  <c r="N18" i="21"/>
  <c r="N17" i="21" s="1"/>
  <c r="O18" i="21"/>
  <c r="O17" i="21" s="1"/>
  <c r="P18" i="21"/>
  <c r="P17" i="21" s="1"/>
  <c r="Q18" i="21"/>
  <c r="Q17" i="21" s="1"/>
  <c r="S18" i="21"/>
  <c r="F18" i="21"/>
  <c r="S17" i="21" l="1"/>
  <c r="T39" i="22"/>
  <c r="T38" i="22" s="1"/>
  <c r="T37" i="22" s="1"/>
  <c r="S27" i="21"/>
  <c r="C60" i="22"/>
  <c r="C59" i="22" s="1"/>
  <c r="C58" i="22" s="1"/>
  <c r="G8" i="22"/>
  <c r="I8" i="22"/>
  <c r="H8" i="22"/>
  <c r="P15" i="22"/>
  <c r="T18" i="22"/>
  <c r="T17" i="22" s="1"/>
  <c r="S8" i="22"/>
  <c r="R8" i="22"/>
  <c r="G11" i="23" s="1"/>
  <c r="J8" i="22"/>
  <c r="Q8" i="22"/>
  <c r="K8" i="22"/>
  <c r="C19" i="21"/>
  <c r="T19" i="21" s="1"/>
  <c r="C20" i="21"/>
  <c r="T20" i="21" s="1"/>
  <c r="G9" i="21"/>
  <c r="G8" i="21" s="1"/>
  <c r="H9" i="21"/>
  <c r="H8" i="21" s="1"/>
  <c r="I9" i="21"/>
  <c r="I8" i="21" s="1"/>
  <c r="J9" i="21"/>
  <c r="J8" i="21" s="1"/>
  <c r="K9" i="21"/>
  <c r="K8" i="21" s="1"/>
  <c r="M9" i="21"/>
  <c r="N9" i="21"/>
  <c r="N8" i="21" s="1"/>
  <c r="O9" i="21"/>
  <c r="P9" i="21"/>
  <c r="P8" i="21" s="1"/>
  <c r="Q9" i="21"/>
  <c r="Q8" i="21" s="1"/>
  <c r="R9" i="21"/>
  <c r="R8" i="21" s="1"/>
  <c r="S11" i="21"/>
  <c r="S9" i="21" s="1"/>
  <c r="S8" i="21" s="1"/>
  <c r="H12" i="23" s="1"/>
  <c r="E12" i="21"/>
  <c r="C12" i="21" s="1"/>
  <c r="T12" i="21" s="1"/>
  <c r="T11" i="21" s="1"/>
  <c r="T9" i="21" s="1"/>
  <c r="S25" i="16"/>
  <c r="T29" i="16"/>
  <c r="T28" i="16" s="1"/>
  <c r="T27" i="16"/>
  <c r="T26" i="16" s="1"/>
  <c r="S46" i="16"/>
  <c r="S44" i="16" s="1"/>
  <c r="S42" i="16" s="1"/>
  <c r="S53" i="16"/>
  <c r="C65" i="16"/>
  <c r="T65" i="16" s="1"/>
  <c r="C64" i="16"/>
  <c r="T64" i="16" s="1"/>
  <c r="C63" i="16"/>
  <c r="T63" i="16" s="1"/>
  <c r="C62" i="16"/>
  <c r="T62" i="16" s="1"/>
  <c r="C61" i="16"/>
  <c r="T61" i="16" s="1"/>
  <c r="C60" i="16"/>
  <c r="T60" i="16" s="1"/>
  <c r="C59" i="16"/>
  <c r="T59" i="16" s="1"/>
  <c r="C58" i="16"/>
  <c r="T58" i="16" s="1"/>
  <c r="C57" i="16"/>
  <c r="T57" i="16" s="1"/>
  <c r="C56" i="16"/>
  <c r="T56" i="16" s="1"/>
  <c r="C55" i="16"/>
  <c r="T55" i="16" s="1"/>
  <c r="C54" i="16"/>
  <c r="T54" i="16" s="1"/>
  <c r="H49" i="16"/>
  <c r="I49" i="16"/>
  <c r="J49" i="16"/>
  <c r="L49" i="16"/>
  <c r="N49" i="16"/>
  <c r="P49" i="16"/>
  <c r="Q49" i="16"/>
  <c r="R49" i="16"/>
  <c r="S50" i="16"/>
  <c r="C51" i="16"/>
  <c r="T51" i="16" s="1"/>
  <c r="C48" i="16"/>
  <c r="T48" i="16" s="1"/>
  <c r="C47" i="16"/>
  <c r="T47" i="16" s="1"/>
  <c r="I44" i="16"/>
  <c r="I42" i="16" s="1"/>
  <c r="J44" i="16"/>
  <c r="J42" i="16" s="1"/>
  <c r="K44" i="16"/>
  <c r="K42" i="16" s="1"/>
  <c r="L44" i="16"/>
  <c r="L42" i="16" s="1"/>
  <c r="N44" i="16"/>
  <c r="N42" i="16" s="1"/>
  <c r="P44" i="16"/>
  <c r="P42" i="16" s="1"/>
  <c r="Q44" i="16"/>
  <c r="Q42" i="16" s="1"/>
  <c r="R44" i="16"/>
  <c r="R42" i="16" s="1"/>
  <c r="H32" i="16"/>
  <c r="I32" i="16"/>
  <c r="J32" i="16"/>
  <c r="K32" i="16"/>
  <c r="N32" i="16"/>
  <c r="P32" i="16"/>
  <c r="Q32" i="16"/>
  <c r="R32" i="16"/>
  <c r="S34" i="16"/>
  <c r="S32" i="16" s="1"/>
  <c r="C41" i="16"/>
  <c r="T41" i="16" s="1"/>
  <c r="F40" i="16"/>
  <c r="C40" i="16" s="1"/>
  <c r="T40" i="16" s="1"/>
  <c r="C39" i="16"/>
  <c r="T39" i="16" s="1"/>
  <c r="C38" i="16"/>
  <c r="T38" i="16" s="1"/>
  <c r="C37" i="16"/>
  <c r="T37" i="16" s="1"/>
  <c r="C36" i="16"/>
  <c r="T36" i="16" s="1"/>
  <c r="C35" i="16"/>
  <c r="T35" i="16" s="1"/>
  <c r="T60" i="22" l="1"/>
  <c r="T59" i="22" s="1"/>
  <c r="T58" i="22" s="1"/>
  <c r="S49" i="16"/>
  <c r="T46" i="16"/>
  <c r="T44" i="16" s="1"/>
  <c r="T42" i="16" s="1"/>
  <c r="T25" i="16"/>
  <c r="T18" i="21"/>
  <c r="T17" i="21" s="1"/>
  <c r="S23" i="16"/>
  <c r="S22" i="16" s="1"/>
  <c r="C24" i="16"/>
  <c r="T24" i="16" s="1"/>
  <c r="I22" i="16"/>
  <c r="J22" i="16"/>
  <c r="K22" i="16"/>
  <c r="L22" i="16"/>
  <c r="N22" i="16"/>
  <c r="O22" i="16"/>
  <c r="P22" i="16"/>
  <c r="Q22" i="16"/>
  <c r="R22" i="16"/>
  <c r="I19" i="16"/>
  <c r="I18" i="16" s="1"/>
  <c r="K19" i="16"/>
  <c r="K18" i="16" s="1"/>
  <c r="L19" i="16"/>
  <c r="L18" i="16" s="1"/>
  <c r="N19" i="16"/>
  <c r="N18" i="16" s="1"/>
  <c r="P19" i="16"/>
  <c r="P18" i="16" s="1"/>
  <c r="Q19" i="16"/>
  <c r="Q18" i="16" s="1"/>
  <c r="R19" i="16"/>
  <c r="R18" i="16" s="1"/>
  <c r="S19" i="16"/>
  <c r="S18" i="16" s="1"/>
  <c r="T19" i="16"/>
  <c r="T18" i="16" s="1"/>
  <c r="K12" i="16"/>
  <c r="P12" i="16"/>
  <c r="Q12" i="16"/>
  <c r="R12" i="16"/>
  <c r="S12" i="16"/>
  <c r="T12" i="16"/>
  <c r="R11" i="16" l="1"/>
  <c r="Q11" i="16"/>
  <c r="S11" i="16"/>
  <c r="H10" i="23" s="1"/>
  <c r="C72" i="22" l="1"/>
  <c r="T72" i="22" s="1"/>
  <c r="C73" i="22"/>
  <c r="T73" i="22" s="1"/>
  <c r="C74" i="22"/>
  <c r="T74" i="22" s="1"/>
  <c r="C75" i="22"/>
  <c r="T75" i="22" s="1"/>
  <c r="C76" i="22"/>
  <c r="T76" i="22" s="1"/>
  <c r="C77" i="22"/>
  <c r="T77" i="22" s="1"/>
  <c r="C78" i="22"/>
  <c r="T78" i="22" s="1"/>
  <c r="C79" i="22"/>
  <c r="T79" i="22" s="1"/>
  <c r="C71" i="22"/>
  <c r="T71" i="22" s="1"/>
  <c r="C70" i="22"/>
  <c r="T70" i="22" s="1"/>
  <c r="C69" i="22"/>
  <c r="T69" i="22" s="1"/>
  <c r="C68" i="22"/>
  <c r="T68" i="22" s="1"/>
  <c r="C67" i="22"/>
  <c r="T67" i="22" s="1"/>
  <c r="C66" i="22"/>
  <c r="T66" i="22" s="1"/>
  <c r="A3" i="16" l="1"/>
  <c r="A3" i="22" s="1"/>
  <c r="A3" i="21" s="1"/>
  <c r="H9" i="23"/>
  <c r="G9" i="23"/>
  <c r="F13" i="16" l="1"/>
  <c r="G13" i="16"/>
  <c r="D14" i="16"/>
  <c r="D12" i="16" s="1"/>
  <c r="E14" i="16"/>
  <c r="E12" i="16" s="1"/>
  <c r="F14" i="16"/>
  <c r="H14" i="16"/>
  <c r="H12" i="16" s="1"/>
  <c r="I14" i="16"/>
  <c r="I12" i="16" s="1"/>
  <c r="J14" i="16"/>
  <c r="J12" i="16" s="1"/>
  <c r="N14" i="16"/>
  <c r="N12" i="16" s="1"/>
  <c r="C15" i="16"/>
  <c r="G15" i="16"/>
  <c r="M15" i="16"/>
  <c r="M14" i="16" s="1"/>
  <c r="M12" i="16" s="1"/>
  <c r="O15" i="16"/>
  <c r="O14" i="16" s="1"/>
  <c r="O12" i="16" s="1"/>
  <c r="C16" i="16"/>
  <c r="G16" i="16"/>
  <c r="C17" i="16"/>
  <c r="G17" i="16"/>
  <c r="C20" i="16"/>
  <c r="G20" i="16"/>
  <c r="D21" i="16"/>
  <c r="D19" i="16" s="1"/>
  <c r="E21" i="16"/>
  <c r="E19" i="16" s="1"/>
  <c r="E18" i="16" s="1"/>
  <c r="F21" i="16"/>
  <c r="F19" i="16" s="1"/>
  <c r="F18" i="16" s="1"/>
  <c r="J21" i="16"/>
  <c r="J19" i="16" s="1"/>
  <c r="J18" i="16" s="1"/>
  <c r="E22" i="16"/>
  <c r="D23" i="16"/>
  <c r="D22" i="16" s="1"/>
  <c r="F23" i="16"/>
  <c r="F22" i="16" s="1"/>
  <c r="H23" i="16"/>
  <c r="H22" i="16" s="1"/>
  <c r="E25" i="16"/>
  <c r="H25" i="16"/>
  <c r="I25" i="16"/>
  <c r="J25" i="16"/>
  <c r="M25" i="16"/>
  <c r="N25" i="16"/>
  <c r="G26" i="16"/>
  <c r="O26" i="16"/>
  <c r="O28" i="16"/>
  <c r="G28" i="16"/>
  <c r="C30" i="16"/>
  <c r="H30" i="16"/>
  <c r="G30" i="16" s="1"/>
  <c r="M30" i="16"/>
  <c r="L30" i="16" s="1"/>
  <c r="C31" i="16"/>
  <c r="G31" i="16"/>
  <c r="D32" i="16"/>
  <c r="E32" i="16"/>
  <c r="F33" i="16"/>
  <c r="F32" i="16" s="1"/>
  <c r="G33" i="16"/>
  <c r="C34" i="16"/>
  <c r="T34" i="16" s="1"/>
  <c r="T32" i="16" s="1"/>
  <c r="G34" i="16"/>
  <c r="M34" i="16"/>
  <c r="M32" i="16" s="1"/>
  <c r="O34" i="16"/>
  <c r="O32" i="16" s="1"/>
  <c r="F43" i="16"/>
  <c r="G43" i="16"/>
  <c r="E44" i="16"/>
  <c r="E42" i="16" s="1"/>
  <c r="C45" i="16"/>
  <c r="G45" i="16"/>
  <c r="D46" i="16"/>
  <c r="D44" i="16" s="1"/>
  <c r="D42" i="16" s="1"/>
  <c r="F46" i="16"/>
  <c r="F44" i="16" s="1"/>
  <c r="H46" i="16"/>
  <c r="H44" i="16" s="1"/>
  <c r="H42" i="16" s="1"/>
  <c r="E49" i="16"/>
  <c r="D50" i="16"/>
  <c r="M50" i="16" s="1"/>
  <c r="F50" i="16"/>
  <c r="G50" i="16"/>
  <c r="F52" i="16"/>
  <c r="C52" i="16" s="1"/>
  <c r="G52" i="16"/>
  <c r="D53" i="16"/>
  <c r="F53" i="16"/>
  <c r="O53" i="16" s="1"/>
  <c r="G53" i="16"/>
  <c r="O21" i="16" l="1"/>
  <c r="O19" i="16" s="1"/>
  <c r="O18" i="16" s="1"/>
  <c r="J11" i="16"/>
  <c r="K30" i="16"/>
  <c r="M23" i="16"/>
  <c r="M22" i="16" s="1"/>
  <c r="O46" i="16"/>
  <c r="O44" i="16" s="1"/>
  <c r="O42" i="16" s="1"/>
  <c r="G49" i="16"/>
  <c r="I11" i="16"/>
  <c r="F42" i="16"/>
  <c r="C42" i="16" s="1"/>
  <c r="N11" i="16"/>
  <c r="G32" i="16"/>
  <c r="C28" i="16"/>
  <c r="K28" i="16" s="1"/>
  <c r="F25" i="16"/>
  <c r="C33" i="16"/>
  <c r="F49" i="16"/>
  <c r="C53" i="16"/>
  <c r="T53" i="16" s="1"/>
  <c r="T49" i="16" s="1"/>
  <c r="O50" i="16"/>
  <c r="O49" i="16" s="1"/>
  <c r="M46" i="16"/>
  <c r="M44" i="16" s="1"/>
  <c r="M42" i="16" s="1"/>
  <c r="C43" i="16"/>
  <c r="C32" i="16"/>
  <c r="G23" i="16"/>
  <c r="G22" i="16" s="1"/>
  <c r="D25" i="16"/>
  <c r="C22" i="16"/>
  <c r="C50" i="16"/>
  <c r="K50" i="16" s="1"/>
  <c r="K49" i="16" s="1"/>
  <c r="P30" i="16"/>
  <c r="O25" i="16"/>
  <c r="G25" i="16"/>
  <c r="F12" i="16"/>
  <c r="C12" i="16" s="1"/>
  <c r="L14" i="16"/>
  <c r="L12" i="16" s="1"/>
  <c r="E11" i="16"/>
  <c r="E10" i="23" s="1"/>
  <c r="C19" i="16"/>
  <c r="D18" i="16"/>
  <c r="C18" i="16" s="1"/>
  <c r="D49" i="16"/>
  <c r="C46" i="16"/>
  <c r="M53" i="16"/>
  <c r="M49" i="16" s="1"/>
  <c r="G46" i="16"/>
  <c r="G44" i="16" s="1"/>
  <c r="G42" i="16" s="1"/>
  <c r="H21" i="16"/>
  <c r="H19" i="16" s="1"/>
  <c r="H18" i="16" s="1"/>
  <c r="H11" i="16" s="1"/>
  <c r="C13" i="16"/>
  <c r="C21" i="16"/>
  <c r="G14" i="16"/>
  <c r="G12" i="16" s="1"/>
  <c r="C14" i="16"/>
  <c r="C44" i="16"/>
  <c r="L34" i="16"/>
  <c r="L32" i="16" s="1"/>
  <c r="C26" i="16"/>
  <c r="K26" i="16" s="1"/>
  <c r="C23" i="16"/>
  <c r="T23" i="16" s="1"/>
  <c r="T22" i="16" s="1"/>
  <c r="D13" i="21"/>
  <c r="T11" i="16" l="1"/>
  <c r="C25" i="16"/>
  <c r="K25" i="16" s="1"/>
  <c r="K11" i="16" s="1"/>
  <c r="C49" i="16"/>
  <c r="F11" i="16"/>
  <c r="F10" i="23" s="1"/>
  <c r="L25" i="16"/>
  <c r="O11" i="16"/>
  <c r="D11" i="16"/>
  <c r="D10" i="23" s="1"/>
  <c r="M21" i="16"/>
  <c r="M19" i="16" s="1"/>
  <c r="M18" i="16" s="1"/>
  <c r="M11" i="16" s="1"/>
  <c r="G21" i="16"/>
  <c r="G19" i="16" s="1"/>
  <c r="G18" i="16" s="1"/>
  <c r="G11" i="16" s="1"/>
  <c r="C11" i="16"/>
  <c r="C10" i="23" s="1"/>
  <c r="I10" i="23" s="1"/>
  <c r="L38" i="22"/>
  <c r="L37" i="22" s="1"/>
  <c r="C38" i="22"/>
  <c r="C37" i="22" s="1"/>
  <c r="W37" i="22"/>
  <c r="O8" i="22"/>
  <c r="N8" i="22"/>
  <c r="M8" i="22"/>
  <c r="F37" i="22"/>
  <c r="E37" i="22"/>
  <c r="D37" i="22"/>
  <c r="L16" i="22"/>
  <c r="C16" i="22"/>
  <c r="T16" i="22" s="1"/>
  <c r="L14" i="22"/>
  <c r="L13" i="22" s="1"/>
  <c r="C14" i="22"/>
  <c r="T14" i="22" s="1"/>
  <c r="W13" i="22"/>
  <c r="D13" i="22"/>
  <c r="L10" i="22"/>
  <c r="L9" i="22" s="1"/>
  <c r="C10" i="22"/>
  <c r="W9" i="22"/>
  <c r="F9" i="22"/>
  <c r="E9" i="22"/>
  <c r="D9" i="22"/>
  <c r="L36" i="21"/>
  <c r="C36" i="21"/>
  <c r="L34" i="21"/>
  <c r="C34" i="21"/>
  <c r="F33" i="21"/>
  <c r="E33" i="21"/>
  <c r="D33" i="21"/>
  <c r="L30" i="21"/>
  <c r="C30" i="21"/>
  <c r="L28" i="21"/>
  <c r="C28" i="21"/>
  <c r="T28" i="21" s="1"/>
  <c r="T27" i="21" s="1"/>
  <c r="F27" i="21"/>
  <c r="E27" i="21"/>
  <c r="D27" i="21"/>
  <c r="C27" i="21"/>
  <c r="L25" i="21"/>
  <c r="C25" i="21"/>
  <c r="T25" i="21" s="1"/>
  <c r="L23" i="21"/>
  <c r="C23" i="21"/>
  <c r="L21" i="21"/>
  <c r="C21" i="21"/>
  <c r="C18" i="21"/>
  <c r="F17" i="21"/>
  <c r="E17" i="21"/>
  <c r="D17" i="21"/>
  <c r="L16" i="21"/>
  <c r="C16" i="21"/>
  <c r="L15" i="21"/>
  <c r="C15" i="21"/>
  <c r="O14" i="21"/>
  <c r="O8" i="21" s="1"/>
  <c r="M14" i="21"/>
  <c r="M8" i="21" s="1"/>
  <c r="F14" i="21"/>
  <c r="E14" i="21"/>
  <c r="D14" i="21"/>
  <c r="L13" i="21"/>
  <c r="C13" i="21"/>
  <c r="L11" i="21"/>
  <c r="E11" i="21"/>
  <c r="C11" i="21" s="1"/>
  <c r="L10" i="21"/>
  <c r="C10" i="21"/>
  <c r="F9" i="21"/>
  <c r="D9" i="21"/>
  <c r="L27" i="21" l="1"/>
  <c r="C17" i="21"/>
  <c r="T8" i="21"/>
  <c r="L9" i="21"/>
  <c r="T13" i="22"/>
  <c r="T8" i="22" s="1"/>
  <c r="D8" i="21"/>
  <c r="D12" i="23" s="1"/>
  <c r="L33" i="21"/>
  <c r="L17" i="21"/>
  <c r="P25" i="16"/>
  <c r="P11" i="16" s="1"/>
  <c r="L11" i="16"/>
  <c r="D8" i="22"/>
  <c r="D11" i="23" s="1"/>
  <c r="E8" i="22"/>
  <c r="E11" i="23" s="1"/>
  <c r="F8" i="22"/>
  <c r="F11" i="23" s="1"/>
  <c r="P38" i="22"/>
  <c r="P37" i="22" s="1"/>
  <c r="C14" i="21"/>
  <c r="F8" i="21"/>
  <c r="F12" i="23" s="1"/>
  <c r="L14" i="21"/>
  <c r="C33" i="21"/>
  <c r="P14" i="22"/>
  <c r="P10" i="22"/>
  <c r="P9" i="22" s="1"/>
  <c r="P58" i="22"/>
  <c r="W8" i="22"/>
  <c r="C13" i="22"/>
  <c r="C9" i="22"/>
  <c r="P16" i="22"/>
  <c r="E9" i="21"/>
  <c r="D9" i="23" l="1"/>
  <c r="L8" i="21"/>
  <c r="C8" i="22"/>
  <c r="C11" i="23" s="1"/>
  <c r="I11" i="23" s="1"/>
  <c r="L8" i="22"/>
  <c r="P13" i="22"/>
  <c r="P8" i="22" s="1"/>
  <c r="F9" i="23"/>
  <c r="E8" i="21"/>
  <c r="C9" i="21"/>
  <c r="C8" i="21" l="1"/>
  <c r="C12" i="23" s="1"/>
  <c r="E12" i="23"/>
  <c r="E9" i="23" s="1"/>
  <c r="F5" i="16"/>
  <c r="C9" i="23" l="1"/>
  <c r="I12" i="23"/>
  <c r="I9" i="23" s="1"/>
  <c r="O6" i="16"/>
  <c r="P6" i="16" s="1"/>
  <c r="U6" i="16" s="1"/>
  <c r="N14" i="19" l="1"/>
  <c r="N12" i="19" s="1"/>
  <c r="C10" i="14"/>
  <c r="E11" i="14"/>
  <c r="F11" i="14"/>
  <c r="F132" i="20"/>
  <c r="F132" i="18"/>
  <c r="AA135" i="20"/>
  <c r="Q135" i="20"/>
  <c r="P135" i="20" s="1"/>
  <c r="N135" i="20"/>
  <c r="G135" i="20"/>
  <c r="F135" i="20" s="1"/>
  <c r="E135" i="20"/>
  <c r="AA134" i="20"/>
  <c r="Q134" i="20"/>
  <c r="P134" i="20" s="1"/>
  <c r="N134" i="20"/>
  <c r="G134" i="20"/>
  <c r="F134" i="20" s="1"/>
  <c r="E134" i="20"/>
  <c r="V133" i="20"/>
  <c r="V131" i="20" s="1"/>
  <c r="U133" i="20"/>
  <c r="U131" i="20" s="1"/>
  <c r="T133" i="20"/>
  <c r="T131" i="20" s="1"/>
  <c r="S133" i="20"/>
  <c r="S131" i="20" s="1"/>
  <c r="R133" i="20"/>
  <c r="R131" i="20" s="1"/>
  <c r="O133" i="20"/>
  <c r="O131" i="20" s="1"/>
  <c r="L133" i="20"/>
  <c r="L131" i="20" s="1"/>
  <c r="K133" i="20"/>
  <c r="K131" i="20" s="1"/>
  <c r="J133" i="20"/>
  <c r="J131" i="20" s="1"/>
  <c r="I133" i="20"/>
  <c r="I131" i="20" s="1"/>
  <c r="H133" i="20"/>
  <c r="H131" i="20" s="1"/>
  <c r="D133" i="20"/>
  <c r="D131" i="20" s="1"/>
  <c r="AE131" i="20"/>
  <c r="AD131" i="20"/>
  <c r="AC131" i="20"/>
  <c r="AB131" i="20"/>
  <c r="Z131" i="20"/>
  <c r="X131" i="20"/>
  <c r="AA130" i="20"/>
  <c r="AA129" i="20" s="1"/>
  <c r="N130" i="20"/>
  <c r="N129" i="20" s="1"/>
  <c r="G130" i="20"/>
  <c r="G129" i="20" s="1"/>
  <c r="F129" i="20" s="1"/>
  <c r="E130" i="20"/>
  <c r="E129" i="20" s="1"/>
  <c r="AE129" i="20"/>
  <c r="AD129" i="20"/>
  <c r="AC129" i="20"/>
  <c r="AB129" i="20"/>
  <c r="Z129" i="20"/>
  <c r="X129" i="20"/>
  <c r="V129" i="20"/>
  <c r="U129" i="20"/>
  <c r="T129" i="20"/>
  <c r="S129" i="20"/>
  <c r="R129" i="20"/>
  <c r="Q129" i="20"/>
  <c r="P129" i="20"/>
  <c r="O129" i="20"/>
  <c r="L129" i="20"/>
  <c r="K129" i="20"/>
  <c r="J129" i="20"/>
  <c r="I129" i="20"/>
  <c r="H129" i="20"/>
  <c r="D129" i="20"/>
  <c r="AA128" i="20"/>
  <c r="N128" i="20"/>
  <c r="M128" i="20" s="1"/>
  <c r="G128" i="20"/>
  <c r="F128" i="20" s="1"/>
  <c r="E128" i="20"/>
  <c r="AA127" i="20"/>
  <c r="Q127" i="20"/>
  <c r="Q124" i="20" s="1"/>
  <c r="N127" i="20"/>
  <c r="M127" i="20" s="1"/>
  <c r="G127" i="20"/>
  <c r="F127" i="20" s="1"/>
  <c r="E127" i="20"/>
  <c r="AA126" i="20"/>
  <c r="N126" i="20"/>
  <c r="W126" i="20" s="1"/>
  <c r="G126" i="20"/>
  <c r="Y126" i="20" s="1"/>
  <c r="E126" i="20"/>
  <c r="AA125" i="20"/>
  <c r="Z125" i="20"/>
  <c r="Q125" i="20"/>
  <c r="N125" i="20"/>
  <c r="W125" i="20" s="1"/>
  <c r="G125" i="20"/>
  <c r="E125" i="20"/>
  <c r="V124" i="20"/>
  <c r="U124" i="20"/>
  <c r="T124" i="20"/>
  <c r="S124" i="20"/>
  <c r="R124" i="20"/>
  <c r="O124" i="20"/>
  <c r="L124" i="20"/>
  <c r="K124" i="20"/>
  <c r="J124" i="20"/>
  <c r="I124" i="20"/>
  <c r="H124" i="20"/>
  <c r="D124" i="20"/>
  <c r="S123" i="20"/>
  <c r="Q123" i="20" s="1"/>
  <c r="P123" i="20" s="1"/>
  <c r="P122" i="20" s="1"/>
  <c r="N123" i="20"/>
  <c r="N122" i="20" s="1"/>
  <c r="G123" i="20"/>
  <c r="F123" i="20" s="1"/>
  <c r="F122" i="20" s="1"/>
  <c r="AE122" i="20"/>
  <c r="AE121" i="20" s="1"/>
  <c r="AD122" i="20"/>
  <c r="AD121" i="20" s="1"/>
  <c r="AC122" i="20"/>
  <c r="AC121" i="20" s="1"/>
  <c r="AB122" i="20"/>
  <c r="AB121" i="20" s="1"/>
  <c r="Z122" i="20"/>
  <c r="X122" i="20"/>
  <c r="X121" i="20" s="1"/>
  <c r="V122" i="20"/>
  <c r="U122" i="20"/>
  <c r="T122" i="20"/>
  <c r="R122" i="20"/>
  <c r="O122" i="20"/>
  <c r="L122" i="20"/>
  <c r="K122" i="20"/>
  <c r="J122" i="20"/>
  <c r="I122" i="20"/>
  <c r="H122" i="20"/>
  <c r="E122" i="20"/>
  <c r="D122" i="20"/>
  <c r="AE119" i="20"/>
  <c r="AD119" i="20"/>
  <c r="AC119" i="20"/>
  <c r="AB119" i="20"/>
  <c r="X119" i="20"/>
  <c r="AA101" i="20"/>
  <c r="Q101" i="20"/>
  <c r="N101" i="20"/>
  <c r="M101" i="20" s="1"/>
  <c r="G101" i="20"/>
  <c r="E101" i="20"/>
  <c r="AA100" i="20"/>
  <c r="Q100" i="20"/>
  <c r="P100" i="20" s="1"/>
  <c r="N100" i="20"/>
  <c r="M100" i="20" s="1"/>
  <c r="G100" i="20"/>
  <c r="F100" i="20" s="1"/>
  <c r="E100" i="20"/>
  <c r="AA99" i="20"/>
  <c r="Q99" i="20"/>
  <c r="P99" i="20" s="1"/>
  <c r="N99" i="20"/>
  <c r="M99" i="20" s="1"/>
  <c r="G99" i="20"/>
  <c r="F99" i="20" s="1"/>
  <c r="E99" i="20"/>
  <c r="AA98" i="20"/>
  <c r="Q98" i="20"/>
  <c r="P98" i="20" s="1"/>
  <c r="N98" i="20"/>
  <c r="M98" i="20" s="1"/>
  <c r="G98" i="20"/>
  <c r="F98" i="20" s="1"/>
  <c r="E98" i="20"/>
  <c r="AA97" i="20"/>
  <c r="Q97" i="20"/>
  <c r="N97" i="20"/>
  <c r="G97" i="20"/>
  <c r="E97" i="20"/>
  <c r="AA96" i="20"/>
  <c r="Q96" i="20"/>
  <c r="P96" i="20" s="1"/>
  <c r="N96" i="20"/>
  <c r="M96" i="20" s="1"/>
  <c r="G96" i="20"/>
  <c r="F96" i="20" s="1"/>
  <c r="E96" i="20"/>
  <c r="V95" i="20"/>
  <c r="V93" i="20" s="1"/>
  <c r="V88" i="20" s="1"/>
  <c r="U95" i="20"/>
  <c r="U93" i="20" s="1"/>
  <c r="U88" i="20" s="1"/>
  <c r="T95" i="20"/>
  <c r="T93" i="20" s="1"/>
  <c r="T88" i="20" s="1"/>
  <c r="S95" i="20"/>
  <c r="S93" i="20" s="1"/>
  <c r="S88" i="20" s="1"/>
  <c r="R95" i="20"/>
  <c r="R93" i="20" s="1"/>
  <c r="R88" i="20" s="1"/>
  <c r="O95" i="20"/>
  <c r="O93" i="20" s="1"/>
  <c r="O88" i="20" s="1"/>
  <c r="L95" i="20"/>
  <c r="L93" i="20" s="1"/>
  <c r="L88" i="20" s="1"/>
  <c r="K95" i="20"/>
  <c r="K93" i="20" s="1"/>
  <c r="K88" i="20" s="1"/>
  <c r="J95" i="20"/>
  <c r="J93" i="20" s="1"/>
  <c r="J88" i="20" s="1"/>
  <c r="I95" i="20"/>
  <c r="H95" i="20"/>
  <c r="H93" i="20" s="1"/>
  <c r="H88" i="20" s="1"/>
  <c r="D95" i="20"/>
  <c r="D93" i="20" s="1"/>
  <c r="D88" i="20" s="1"/>
  <c r="AE93" i="20"/>
  <c r="AE88" i="20" s="1"/>
  <c r="AD93" i="20"/>
  <c r="AD88" i="20" s="1"/>
  <c r="AC93" i="20"/>
  <c r="AC88" i="20" s="1"/>
  <c r="AB93" i="20"/>
  <c r="AB88" i="20" s="1"/>
  <c r="Z93" i="20"/>
  <c r="Z88" i="20" s="1"/>
  <c r="X93" i="20"/>
  <c r="X88" i="20" s="1"/>
  <c r="AA75" i="20"/>
  <c r="Q75" i="20"/>
  <c r="P75" i="20" s="1"/>
  <c r="P74" i="20" s="1"/>
  <c r="N75" i="20"/>
  <c r="M75" i="20" s="1"/>
  <c r="M74" i="20" s="1"/>
  <c r="G75" i="20"/>
  <c r="G74" i="20" s="1"/>
  <c r="V74" i="20"/>
  <c r="U74" i="20"/>
  <c r="T74" i="20"/>
  <c r="S74" i="20"/>
  <c r="R74" i="20"/>
  <c r="O74" i="20"/>
  <c r="L74" i="20"/>
  <c r="K74" i="20"/>
  <c r="J74" i="20"/>
  <c r="I74" i="20"/>
  <c r="H74" i="20"/>
  <c r="E74" i="20"/>
  <c r="D74" i="20"/>
  <c r="AA73" i="20"/>
  <c r="Q73" i="20"/>
  <c r="P73" i="20" s="1"/>
  <c r="N73" i="20"/>
  <c r="M73" i="20" s="1"/>
  <c r="G73" i="20"/>
  <c r="F73" i="20" s="1"/>
  <c r="AA72" i="20"/>
  <c r="Q72" i="20"/>
  <c r="P72" i="20" s="1"/>
  <c r="N72" i="20"/>
  <c r="M72" i="20" s="1"/>
  <c r="G72" i="20"/>
  <c r="F72" i="20" s="1"/>
  <c r="AA71" i="20"/>
  <c r="Q71" i="20"/>
  <c r="P71" i="20" s="1"/>
  <c r="N71" i="20"/>
  <c r="G71" i="20"/>
  <c r="F71" i="20" s="1"/>
  <c r="AA70" i="20"/>
  <c r="Q70" i="20"/>
  <c r="P70" i="20" s="1"/>
  <c r="N70" i="20"/>
  <c r="G70" i="20"/>
  <c r="F70" i="20" s="1"/>
  <c r="AA69" i="20"/>
  <c r="Q69" i="20"/>
  <c r="N69" i="20"/>
  <c r="G69" i="20"/>
  <c r="F69" i="20" s="1"/>
  <c r="V68" i="20"/>
  <c r="U68" i="20"/>
  <c r="T68" i="20"/>
  <c r="S68" i="20"/>
  <c r="R68" i="20"/>
  <c r="O68" i="20"/>
  <c r="L68" i="20"/>
  <c r="K68" i="20"/>
  <c r="J68" i="20"/>
  <c r="I68" i="20"/>
  <c r="H68" i="20"/>
  <c r="E68" i="20"/>
  <c r="D68" i="20"/>
  <c r="AA65" i="20"/>
  <c r="Q65" i="20"/>
  <c r="P65" i="20" s="1"/>
  <c r="N65" i="20"/>
  <c r="G65" i="20"/>
  <c r="F65" i="20" s="1"/>
  <c r="AA64" i="20"/>
  <c r="Q64" i="20"/>
  <c r="P64" i="20" s="1"/>
  <c r="N64" i="20"/>
  <c r="G64" i="20"/>
  <c r="F64" i="20" s="1"/>
  <c r="AA63" i="20"/>
  <c r="Q63" i="20"/>
  <c r="P63" i="20" s="1"/>
  <c r="N63" i="20"/>
  <c r="M63" i="20" s="1"/>
  <c r="G63" i="20"/>
  <c r="AA62" i="20"/>
  <c r="Q62" i="20"/>
  <c r="N62" i="20"/>
  <c r="M62" i="20" s="1"/>
  <c r="G62" i="20"/>
  <c r="F62" i="20" s="1"/>
  <c r="AA61" i="20"/>
  <c r="Q61" i="20"/>
  <c r="P61" i="20" s="1"/>
  <c r="N61" i="20"/>
  <c r="G61" i="20"/>
  <c r="F61" i="20" s="1"/>
  <c r="AA60" i="20"/>
  <c r="Q60" i="20"/>
  <c r="P60" i="20" s="1"/>
  <c r="N60" i="20"/>
  <c r="M60" i="20" s="1"/>
  <c r="G60" i="20"/>
  <c r="F60" i="20" s="1"/>
  <c r="AA59" i="20"/>
  <c r="Q59" i="20"/>
  <c r="P59" i="20" s="1"/>
  <c r="N59" i="20"/>
  <c r="M59" i="20" s="1"/>
  <c r="G59" i="20"/>
  <c r="F59" i="20" s="1"/>
  <c r="AA58" i="20"/>
  <c r="Q58" i="20"/>
  <c r="N58" i="20"/>
  <c r="M58" i="20" s="1"/>
  <c r="G58" i="20"/>
  <c r="F58" i="20" s="1"/>
  <c r="AA57" i="20"/>
  <c r="Q57" i="20"/>
  <c r="P57" i="20" s="1"/>
  <c r="N57" i="20"/>
  <c r="M57" i="20" s="1"/>
  <c r="G57" i="20"/>
  <c r="AA56" i="20"/>
  <c r="Q56" i="20"/>
  <c r="N56" i="20"/>
  <c r="M56" i="20" s="1"/>
  <c r="G56" i="20"/>
  <c r="F56" i="20" s="1"/>
  <c r="AA55" i="20"/>
  <c r="Q55" i="20"/>
  <c r="P55" i="20" s="1"/>
  <c r="N55" i="20"/>
  <c r="M55" i="20" s="1"/>
  <c r="G55" i="20"/>
  <c r="AA54" i="20"/>
  <c r="Q54" i="20"/>
  <c r="P54" i="20" s="1"/>
  <c r="N54" i="20"/>
  <c r="M54" i="20" s="1"/>
  <c r="G54" i="20"/>
  <c r="F54" i="20" s="1"/>
  <c r="AA53" i="20"/>
  <c r="Q53" i="20"/>
  <c r="P53" i="20" s="1"/>
  <c r="N53" i="20"/>
  <c r="M53" i="20" s="1"/>
  <c r="G53" i="20"/>
  <c r="AA52" i="20"/>
  <c r="Q52" i="20"/>
  <c r="N52" i="20"/>
  <c r="G52" i="20"/>
  <c r="F52" i="20" s="1"/>
  <c r="AA51" i="20"/>
  <c r="Q51" i="20"/>
  <c r="P51" i="20" s="1"/>
  <c r="N51" i="20"/>
  <c r="M51" i="20" s="1"/>
  <c r="G51" i="20"/>
  <c r="F51" i="20" s="1"/>
  <c r="S50" i="20"/>
  <c r="I50" i="20"/>
  <c r="E50" i="20"/>
  <c r="D50" i="20"/>
  <c r="AA49" i="20"/>
  <c r="Q49" i="20"/>
  <c r="P49" i="20" s="1"/>
  <c r="N49" i="20"/>
  <c r="M49" i="20" s="1"/>
  <c r="G49" i="20"/>
  <c r="F49" i="20" s="1"/>
  <c r="AA48" i="20"/>
  <c r="Q48" i="20"/>
  <c r="P48" i="20" s="1"/>
  <c r="N48" i="20"/>
  <c r="M48" i="20" s="1"/>
  <c r="G48" i="20"/>
  <c r="AA47" i="20"/>
  <c r="Q47" i="20"/>
  <c r="N47" i="20"/>
  <c r="M47" i="20" s="1"/>
  <c r="G47" i="20"/>
  <c r="F47" i="20" s="1"/>
  <c r="AA46" i="20"/>
  <c r="Q46" i="20"/>
  <c r="N46" i="20"/>
  <c r="G46" i="20"/>
  <c r="F46" i="20" s="1"/>
  <c r="AA45" i="20"/>
  <c r="Q45" i="20"/>
  <c r="N45" i="20"/>
  <c r="G45" i="20"/>
  <c r="F45" i="20" s="1"/>
  <c r="AA44" i="20"/>
  <c r="Q44" i="20"/>
  <c r="P44" i="20" s="1"/>
  <c r="N44" i="20"/>
  <c r="M44" i="20" s="1"/>
  <c r="G44" i="20"/>
  <c r="F44" i="20" s="1"/>
  <c r="AA43" i="20"/>
  <c r="Q43" i="20"/>
  <c r="P43" i="20" s="1"/>
  <c r="N43" i="20"/>
  <c r="M43" i="20" s="1"/>
  <c r="G43" i="20"/>
  <c r="F43" i="20" s="1"/>
  <c r="AA42" i="20"/>
  <c r="Q42" i="20"/>
  <c r="N42" i="20"/>
  <c r="M42" i="20" s="1"/>
  <c r="G42" i="20"/>
  <c r="F42" i="20" s="1"/>
  <c r="AA41" i="20"/>
  <c r="Q41" i="20"/>
  <c r="P41" i="20" s="1"/>
  <c r="N41" i="20"/>
  <c r="G41" i="20"/>
  <c r="F41" i="20" s="1"/>
  <c r="AA40" i="20"/>
  <c r="Q40" i="20"/>
  <c r="N40" i="20"/>
  <c r="M40" i="20" s="1"/>
  <c r="G40" i="20"/>
  <c r="F40" i="20" s="1"/>
  <c r="AA39" i="20"/>
  <c r="Q39" i="20"/>
  <c r="P39" i="20" s="1"/>
  <c r="N39" i="20"/>
  <c r="M39" i="20" s="1"/>
  <c r="G39" i="20"/>
  <c r="AA38" i="20"/>
  <c r="Q38" i="20"/>
  <c r="P38" i="20" s="1"/>
  <c r="N38" i="20"/>
  <c r="M38" i="20" s="1"/>
  <c r="G38" i="20"/>
  <c r="AA37" i="20"/>
  <c r="Q37" i="20"/>
  <c r="P37" i="20" s="1"/>
  <c r="N37" i="20"/>
  <c r="M37" i="20" s="1"/>
  <c r="G37" i="20"/>
  <c r="AA36" i="20"/>
  <c r="Q36" i="20"/>
  <c r="P36" i="20" s="1"/>
  <c r="N36" i="20"/>
  <c r="M36" i="20" s="1"/>
  <c r="G36" i="20"/>
  <c r="F36" i="20" s="1"/>
  <c r="S35" i="20"/>
  <c r="I35" i="20"/>
  <c r="E35" i="20"/>
  <c r="D35" i="20"/>
  <c r="V34" i="20"/>
  <c r="U34" i="20"/>
  <c r="T34" i="20"/>
  <c r="R34" i="20"/>
  <c r="O34" i="20"/>
  <c r="L34" i="20"/>
  <c r="K34" i="20"/>
  <c r="J34" i="20"/>
  <c r="H34" i="20"/>
  <c r="AA27" i="20"/>
  <c r="M27" i="20"/>
  <c r="M26" i="20" s="1"/>
  <c r="M25" i="20" s="1"/>
  <c r="M24" i="20" s="1"/>
  <c r="G27" i="20"/>
  <c r="W27" i="20" s="1"/>
  <c r="N26" i="20"/>
  <c r="N25" i="20" s="1"/>
  <c r="N24" i="20" s="1"/>
  <c r="I26" i="20"/>
  <c r="I25" i="20" s="1"/>
  <c r="AA25" i="20" s="1"/>
  <c r="E26" i="20"/>
  <c r="E25" i="20" s="1"/>
  <c r="E24" i="20" s="1"/>
  <c r="D26" i="20"/>
  <c r="D25" i="20" s="1"/>
  <c r="D24" i="20" s="1"/>
  <c r="AA21" i="20"/>
  <c r="Q21" i="20"/>
  <c r="N21" i="20"/>
  <c r="M21" i="20" s="1"/>
  <c r="G21" i="20"/>
  <c r="F21" i="20" s="1"/>
  <c r="E21" i="20"/>
  <c r="E19" i="20" s="1"/>
  <c r="E18" i="20" s="1"/>
  <c r="E13" i="20" s="1"/>
  <c r="AA20" i="20"/>
  <c r="Q20" i="20"/>
  <c r="P20" i="20" s="1"/>
  <c r="N20" i="20"/>
  <c r="G20" i="20"/>
  <c r="F20" i="20" s="1"/>
  <c r="S19" i="20"/>
  <c r="S18" i="20" s="1"/>
  <c r="S13" i="20" s="1"/>
  <c r="I19" i="20"/>
  <c r="I18" i="20" s="1"/>
  <c r="D19" i="20"/>
  <c r="D18" i="20" s="1"/>
  <c r="D13" i="20" s="1"/>
  <c r="E16" i="14"/>
  <c r="F16" i="14"/>
  <c r="E9" i="14"/>
  <c r="E8" i="14" s="1"/>
  <c r="F9" i="14"/>
  <c r="C12" i="14"/>
  <c r="C13" i="14"/>
  <c r="C15" i="14"/>
  <c r="C17" i="14"/>
  <c r="F24" i="15"/>
  <c r="F21" i="15"/>
  <c r="F16" i="15"/>
  <c r="F13" i="15"/>
  <c r="L10" i="19"/>
  <c r="I15" i="19"/>
  <c r="E12" i="19"/>
  <c r="I12" i="19"/>
  <c r="I9" i="19"/>
  <c r="C10" i="15"/>
  <c r="C11" i="15"/>
  <c r="C12" i="15"/>
  <c r="C14" i="15"/>
  <c r="C15" i="15"/>
  <c r="C17" i="15"/>
  <c r="C18" i="15"/>
  <c r="C19" i="15"/>
  <c r="C20" i="15"/>
  <c r="C22" i="15"/>
  <c r="C23" i="15"/>
  <c r="C25" i="15"/>
  <c r="C26" i="15"/>
  <c r="F9" i="15"/>
  <c r="AA135" i="18"/>
  <c r="Q135" i="18"/>
  <c r="P135" i="18" s="1"/>
  <c r="N135" i="18"/>
  <c r="M135" i="18" s="1"/>
  <c r="G135" i="18"/>
  <c r="E135" i="18"/>
  <c r="AA134" i="18"/>
  <c r="Q134" i="18"/>
  <c r="P134" i="18" s="1"/>
  <c r="N134" i="18"/>
  <c r="G134" i="18"/>
  <c r="F134" i="18" s="1"/>
  <c r="E134" i="18"/>
  <c r="V133" i="18"/>
  <c r="V131" i="18" s="1"/>
  <c r="U133" i="18"/>
  <c r="U131" i="18" s="1"/>
  <c r="T133" i="18"/>
  <c r="T131" i="18" s="1"/>
  <c r="S133" i="18"/>
  <c r="S131" i="18" s="1"/>
  <c r="R133" i="18"/>
  <c r="R131" i="18" s="1"/>
  <c r="O133" i="18"/>
  <c r="O131" i="18" s="1"/>
  <c r="L133" i="18"/>
  <c r="L131" i="18" s="1"/>
  <c r="K133" i="18"/>
  <c r="K131" i="18" s="1"/>
  <c r="J133" i="18"/>
  <c r="J131" i="18" s="1"/>
  <c r="I133" i="18"/>
  <c r="H133" i="18"/>
  <c r="H131" i="18" s="1"/>
  <c r="D133" i="18"/>
  <c r="D131" i="18" s="1"/>
  <c r="AE131" i="18"/>
  <c r="AD131" i="18"/>
  <c r="AC131" i="18"/>
  <c r="AB131" i="18"/>
  <c r="Z131" i="18"/>
  <c r="X131" i="18"/>
  <c r="AA130" i="18"/>
  <c r="AA129" i="18" s="1"/>
  <c r="N130" i="18"/>
  <c r="N129" i="18" s="1"/>
  <c r="G130" i="18"/>
  <c r="Y130" i="18" s="1"/>
  <c r="Y129" i="18" s="1"/>
  <c r="E130" i="18"/>
  <c r="E129" i="18" s="1"/>
  <c r="AE129" i="18"/>
  <c r="AD129" i="18"/>
  <c r="AC129" i="18"/>
  <c r="AB129" i="18"/>
  <c r="Z129" i="18"/>
  <c r="X129" i="18"/>
  <c r="V129" i="18"/>
  <c r="U129" i="18"/>
  <c r="T129" i="18"/>
  <c r="S129" i="18"/>
  <c r="R129" i="18"/>
  <c r="Q129" i="18"/>
  <c r="P129" i="18"/>
  <c r="O129" i="18"/>
  <c r="L129" i="18"/>
  <c r="K129" i="18"/>
  <c r="J129" i="18"/>
  <c r="I129" i="18"/>
  <c r="H129" i="18"/>
  <c r="D129" i="18"/>
  <c r="AA128" i="18"/>
  <c r="N128" i="18"/>
  <c r="M128" i="18" s="1"/>
  <c r="G128" i="18"/>
  <c r="E128" i="18"/>
  <c r="AA127" i="18"/>
  <c r="Q127" i="18"/>
  <c r="P127" i="18" s="1"/>
  <c r="N127" i="18"/>
  <c r="M127" i="18" s="1"/>
  <c r="G127" i="18"/>
  <c r="F127" i="18" s="1"/>
  <c r="E127" i="18"/>
  <c r="AA126" i="18"/>
  <c r="N126" i="18"/>
  <c r="M126" i="18" s="1"/>
  <c r="G126" i="18"/>
  <c r="Y126" i="18" s="1"/>
  <c r="E126" i="18"/>
  <c r="AA125" i="18"/>
  <c r="Z125" i="18"/>
  <c r="Q125" i="18"/>
  <c r="P125" i="18" s="1"/>
  <c r="N125" i="18"/>
  <c r="W125" i="18" s="1"/>
  <c r="G125" i="18"/>
  <c r="E125" i="18"/>
  <c r="V124" i="18"/>
  <c r="U124" i="18"/>
  <c r="T124" i="18"/>
  <c r="S124" i="18"/>
  <c r="R124" i="18"/>
  <c r="O124" i="18"/>
  <c r="L124" i="18"/>
  <c r="K124" i="18"/>
  <c r="J124" i="18"/>
  <c r="I124" i="18"/>
  <c r="H124" i="18"/>
  <c r="D124" i="18"/>
  <c r="S123" i="18"/>
  <c r="Q123" i="18" s="1"/>
  <c r="N123" i="18"/>
  <c r="N122" i="18" s="1"/>
  <c r="G123" i="18"/>
  <c r="G122" i="18" s="1"/>
  <c r="AE122" i="18"/>
  <c r="AE121" i="18" s="1"/>
  <c r="AD122" i="18"/>
  <c r="AD121" i="18" s="1"/>
  <c r="AC122" i="18"/>
  <c r="AC121" i="18" s="1"/>
  <c r="AB122" i="18"/>
  <c r="AB121" i="18" s="1"/>
  <c r="Z122" i="18"/>
  <c r="X122" i="18"/>
  <c r="X121" i="18" s="1"/>
  <c r="V122" i="18"/>
  <c r="U122" i="18"/>
  <c r="T122" i="18"/>
  <c r="R122" i="18"/>
  <c r="O122" i="18"/>
  <c r="L122" i="18"/>
  <c r="K122" i="18"/>
  <c r="J122" i="18"/>
  <c r="I122" i="18"/>
  <c r="H122" i="18"/>
  <c r="E122" i="18"/>
  <c r="D122" i="18"/>
  <c r="AE119" i="18"/>
  <c r="AD119" i="18"/>
  <c r="AC119" i="18"/>
  <c r="AB119" i="18"/>
  <c r="X119" i="18"/>
  <c r="AA101" i="18"/>
  <c r="Q101" i="18"/>
  <c r="N101" i="18"/>
  <c r="G101" i="18"/>
  <c r="F101" i="18" s="1"/>
  <c r="E101" i="18"/>
  <c r="AA100" i="18"/>
  <c r="Q100" i="18"/>
  <c r="P100" i="18" s="1"/>
  <c r="N100" i="18"/>
  <c r="M100" i="18" s="1"/>
  <c r="G100" i="18"/>
  <c r="F100" i="18" s="1"/>
  <c r="E100" i="18"/>
  <c r="AA99" i="18"/>
  <c r="Q99" i="18"/>
  <c r="N99" i="18"/>
  <c r="G99" i="18"/>
  <c r="F99" i="18" s="1"/>
  <c r="E99" i="18"/>
  <c r="AA98" i="18"/>
  <c r="Q98" i="18"/>
  <c r="N98" i="18"/>
  <c r="M98" i="18" s="1"/>
  <c r="G98" i="18"/>
  <c r="E98" i="18"/>
  <c r="AA97" i="18"/>
  <c r="Q97" i="18"/>
  <c r="P97" i="18" s="1"/>
  <c r="N97" i="18"/>
  <c r="M97" i="18" s="1"/>
  <c r="G97" i="18"/>
  <c r="E97" i="18"/>
  <c r="AA96" i="18"/>
  <c r="Q96" i="18"/>
  <c r="P96" i="18" s="1"/>
  <c r="N96" i="18"/>
  <c r="M96" i="18" s="1"/>
  <c r="G96" i="18"/>
  <c r="F96" i="18" s="1"/>
  <c r="E96" i="18"/>
  <c r="V95" i="18"/>
  <c r="V93" i="18" s="1"/>
  <c r="V88" i="18" s="1"/>
  <c r="U95" i="18"/>
  <c r="U93" i="18" s="1"/>
  <c r="U88" i="18" s="1"/>
  <c r="T95" i="18"/>
  <c r="T93" i="18" s="1"/>
  <c r="T88" i="18" s="1"/>
  <c r="S95" i="18"/>
  <c r="S93" i="18" s="1"/>
  <c r="S88" i="18" s="1"/>
  <c r="H13" i="19" s="1"/>
  <c r="R95" i="18"/>
  <c r="R93" i="18" s="1"/>
  <c r="R88" i="18" s="1"/>
  <c r="O95" i="18"/>
  <c r="O93" i="18" s="1"/>
  <c r="O88" i="18" s="1"/>
  <c r="L95" i="18"/>
  <c r="L93" i="18" s="1"/>
  <c r="L88" i="18" s="1"/>
  <c r="K95" i="18"/>
  <c r="K93" i="18" s="1"/>
  <c r="K88" i="18" s="1"/>
  <c r="J95" i="18"/>
  <c r="J93" i="18" s="1"/>
  <c r="J88" i="18" s="1"/>
  <c r="I95" i="18"/>
  <c r="I93" i="18" s="1"/>
  <c r="I88" i="18" s="1"/>
  <c r="D13" i="19" s="1"/>
  <c r="C13" i="19" s="1"/>
  <c r="H95" i="18"/>
  <c r="H93" i="18" s="1"/>
  <c r="H88" i="18" s="1"/>
  <c r="D95" i="18"/>
  <c r="D93" i="18" s="1"/>
  <c r="D88" i="18" s="1"/>
  <c r="AE93" i="18"/>
  <c r="AE88" i="18" s="1"/>
  <c r="AD93" i="18"/>
  <c r="AD88" i="18" s="1"/>
  <c r="AC93" i="18"/>
  <c r="AC88" i="18" s="1"/>
  <c r="AB93" i="18"/>
  <c r="AB88" i="18" s="1"/>
  <c r="Z93" i="18"/>
  <c r="Z88" i="18" s="1"/>
  <c r="X93" i="18"/>
  <c r="X88" i="18" s="1"/>
  <c r="AA75" i="18"/>
  <c r="Q75" i="18"/>
  <c r="P75" i="18" s="1"/>
  <c r="P74" i="18" s="1"/>
  <c r="N75" i="18"/>
  <c r="M75" i="18" s="1"/>
  <c r="M74" i="18" s="1"/>
  <c r="G75" i="18"/>
  <c r="V74" i="18"/>
  <c r="U74" i="18"/>
  <c r="T74" i="18"/>
  <c r="S74" i="18"/>
  <c r="R74" i="18"/>
  <c r="O74" i="18"/>
  <c r="L74" i="18"/>
  <c r="K74" i="18"/>
  <c r="J74" i="18"/>
  <c r="I74" i="18"/>
  <c r="H74" i="18"/>
  <c r="E74" i="18"/>
  <c r="D74" i="18"/>
  <c r="AA73" i="18"/>
  <c r="Q73" i="18"/>
  <c r="P73" i="18" s="1"/>
  <c r="N73" i="18"/>
  <c r="M73" i="18" s="1"/>
  <c r="G73" i="18"/>
  <c r="AA72" i="18"/>
  <c r="Q72" i="18"/>
  <c r="P72" i="18" s="1"/>
  <c r="N72" i="18"/>
  <c r="G72" i="18"/>
  <c r="AA71" i="18"/>
  <c r="Q71" i="18"/>
  <c r="P71" i="18" s="1"/>
  <c r="N71" i="18"/>
  <c r="M71" i="18" s="1"/>
  <c r="G71" i="18"/>
  <c r="AA70" i="18"/>
  <c r="Q70" i="18"/>
  <c r="N70" i="18"/>
  <c r="M70" i="18" s="1"/>
  <c r="G70" i="18"/>
  <c r="F70" i="18" s="1"/>
  <c r="AA69" i="18"/>
  <c r="Q69" i="18"/>
  <c r="P69" i="18" s="1"/>
  <c r="N69" i="18"/>
  <c r="M69" i="18" s="1"/>
  <c r="G69" i="18"/>
  <c r="F69" i="18" s="1"/>
  <c r="V68" i="18"/>
  <c r="U68" i="18"/>
  <c r="T68" i="18"/>
  <c r="S68" i="18"/>
  <c r="R68" i="18"/>
  <c r="O68" i="18"/>
  <c r="L68" i="18"/>
  <c r="K68" i="18"/>
  <c r="J68" i="18"/>
  <c r="I68" i="18"/>
  <c r="H68" i="18"/>
  <c r="E68" i="18"/>
  <c r="D68" i="18"/>
  <c r="AA65" i="18"/>
  <c r="Q65" i="18"/>
  <c r="P65" i="18" s="1"/>
  <c r="N65" i="18"/>
  <c r="G65" i="18"/>
  <c r="AA64" i="18"/>
  <c r="Q64" i="18"/>
  <c r="P64" i="18" s="1"/>
  <c r="N64" i="18"/>
  <c r="M64" i="18" s="1"/>
  <c r="G64" i="18"/>
  <c r="F64" i="18" s="1"/>
  <c r="AA63" i="18"/>
  <c r="Q63" i="18"/>
  <c r="P63" i="18" s="1"/>
  <c r="N63" i="18"/>
  <c r="G63" i="18"/>
  <c r="AA62" i="18"/>
  <c r="Q62" i="18"/>
  <c r="P62" i="18" s="1"/>
  <c r="N62" i="18"/>
  <c r="M62" i="18" s="1"/>
  <c r="G62" i="18"/>
  <c r="F62" i="18" s="1"/>
  <c r="AA61" i="18"/>
  <c r="Q61" i="18"/>
  <c r="P61" i="18" s="1"/>
  <c r="N61" i="18"/>
  <c r="M61" i="18" s="1"/>
  <c r="G61" i="18"/>
  <c r="AA60" i="18"/>
  <c r="Q60" i="18"/>
  <c r="P60" i="18" s="1"/>
  <c r="N60" i="18"/>
  <c r="M60" i="18" s="1"/>
  <c r="G60" i="18"/>
  <c r="F60" i="18" s="1"/>
  <c r="AA59" i="18"/>
  <c r="Q59" i="18"/>
  <c r="N59" i="18"/>
  <c r="G59" i="18"/>
  <c r="F59" i="18" s="1"/>
  <c r="AA58" i="18"/>
  <c r="Q58" i="18"/>
  <c r="N58" i="18"/>
  <c r="G58" i="18"/>
  <c r="F58" i="18" s="1"/>
  <c r="AA57" i="18"/>
  <c r="Q57" i="18"/>
  <c r="N57" i="18"/>
  <c r="M57" i="18" s="1"/>
  <c r="G57" i="18"/>
  <c r="AA56" i="18"/>
  <c r="Q56" i="18"/>
  <c r="P56" i="18" s="1"/>
  <c r="N56" i="18"/>
  <c r="M56" i="18" s="1"/>
  <c r="G56" i="18"/>
  <c r="AA55" i="18"/>
  <c r="Q55" i="18"/>
  <c r="N55" i="18"/>
  <c r="M55" i="18" s="1"/>
  <c r="G55" i="18"/>
  <c r="AA54" i="18"/>
  <c r="Q54" i="18"/>
  <c r="P54" i="18" s="1"/>
  <c r="N54" i="18"/>
  <c r="M54" i="18" s="1"/>
  <c r="G54" i="18"/>
  <c r="AA53" i="18"/>
  <c r="Q53" i="18"/>
  <c r="P53" i="18" s="1"/>
  <c r="N53" i="18"/>
  <c r="M53" i="18" s="1"/>
  <c r="G53" i="18"/>
  <c r="AA52" i="18"/>
  <c r="Q52" i="18"/>
  <c r="P52" i="18" s="1"/>
  <c r="N52" i="18"/>
  <c r="G52" i="18"/>
  <c r="AA51" i="18"/>
  <c r="Q51" i="18"/>
  <c r="N51" i="18"/>
  <c r="M51" i="18" s="1"/>
  <c r="G51" i="18"/>
  <c r="F51" i="18" s="1"/>
  <c r="S50" i="18"/>
  <c r="I50" i="18"/>
  <c r="E50" i="18"/>
  <c r="D50" i="18"/>
  <c r="AA49" i="18"/>
  <c r="Q49" i="18"/>
  <c r="P49" i="18" s="1"/>
  <c r="N49" i="18"/>
  <c r="M49" i="18" s="1"/>
  <c r="G49" i="18"/>
  <c r="AA48" i="18"/>
  <c r="Q48" i="18"/>
  <c r="N48" i="18"/>
  <c r="M48" i="18" s="1"/>
  <c r="G48" i="18"/>
  <c r="F48" i="18" s="1"/>
  <c r="AA47" i="18"/>
  <c r="Q47" i="18"/>
  <c r="P47" i="18" s="1"/>
  <c r="N47" i="18"/>
  <c r="M47" i="18" s="1"/>
  <c r="G47" i="18"/>
  <c r="AA46" i="18"/>
  <c r="Q46" i="18"/>
  <c r="P46" i="18" s="1"/>
  <c r="N46" i="18"/>
  <c r="M46" i="18" s="1"/>
  <c r="G46" i="18"/>
  <c r="AA45" i="18"/>
  <c r="Q45" i="18"/>
  <c r="P45" i="18" s="1"/>
  <c r="N45" i="18"/>
  <c r="M45" i="18" s="1"/>
  <c r="G45" i="18"/>
  <c r="F45" i="18" s="1"/>
  <c r="AA44" i="18"/>
  <c r="Q44" i="18"/>
  <c r="N44" i="18"/>
  <c r="G44" i="18"/>
  <c r="F44" i="18" s="1"/>
  <c r="AA43" i="18"/>
  <c r="Q43" i="18"/>
  <c r="N43" i="18"/>
  <c r="M43" i="18" s="1"/>
  <c r="G43" i="18"/>
  <c r="AA42" i="18"/>
  <c r="Q42" i="18"/>
  <c r="N42" i="18"/>
  <c r="G42" i="18"/>
  <c r="F42" i="18" s="1"/>
  <c r="AA41" i="18"/>
  <c r="Q41" i="18"/>
  <c r="P41" i="18" s="1"/>
  <c r="N41" i="18"/>
  <c r="M41" i="18" s="1"/>
  <c r="G41" i="18"/>
  <c r="AA40" i="18"/>
  <c r="Q40" i="18"/>
  <c r="N40" i="18"/>
  <c r="M40" i="18" s="1"/>
  <c r="G40" i="18"/>
  <c r="AA39" i="18"/>
  <c r="Q39" i="18"/>
  <c r="P39" i="18" s="1"/>
  <c r="N39" i="18"/>
  <c r="M39" i="18" s="1"/>
  <c r="G39" i="18"/>
  <c r="F39" i="18" s="1"/>
  <c r="AA38" i="18"/>
  <c r="Q38" i="18"/>
  <c r="P38" i="18" s="1"/>
  <c r="N38" i="18"/>
  <c r="G38" i="18"/>
  <c r="AA37" i="18"/>
  <c r="Q37" i="18"/>
  <c r="P37" i="18" s="1"/>
  <c r="N37" i="18"/>
  <c r="M37" i="18" s="1"/>
  <c r="G37" i="18"/>
  <c r="AA36" i="18"/>
  <c r="Q36" i="18"/>
  <c r="P36" i="18" s="1"/>
  <c r="N36" i="18"/>
  <c r="M36" i="18" s="1"/>
  <c r="G36" i="18"/>
  <c r="S35" i="18"/>
  <c r="I35" i="18"/>
  <c r="E35" i="18"/>
  <c r="D35" i="18"/>
  <c r="V34" i="18"/>
  <c r="U34" i="18"/>
  <c r="T34" i="18"/>
  <c r="R34" i="18"/>
  <c r="O34" i="18"/>
  <c r="L34" i="18"/>
  <c r="K34" i="18"/>
  <c r="J34" i="18"/>
  <c r="H34" i="18"/>
  <c r="AA27" i="18"/>
  <c r="M27" i="18"/>
  <c r="M26" i="18" s="1"/>
  <c r="M25" i="18" s="1"/>
  <c r="M24" i="18" s="1"/>
  <c r="G27" i="18"/>
  <c r="F27" i="18" s="1"/>
  <c r="F26" i="18" s="1"/>
  <c r="F25" i="18" s="1"/>
  <c r="F24" i="18" s="1"/>
  <c r="N26" i="18"/>
  <c r="N25" i="18" s="1"/>
  <c r="N24" i="18" s="1"/>
  <c r="I26" i="18"/>
  <c r="I25" i="18" s="1"/>
  <c r="AA25" i="18" s="1"/>
  <c r="E26" i="18"/>
  <c r="E25" i="18" s="1"/>
  <c r="E24" i="18" s="1"/>
  <c r="D26" i="18"/>
  <c r="D25" i="18" s="1"/>
  <c r="D24" i="18" s="1"/>
  <c r="AA21" i="18"/>
  <c r="Q21" i="18"/>
  <c r="P21" i="18" s="1"/>
  <c r="N21" i="18"/>
  <c r="M21" i="18" s="1"/>
  <c r="G21" i="18"/>
  <c r="F21" i="18" s="1"/>
  <c r="E21" i="18"/>
  <c r="E19" i="18" s="1"/>
  <c r="E18" i="18" s="1"/>
  <c r="E13" i="18" s="1"/>
  <c r="AA20" i="18"/>
  <c r="Q20" i="18"/>
  <c r="N20" i="18"/>
  <c r="M20" i="18" s="1"/>
  <c r="G20" i="18"/>
  <c r="F20" i="18" s="1"/>
  <c r="S19" i="18"/>
  <c r="S18" i="18" s="1"/>
  <c r="I19" i="18"/>
  <c r="D19" i="18"/>
  <c r="D18" i="18" s="1"/>
  <c r="D13" i="18" s="1"/>
  <c r="A3" i="14"/>
  <c r="A3" i="15" s="1"/>
  <c r="E24" i="15"/>
  <c r="D24" i="15"/>
  <c r="E21" i="15"/>
  <c r="D21" i="15"/>
  <c r="E16" i="15"/>
  <c r="D16" i="15"/>
  <c r="E13" i="15"/>
  <c r="D13" i="15"/>
  <c r="E9" i="15"/>
  <c r="D9" i="15"/>
  <c r="D16" i="14"/>
  <c r="D14" i="14"/>
  <c r="C14" i="14" s="1"/>
  <c r="D11" i="14"/>
  <c r="D9" i="14"/>
  <c r="M135" i="20"/>
  <c r="W40" i="20"/>
  <c r="M134" i="20"/>
  <c r="Y130" i="20"/>
  <c r="Y129" i="20" s="1"/>
  <c r="H14" i="19"/>
  <c r="J17" i="19"/>
  <c r="H17" i="19"/>
  <c r="O11" i="19"/>
  <c r="O9" i="19" s="1"/>
  <c r="O17" i="19"/>
  <c r="F72" i="18"/>
  <c r="P21" i="20"/>
  <c r="Y21" i="20"/>
  <c r="J14" i="19"/>
  <c r="J12" i="19" s="1"/>
  <c r="O14" i="19"/>
  <c r="O12" i="19" s="1"/>
  <c r="W101" i="20" l="1"/>
  <c r="Q19" i="20"/>
  <c r="Q18" i="20" s="1"/>
  <c r="Q13" i="20" s="1"/>
  <c r="G122" i="20"/>
  <c r="F126" i="20"/>
  <c r="M130" i="18"/>
  <c r="M129" i="18" s="1"/>
  <c r="M126" i="20"/>
  <c r="W45" i="20"/>
  <c r="Y46" i="20"/>
  <c r="AA26" i="18"/>
  <c r="Y96" i="20"/>
  <c r="E133" i="20"/>
  <c r="E131" i="20" s="1"/>
  <c r="N74" i="18"/>
  <c r="F123" i="18"/>
  <c r="F122" i="18" s="1"/>
  <c r="P46" i="20"/>
  <c r="F126" i="18"/>
  <c r="M125" i="18"/>
  <c r="M124" i="18" s="1"/>
  <c r="C16" i="14"/>
  <c r="H67" i="18"/>
  <c r="H12" i="18" s="1"/>
  <c r="F130" i="20"/>
  <c r="C11" i="14"/>
  <c r="W43" i="20"/>
  <c r="T67" i="20"/>
  <c r="T12" i="20" s="1"/>
  <c r="W21" i="18"/>
  <c r="Y48" i="18"/>
  <c r="Y51" i="18"/>
  <c r="W72" i="18"/>
  <c r="E133" i="18"/>
  <c r="E131" i="18" s="1"/>
  <c r="C16" i="15"/>
  <c r="Y62" i="20"/>
  <c r="F75" i="20"/>
  <c r="F74" i="20" s="1"/>
  <c r="Y128" i="20"/>
  <c r="Y54" i="18"/>
  <c r="Y72" i="18"/>
  <c r="C13" i="15"/>
  <c r="W135" i="20"/>
  <c r="Y42" i="20"/>
  <c r="W45" i="18"/>
  <c r="O121" i="18"/>
  <c r="O120" i="18" s="1"/>
  <c r="O119" i="18" s="1"/>
  <c r="F8" i="15"/>
  <c r="F17" i="19" s="1"/>
  <c r="H67" i="20"/>
  <c r="H12" i="20" s="1"/>
  <c r="Y73" i="20"/>
  <c r="F68" i="20"/>
  <c r="G14" i="19"/>
  <c r="F54" i="18"/>
  <c r="W73" i="18"/>
  <c r="P62" i="20"/>
  <c r="AA74" i="18"/>
  <c r="U121" i="20"/>
  <c r="U120" i="20" s="1"/>
  <c r="U119" i="20" s="1"/>
  <c r="W134" i="18"/>
  <c r="Y127" i="18"/>
  <c r="W123" i="20"/>
  <c r="W122" i="20" s="1"/>
  <c r="W121" i="20" s="1"/>
  <c r="F19" i="20"/>
  <c r="F18" i="20" s="1"/>
  <c r="F13" i="20" s="1"/>
  <c r="T121" i="20"/>
  <c r="T120" i="20" s="1"/>
  <c r="T119" i="20" s="1"/>
  <c r="M123" i="20"/>
  <c r="M122" i="20" s="1"/>
  <c r="AA95" i="18"/>
  <c r="AA93" i="18" s="1"/>
  <c r="AA88" i="18" s="1"/>
  <c r="R67" i="20"/>
  <c r="R12" i="20" s="1"/>
  <c r="Y39" i="18"/>
  <c r="V121" i="18"/>
  <c r="V120" i="18" s="1"/>
  <c r="V119" i="18" s="1"/>
  <c r="W69" i="20"/>
  <c r="Y98" i="20"/>
  <c r="Y52" i="20"/>
  <c r="W64" i="20"/>
  <c r="F101" i="20"/>
  <c r="F133" i="20"/>
  <c r="F131" i="20" s="1"/>
  <c r="M133" i="20"/>
  <c r="M131" i="20" s="1"/>
  <c r="G133" i="20"/>
  <c r="G131" i="20" s="1"/>
  <c r="AA124" i="20"/>
  <c r="I24" i="18"/>
  <c r="AA24" i="18" s="1"/>
  <c r="Y49" i="20"/>
  <c r="W39" i="18"/>
  <c r="W20" i="18"/>
  <c r="W75" i="18"/>
  <c r="Y100" i="18"/>
  <c r="Q35" i="20"/>
  <c r="Y63" i="20"/>
  <c r="Y69" i="20"/>
  <c r="Y75" i="20"/>
  <c r="W130" i="18"/>
  <c r="W129" i="18" s="1"/>
  <c r="Y43" i="20"/>
  <c r="Y72" i="20"/>
  <c r="Y61" i="20"/>
  <c r="R121" i="20"/>
  <c r="R120" i="20" s="1"/>
  <c r="R119" i="20" s="1"/>
  <c r="Q74" i="20"/>
  <c r="Y41" i="20"/>
  <c r="C9" i="14"/>
  <c r="W48" i="20"/>
  <c r="W71" i="20"/>
  <c r="Y73" i="18"/>
  <c r="E67" i="20"/>
  <c r="AA133" i="20"/>
  <c r="AA131" i="20" s="1"/>
  <c r="P42" i="20"/>
  <c r="W51" i="20"/>
  <c r="N19" i="18"/>
  <c r="N18" i="18" s="1"/>
  <c r="W60" i="20"/>
  <c r="W100" i="20"/>
  <c r="V121" i="20"/>
  <c r="V120" i="20" s="1"/>
  <c r="V119" i="20" s="1"/>
  <c r="Q50" i="20"/>
  <c r="Y71" i="20"/>
  <c r="E95" i="18"/>
  <c r="E93" i="18" s="1"/>
  <c r="E88" i="18" s="1"/>
  <c r="G95" i="18"/>
  <c r="G93" i="18" s="1"/>
  <c r="G88" i="18" s="1"/>
  <c r="W96" i="20"/>
  <c r="G19" i="20"/>
  <c r="Y19" i="20" s="1"/>
  <c r="W54" i="20"/>
  <c r="M19" i="18"/>
  <c r="M18" i="18" s="1"/>
  <c r="M13" i="18" s="1"/>
  <c r="P51" i="18"/>
  <c r="G129" i="18"/>
  <c r="F129" i="18" s="1"/>
  <c r="C21" i="15"/>
  <c r="J67" i="18"/>
  <c r="J12" i="18" s="1"/>
  <c r="Y100" i="20"/>
  <c r="F130" i="18"/>
  <c r="W57" i="20"/>
  <c r="W42" i="20"/>
  <c r="P69" i="20"/>
  <c r="P68" i="20" s="1"/>
  <c r="P67" i="20" s="1"/>
  <c r="W127" i="20"/>
  <c r="Y53" i="20"/>
  <c r="D67" i="18"/>
  <c r="W49" i="20"/>
  <c r="W134" i="20"/>
  <c r="W72" i="20"/>
  <c r="W54" i="18"/>
  <c r="AA26" i="20"/>
  <c r="I34" i="18"/>
  <c r="E67" i="18"/>
  <c r="P133" i="20"/>
  <c r="P131" i="20" s="1"/>
  <c r="M45" i="20"/>
  <c r="M71" i="20"/>
  <c r="Y44" i="20"/>
  <c r="I24" i="20"/>
  <c r="AA24" i="20" s="1"/>
  <c r="Y20" i="18"/>
  <c r="Y39" i="20"/>
  <c r="I121" i="20"/>
  <c r="I120" i="20" s="1"/>
  <c r="I119" i="20" s="1"/>
  <c r="Y99" i="20"/>
  <c r="J121" i="18"/>
  <c r="J120" i="18" s="1"/>
  <c r="J119" i="18" s="1"/>
  <c r="N50" i="20"/>
  <c r="W44" i="18"/>
  <c r="N124" i="20"/>
  <c r="N121" i="20" s="1"/>
  <c r="C9" i="15"/>
  <c r="W27" i="18"/>
  <c r="W64" i="18"/>
  <c r="M64" i="20"/>
  <c r="Y64" i="18"/>
  <c r="K67" i="20"/>
  <c r="K12" i="20" s="1"/>
  <c r="L67" i="20"/>
  <c r="L12" i="20" s="1"/>
  <c r="G26" i="18"/>
  <c r="Y26" i="18" s="1"/>
  <c r="Y127" i="20"/>
  <c r="Y36" i="20"/>
  <c r="K67" i="18"/>
  <c r="K12" i="18" s="1"/>
  <c r="Y27" i="18"/>
  <c r="W62" i="20"/>
  <c r="AA19" i="20"/>
  <c r="AA124" i="18"/>
  <c r="Y59" i="20"/>
  <c r="W44" i="20"/>
  <c r="P19" i="20"/>
  <c r="P18" i="20" s="1"/>
  <c r="P13" i="20" s="1"/>
  <c r="D34" i="20"/>
  <c r="K121" i="20"/>
  <c r="K120" i="20" s="1"/>
  <c r="K119" i="20" s="1"/>
  <c r="M13" i="19"/>
  <c r="L13" i="19" s="1"/>
  <c r="P13" i="19" s="1"/>
  <c r="D34" i="18"/>
  <c r="I67" i="18"/>
  <c r="E124" i="20"/>
  <c r="E121" i="20" s="1"/>
  <c r="E120" i="20" s="1"/>
  <c r="E119" i="20" s="1"/>
  <c r="G50" i="20"/>
  <c r="P127" i="20"/>
  <c r="P52" i="20"/>
  <c r="Y96" i="18"/>
  <c r="W51" i="18"/>
  <c r="P48" i="18"/>
  <c r="F73" i="18"/>
  <c r="W100" i="18"/>
  <c r="T121" i="18"/>
  <c r="T120" i="18" s="1"/>
  <c r="T119" i="18" s="1"/>
  <c r="Y134" i="18"/>
  <c r="E34" i="20"/>
  <c r="W98" i="20"/>
  <c r="Y54" i="20"/>
  <c r="I121" i="18"/>
  <c r="I34" i="20"/>
  <c r="AA35" i="20"/>
  <c r="M69" i="20"/>
  <c r="Y64" i="20"/>
  <c r="U67" i="20"/>
  <c r="U12" i="20" s="1"/>
  <c r="Y59" i="18"/>
  <c r="W65" i="20"/>
  <c r="W70" i="18"/>
  <c r="M65" i="20"/>
  <c r="Q95" i="20"/>
  <c r="Q93" i="20" s="1"/>
  <c r="Q88" i="20" s="1"/>
  <c r="W128" i="20"/>
  <c r="W47" i="20"/>
  <c r="Y135" i="20"/>
  <c r="Y46" i="18"/>
  <c r="W60" i="18"/>
  <c r="Y41" i="18"/>
  <c r="M125" i="20"/>
  <c r="M124" i="20" s="1"/>
  <c r="Y51" i="20"/>
  <c r="Y60" i="20"/>
  <c r="N133" i="20"/>
  <c r="K121" i="18"/>
  <c r="K120" i="18" s="1"/>
  <c r="K119" i="18" s="1"/>
  <c r="V67" i="20"/>
  <c r="V12" i="20" s="1"/>
  <c r="Q133" i="20"/>
  <c r="Q131" i="20" s="1"/>
  <c r="E8" i="15"/>
  <c r="E17" i="19" s="1"/>
  <c r="V67" i="18"/>
  <c r="V12" i="18" s="1"/>
  <c r="W37" i="18"/>
  <c r="F37" i="18"/>
  <c r="Y37" i="18"/>
  <c r="F53" i="18"/>
  <c r="Y53" i="18"/>
  <c r="W53" i="18"/>
  <c r="Q122" i="18"/>
  <c r="P123" i="18"/>
  <c r="P122" i="18" s="1"/>
  <c r="Y20" i="20"/>
  <c r="Y21" i="18"/>
  <c r="M58" i="18"/>
  <c r="W58" i="18"/>
  <c r="L121" i="18"/>
  <c r="L120" i="18" s="1"/>
  <c r="L119" i="18" s="1"/>
  <c r="P124" i="18"/>
  <c r="W41" i="20"/>
  <c r="M41" i="20"/>
  <c r="P47" i="20"/>
  <c r="Y47" i="20"/>
  <c r="Y56" i="20"/>
  <c r="P56" i="20"/>
  <c r="Y58" i="20"/>
  <c r="P58" i="20"/>
  <c r="W61" i="20"/>
  <c r="M61" i="20"/>
  <c r="F38" i="18"/>
  <c r="Y38" i="18"/>
  <c r="P44" i="18"/>
  <c r="Y44" i="18"/>
  <c r="Y123" i="18"/>
  <c r="Y122" i="18" s="1"/>
  <c r="F43" i="18"/>
  <c r="W43" i="18"/>
  <c r="G13" i="19"/>
  <c r="K13" i="19" s="1"/>
  <c r="H12" i="19"/>
  <c r="H121" i="18"/>
  <c r="H120" i="18" s="1"/>
  <c r="H119" i="18" s="1"/>
  <c r="AA123" i="18"/>
  <c r="AA122" i="18" s="1"/>
  <c r="S122" i="18"/>
  <c r="S121" i="18" s="1"/>
  <c r="S120" i="18" s="1"/>
  <c r="S119" i="18" s="1"/>
  <c r="H16" i="19" s="1"/>
  <c r="H15" i="19" s="1"/>
  <c r="Y40" i="20"/>
  <c r="P40" i="20"/>
  <c r="Q68" i="20"/>
  <c r="Y70" i="20"/>
  <c r="H121" i="20"/>
  <c r="Z124" i="20"/>
  <c r="F125" i="20"/>
  <c r="G124" i="20"/>
  <c r="W59" i="20"/>
  <c r="W21" i="20"/>
  <c r="S13" i="18"/>
  <c r="F19" i="18"/>
  <c r="F18" i="18" s="1"/>
  <c r="F13" i="18" s="1"/>
  <c r="F49" i="18"/>
  <c r="Y49" i="18"/>
  <c r="P58" i="18"/>
  <c r="Y58" i="18"/>
  <c r="W62" i="18"/>
  <c r="Y62" i="18"/>
  <c r="F63" i="18"/>
  <c r="Y63" i="18"/>
  <c r="P70" i="18"/>
  <c r="P68" i="18" s="1"/>
  <c r="P67" i="18" s="1"/>
  <c r="Y70" i="18"/>
  <c r="L67" i="18"/>
  <c r="L12" i="18" s="1"/>
  <c r="Y101" i="18"/>
  <c r="P101" i="18"/>
  <c r="F37" i="20"/>
  <c r="Y37" i="20"/>
  <c r="W37" i="20"/>
  <c r="Y38" i="20"/>
  <c r="F38" i="20"/>
  <c r="W38" i="20"/>
  <c r="S34" i="20"/>
  <c r="AA50" i="20"/>
  <c r="Y97" i="20"/>
  <c r="P97" i="20"/>
  <c r="P101" i="20"/>
  <c r="Y101" i="20"/>
  <c r="F39" i="20"/>
  <c r="Q124" i="18"/>
  <c r="Y60" i="18"/>
  <c r="P59" i="18"/>
  <c r="W49" i="18"/>
  <c r="Q68" i="18"/>
  <c r="Y134" i="20"/>
  <c r="Y65" i="20"/>
  <c r="W36" i="20"/>
  <c r="I18" i="18"/>
  <c r="I13" i="18" s="1"/>
  <c r="AA19" i="18"/>
  <c r="F55" i="18"/>
  <c r="W55" i="18"/>
  <c r="F56" i="18"/>
  <c r="W56" i="18"/>
  <c r="F65" i="18"/>
  <c r="Y65" i="18"/>
  <c r="AA68" i="18"/>
  <c r="S67" i="18"/>
  <c r="M72" i="18"/>
  <c r="M68" i="18" s="1"/>
  <c r="M67" i="18" s="1"/>
  <c r="N68" i="18"/>
  <c r="F97" i="18"/>
  <c r="W99" i="18"/>
  <c r="M99" i="18"/>
  <c r="F128" i="18"/>
  <c r="Y128" i="18"/>
  <c r="W128" i="18"/>
  <c r="M134" i="18"/>
  <c r="M133" i="18" s="1"/>
  <c r="M131" i="18" s="1"/>
  <c r="N133" i="18"/>
  <c r="N131" i="18" s="1"/>
  <c r="F135" i="18"/>
  <c r="F133" i="18" s="1"/>
  <c r="F131" i="18" s="1"/>
  <c r="G133" i="18"/>
  <c r="G131" i="18" s="1"/>
  <c r="N19" i="20"/>
  <c r="N18" i="20" s="1"/>
  <c r="W20" i="20"/>
  <c r="M20" i="20"/>
  <c r="M19" i="20" s="1"/>
  <c r="M18" i="20" s="1"/>
  <c r="M13" i="20" s="1"/>
  <c r="Y43" i="18"/>
  <c r="F52" i="18"/>
  <c r="Y52" i="18"/>
  <c r="W63" i="18"/>
  <c r="M63" i="18"/>
  <c r="O67" i="18"/>
  <c r="O12" i="18" s="1"/>
  <c r="Y99" i="18"/>
  <c r="P99" i="18"/>
  <c r="D121" i="18"/>
  <c r="D120" i="18" s="1"/>
  <c r="D119" i="18" s="1"/>
  <c r="R121" i="18"/>
  <c r="D67" i="20"/>
  <c r="I67" i="20"/>
  <c r="I93" i="20"/>
  <c r="I88" i="20" s="1"/>
  <c r="AA95" i="20"/>
  <c r="AA93" i="20" s="1"/>
  <c r="AA88" i="20" s="1"/>
  <c r="Y125" i="20"/>
  <c r="P125" i="20"/>
  <c r="Y74" i="20"/>
  <c r="P133" i="18"/>
  <c r="P131" i="18" s="1"/>
  <c r="C24" i="15"/>
  <c r="F36" i="18"/>
  <c r="Y36" i="18"/>
  <c r="W48" i="18"/>
  <c r="Y56" i="18"/>
  <c r="Y97" i="18"/>
  <c r="Z124" i="18"/>
  <c r="W126" i="18"/>
  <c r="N124" i="18"/>
  <c r="W127" i="18"/>
  <c r="E124" i="18"/>
  <c r="E121" i="18" s="1"/>
  <c r="E120" i="18" s="1"/>
  <c r="E119" i="18" s="1"/>
  <c r="P45" i="20"/>
  <c r="Y45" i="20"/>
  <c r="W46" i="20"/>
  <c r="M46" i="20"/>
  <c r="W52" i="20"/>
  <c r="M52" i="20"/>
  <c r="W63" i="20"/>
  <c r="F63" i="20"/>
  <c r="AA74" i="20"/>
  <c r="F97" i="20"/>
  <c r="G95" i="20"/>
  <c r="O121" i="20"/>
  <c r="O120" i="20" s="1"/>
  <c r="O119" i="20" s="1"/>
  <c r="M130" i="20"/>
  <c r="M129" i="20" s="1"/>
  <c r="W130" i="20"/>
  <c r="W129" i="20" s="1"/>
  <c r="D8" i="14"/>
  <c r="AA35" i="18"/>
  <c r="AA50" i="18"/>
  <c r="R67" i="18"/>
  <c r="R12" i="18" s="1"/>
  <c r="U67" i="18"/>
  <c r="U12" i="18" s="1"/>
  <c r="U121" i="18"/>
  <c r="U120" i="18" s="1"/>
  <c r="U119" i="18" s="1"/>
  <c r="I8" i="19"/>
  <c r="F8" i="14"/>
  <c r="F14" i="19" s="1"/>
  <c r="F12" i="19" s="1"/>
  <c r="N35" i="20"/>
  <c r="G68" i="20"/>
  <c r="G67" i="20" s="1"/>
  <c r="W73" i="20"/>
  <c r="J67" i="20"/>
  <c r="J12" i="20" s="1"/>
  <c r="W99" i="20"/>
  <c r="Q133" i="18"/>
  <c r="W135" i="18"/>
  <c r="W39" i="20"/>
  <c r="W56" i="20"/>
  <c r="W58" i="20"/>
  <c r="D121" i="20"/>
  <c r="D120" i="20" s="1"/>
  <c r="D119" i="20" s="1"/>
  <c r="J121" i="20"/>
  <c r="J120" i="20" s="1"/>
  <c r="J119" i="20" s="1"/>
  <c r="F4" i="16"/>
  <c r="W38" i="18"/>
  <c r="M38" i="18"/>
  <c r="N35" i="18"/>
  <c r="M42" i="18"/>
  <c r="W42" i="18"/>
  <c r="F57" i="18"/>
  <c r="W57" i="18"/>
  <c r="M59" i="18"/>
  <c r="W59" i="18"/>
  <c r="Y61" i="18"/>
  <c r="F61" i="18"/>
  <c r="W61" i="18"/>
  <c r="S34" i="18"/>
  <c r="N50" i="18"/>
  <c r="F71" i="18"/>
  <c r="Y71" i="18"/>
  <c r="G68" i="18"/>
  <c r="W71" i="18"/>
  <c r="F46" i="18"/>
  <c r="G35" i="18"/>
  <c r="W65" i="18"/>
  <c r="M65" i="18"/>
  <c r="G17" i="19"/>
  <c r="W40" i="18"/>
  <c r="F40" i="18"/>
  <c r="Y47" i="18"/>
  <c r="F47" i="18"/>
  <c r="F55" i="20"/>
  <c r="Y55" i="20"/>
  <c r="W55" i="20"/>
  <c r="P43" i="18"/>
  <c r="Y123" i="20"/>
  <c r="Y122" i="20" s="1"/>
  <c r="Q122" i="20"/>
  <c r="Q121" i="20" s="1"/>
  <c r="Y45" i="18"/>
  <c r="W46" i="18"/>
  <c r="W52" i="18"/>
  <c r="M52" i="18"/>
  <c r="Y57" i="18"/>
  <c r="P57" i="18"/>
  <c r="F75" i="18"/>
  <c r="F74" i="18" s="1"/>
  <c r="G74" i="18"/>
  <c r="W96" i="18"/>
  <c r="N95" i="18"/>
  <c r="W101" i="18"/>
  <c r="M101" i="18"/>
  <c r="W123" i="18"/>
  <c r="W122" i="18" s="1"/>
  <c r="W121" i="18" s="1"/>
  <c r="M123" i="18"/>
  <c r="M122" i="18" s="1"/>
  <c r="I13" i="20"/>
  <c r="AA18" i="20"/>
  <c r="W70" i="20"/>
  <c r="M70" i="20"/>
  <c r="M97" i="20"/>
  <c r="M95" i="20" s="1"/>
  <c r="M93" i="20" s="1"/>
  <c r="M88" i="20" s="1"/>
  <c r="W97" i="20"/>
  <c r="N95" i="20"/>
  <c r="S122" i="20"/>
  <c r="S121" i="20" s="1"/>
  <c r="AA123" i="20"/>
  <c r="AA122" i="20" s="1"/>
  <c r="F41" i="18"/>
  <c r="W41" i="18"/>
  <c r="P42" i="18"/>
  <c r="Y42" i="18"/>
  <c r="Y55" i="18"/>
  <c r="Q50" i="18"/>
  <c r="F48" i="20"/>
  <c r="G35" i="20"/>
  <c r="Y48" i="20"/>
  <c r="F57" i="20"/>
  <c r="Y57" i="20"/>
  <c r="Y40" i="18"/>
  <c r="P55" i="18"/>
  <c r="D8" i="15"/>
  <c r="G50" i="18"/>
  <c r="W47" i="18"/>
  <c r="M44" i="18"/>
  <c r="G19" i="18"/>
  <c r="G18" i="18" s="1"/>
  <c r="G13" i="18" s="1"/>
  <c r="Q35" i="18"/>
  <c r="P40" i="18"/>
  <c r="T67" i="18"/>
  <c r="T12" i="18" s="1"/>
  <c r="W69" i="18"/>
  <c r="Y69" i="18"/>
  <c r="Q95" i="18"/>
  <c r="Y98" i="18"/>
  <c r="P98" i="18"/>
  <c r="G124" i="18"/>
  <c r="F125" i="18"/>
  <c r="Y125" i="18"/>
  <c r="P20" i="18"/>
  <c r="P19" i="18" s="1"/>
  <c r="P18" i="18" s="1"/>
  <c r="P13" i="18" s="1"/>
  <c r="Q19" i="18"/>
  <c r="E34" i="18"/>
  <c r="W36" i="18"/>
  <c r="Y75" i="18"/>
  <c r="Q74" i="18"/>
  <c r="W97" i="18"/>
  <c r="F98" i="18"/>
  <c r="W98" i="18"/>
  <c r="S67" i="20"/>
  <c r="AA68" i="20"/>
  <c r="N74" i="20"/>
  <c r="W74" i="20" s="1"/>
  <c r="W75" i="20"/>
  <c r="E95" i="20"/>
  <c r="E93" i="20" s="1"/>
  <c r="E88" i="20" s="1"/>
  <c r="G26" i="20"/>
  <c r="F27" i="20"/>
  <c r="F26" i="20" s="1"/>
  <c r="F25" i="20" s="1"/>
  <c r="F24" i="20" s="1"/>
  <c r="Y27" i="20"/>
  <c r="F53" i="20"/>
  <c r="W53" i="20"/>
  <c r="O67" i="20"/>
  <c r="O12" i="20" s="1"/>
  <c r="Y135" i="18"/>
  <c r="I131" i="18"/>
  <c r="AA133" i="18"/>
  <c r="AA131" i="18" s="1"/>
  <c r="N68" i="20"/>
  <c r="L121" i="20"/>
  <c r="L120" i="20" s="1"/>
  <c r="L119" i="20" s="1"/>
  <c r="N67" i="18" l="1"/>
  <c r="W74" i="18"/>
  <c r="F124" i="20"/>
  <c r="F121" i="20" s="1"/>
  <c r="F120" i="20" s="1"/>
  <c r="F119" i="20" s="1"/>
  <c r="F67" i="20"/>
  <c r="U10" i="20"/>
  <c r="Y35" i="20"/>
  <c r="P95" i="20"/>
  <c r="P93" i="20" s="1"/>
  <c r="P88" i="20" s="1"/>
  <c r="L10" i="18"/>
  <c r="J10" i="18"/>
  <c r="R10" i="20"/>
  <c r="W133" i="20"/>
  <c r="W131" i="20" s="1"/>
  <c r="L10" i="20"/>
  <c r="T10" i="20"/>
  <c r="E12" i="20"/>
  <c r="E10" i="20" s="1"/>
  <c r="F95" i="20"/>
  <c r="F93" i="20" s="1"/>
  <c r="F88" i="20" s="1"/>
  <c r="K10" i="18"/>
  <c r="W124" i="20"/>
  <c r="Y68" i="20"/>
  <c r="I12" i="18"/>
  <c r="K10" i="20"/>
  <c r="Y50" i="20"/>
  <c r="Q34" i="20"/>
  <c r="V10" i="18"/>
  <c r="D12" i="18"/>
  <c r="D10" i="18" s="1"/>
  <c r="N34" i="20"/>
  <c r="N131" i="20"/>
  <c r="N120" i="20" s="1"/>
  <c r="AA34" i="20"/>
  <c r="D12" i="20"/>
  <c r="D10" i="20" s="1"/>
  <c r="O10" i="20"/>
  <c r="V10" i="20"/>
  <c r="G18" i="20"/>
  <c r="G13" i="20" s="1"/>
  <c r="U10" i="18"/>
  <c r="AA121" i="18"/>
  <c r="F68" i="18"/>
  <c r="F67" i="18" s="1"/>
  <c r="AA67" i="20"/>
  <c r="P95" i="18"/>
  <c r="P93" i="18" s="1"/>
  <c r="P88" i="18" s="1"/>
  <c r="M50" i="20"/>
  <c r="T10" i="18"/>
  <c r="M95" i="18"/>
  <c r="M93" i="18" s="1"/>
  <c r="M88" i="18" s="1"/>
  <c r="M35" i="18"/>
  <c r="P35" i="18"/>
  <c r="Y133" i="20"/>
  <c r="Y131" i="20" s="1"/>
  <c r="P50" i="20"/>
  <c r="M121" i="20"/>
  <c r="M120" i="20" s="1"/>
  <c r="M119" i="20" s="1"/>
  <c r="M68" i="20"/>
  <c r="M67" i="20" s="1"/>
  <c r="P124" i="20"/>
  <c r="P121" i="20" s="1"/>
  <c r="P120" i="20" s="1"/>
  <c r="P119" i="20" s="1"/>
  <c r="M35" i="20"/>
  <c r="G12" i="19"/>
  <c r="W19" i="20"/>
  <c r="M121" i="18"/>
  <c r="M120" i="18" s="1"/>
  <c r="M119" i="18" s="1"/>
  <c r="Y74" i="18"/>
  <c r="P50" i="18"/>
  <c r="W133" i="18"/>
  <c r="W131" i="18" s="1"/>
  <c r="E12" i="18"/>
  <c r="E10" i="18" s="1"/>
  <c r="J10" i="20"/>
  <c r="I120" i="18"/>
  <c r="AA120" i="18" s="1"/>
  <c r="AA119" i="18" s="1"/>
  <c r="AA67" i="18"/>
  <c r="F124" i="18"/>
  <c r="F121" i="18" s="1"/>
  <c r="F120" i="18" s="1"/>
  <c r="F119" i="18" s="1"/>
  <c r="W26" i="18"/>
  <c r="O10" i="18"/>
  <c r="Y124" i="18"/>
  <c r="G25" i="18"/>
  <c r="Y25" i="18" s="1"/>
  <c r="AA13" i="18"/>
  <c r="W50" i="20"/>
  <c r="F16" i="19"/>
  <c r="O16" i="19" s="1"/>
  <c r="O15" i="19" s="1"/>
  <c r="O8" i="19" s="1"/>
  <c r="H10" i="18"/>
  <c r="W19" i="18"/>
  <c r="F35" i="18"/>
  <c r="Q67" i="20"/>
  <c r="Y67" i="20" s="1"/>
  <c r="P35" i="20"/>
  <c r="F50" i="20"/>
  <c r="F95" i="18"/>
  <c r="F93" i="18" s="1"/>
  <c r="F88" i="18" s="1"/>
  <c r="S12" i="20"/>
  <c r="D14" i="19"/>
  <c r="C8" i="14"/>
  <c r="G93" i="20"/>
  <c r="G88" i="20" s="1"/>
  <c r="Y95" i="20"/>
  <c r="Y93" i="20" s="1"/>
  <c r="Y88" i="20" s="1"/>
  <c r="N13" i="20"/>
  <c r="H120" i="20"/>
  <c r="Z121" i="20"/>
  <c r="P121" i="18"/>
  <c r="P120" i="18" s="1"/>
  <c r="P119" i="18" s="1"/>
  <c r="Q131" i="18"/>
  <c r="Y133" i="18"/>
  <c r="Y131" i="18" s="1"/>
  <c r="R120" i="18"/>
  <c r="Z121" i="18"/>
  <c r="W124" i="18"/>
  <c r="N121" i="18"/>
  <c r="N120" i="18" s="1"/>
  <c r="N119" i="18" s="1"/>
  <c r="AA18" i="18"/>
  <c r="F35" i="20"/>
  <c r="I12" i="20"/>
  <c r="I10" i="20" s="1"/>
  <c r="AE10" i="20" s="1"/>
  <c r="M50" i="18"/>
  <c r="F50" i="18"/>
  <c r="G121" i="20"/>
  <c r="G120" i="20" s="1"/>
  <c r="G119" i="20" s="1"/>
  <c r="Y124" i="20"/>
  <c r="Q121" i="18"/>
  <c r="H11" i="19"/>
  <c r="F11" i="19"/>
  <c r="F9" i="19" s="1"/>
  <c r="E11" i="19"/>
  <c r="Q18" i="18"/>
  <c r="Y19" i="18"/>
  <c r="AA121" i="20"/>
  <c r="S120" i="20"/>
  <c r="N34" i="18"/>
  <c r="W35" i="18"/>
  <c r="D17" i="19"/>
  <c r="C8" i="15"/>
  <c r="W95" i="20"/>
  <c r="W93" i="20" s="1"/>
  <c r="W88" i="20" s="1"/>
  <c r="N93" i="20"/>
  <c r="N88" i="20" s="1"/>
  <c r="G121" i="18"/>
  <c r="Q67" i="18"/>
  <c r="W50" i="18"/>
  <c r="N17" i="19"/>
  <c r="N15" i="19" s="1"/>
  <c r="E15" i="19"/>
  <c r="Y95" i="18"/>
  <c r="Y93" i="18" s="1"/>
  <c r="Y88" i="18" s="1"/>
  <c r="Q93" i="18"/>
  <c r="Q88" i="18" s="1"/>
  <c r="AA34" i="18"/>
  <c r="S12" i="18"/>
  <c r="G34" i="20"/>
  <c r="W35" i="20"/>
  <c r="N93" i="18"/>
  <c r="N88" i="18" s="1"/>
  <c r="W95" i="18"/>
  <c r="W93" i="18" s="1"/>
  <c r="W88" i="18" s="1"/>
  <c r="G67" i="18"/>
  <c r="W67" i="18" s="1"/>
  <c r="W68" i="18"/>
  <c r="Y68" i="18"/>
  <c r="Q34" i="18"/>
  <c r="Y35" i="18"/>
  <c r="N67" i="20"/>
  <c r="W67" i="20" s="1"/>
  <c r="W68" i="20"/>
  <c r="G25" i="20"/>
  <c r="Y26" i="20"/>
  <c r="W26" i="20"/>
  <c r="AA13" i="20"/>
  <c r="Y50" i="18"/>
  <c r="Q120" i="20"/>
  <c r="N13" i="18"/>
  <c r="W18" i="18"/>
  <c r="G34" i="18"/>
  <c r="AE50" i="20" l="1"/>
  <c r="Y18" i="20"/>
  <c r="Y121" i="20"/>
  <c r="M34" i="20"/>
  <c r="M12" i="20" s="1"/>
  <c r="M10" i="20" s="1"/>
  <c r="W18" i="20"/>
  <c r="Y34" i="20"/>
  <c r="I119" i="18"/>
  <c r="D16" i="19" s="1"/>
  <c r="P34" i="18"/>
  <c r="P12" i="18" s="1"/>
  <c r="P10" i="18" s="1"/>
  <c r="W120" i="20"/>
  <c r="W119" i="20" s="1"/>
  <c r="N119" i="20"/>
  <c r="AE50" i="18"/>
  <c r="F34" i="20"/>
  <c r="F15" i="19"/>
  <c r="F8" i="19" s="1"/>
  <c r="G24" i="18"/>
  <c r="G12" i="18" s="1"/>
  <c r="D10" i="19" s="1"/>
  <c r="W25" i="18"/>
  <c r="AA12" i="20"/>
  <c r="Y67" i="18"/>
  <c r="M34" i="18"/>
  <c r="M12" i="18" s="1"/>
  <c r="M10" i="18" s="1"/>
  <c r="Q120" i="18"/>
  <c r="Q119" i="18" s="1"/>
  <c r="P34" i="20"/>
  <c r="P12" i="20" s="1"/>
  <c r="P10" i="20" s="1"/>
  <c r="R119" i="18"/>
  <c r="Z120" i="18"/>
  <c r="Z119" i="18" s="1"/>
  <c r="Q12" i="20"/>
  <c r="F34" i="18"/>
  <c r="AE34" i="18" s="1"/>
  <c r="W120" i="18"/>
  <c r="W119" i="18" s="1"/>
  <c r="H119" i="20"/>
  <c r="H10" i="20" s="1"/>
  <c r="Z10" i="20" s="1"/>
  <c r="Z120" i="20"/>
  <c r="Z119" i="20" s="1"/>
  <c r="W13" i="20"/>
  <c r="Y13" i="20"/>
  <c r="C14" i="19"/>
  <c r="M14" i="19"/>
  <c r="D12" i="19"/>
  <c r="J11" i="19"/>
  <c r="G11" i="19" s="1"/>
  <c r="D11" i="19"/>
  <c r="M11" i="19" s="1"/>
  <c r="E9" i="19"/>
  <c r="E8" i="19" s="1"/>
  <c r="N11" i="19"/>
  <c r="N9" i="19" s="1"/>
  <c r="N8" i="19" s="1"/>
  <c r="S119" i="20"/>
  <c r="S10" i="20" s="1"/>
  <c r="AA10" i="20" s="1"/>
  <c r="AA120" i="20"/>
  <c r="AA119" i="20" s="1"/>
  <c r="W13" i="18"/>
  <c r="N12" i="18"/>
  <c r="Y25" i="20"/>
  <c r="W25" i="20"/>
  <c r="G24" i="20"/>
  <c r="Y34" i="18"/>
  <c r="W34" i="20"/>
  <c r="W34" i="18"/>
  <c r="Q119" i="20"/>
  <c r="Y120" i="20"/>
  <c r="Y119" i="20" s="1"/>
  <c r="G120" i="18"/>
  <c r="Y121" i="18"/>
  <c r="Q13" i="18"/>
  <c r="Y18" i="18"/>
  <c r="H10" i="19"/>
  <c r="S10" i="18"/>
  <c r="AA12" i="18"/>
  <c r="N12" i="20"/>
  <c r="C17" i="19"/>
  <c r="K17" i="19" s="1"/>
  <c r="M17" i="19"/>
  <c r="L17" i="19" s="1"/>
  <c r="I10" i="18" l="1"/>
  <c r="AE10" i="18" s="1"/>
  <c r="F12" i="18"/>
  <c r="AE12" i="18" s="1"/>
  <c r="Q10" i="20"/>
  <c r="W24" i="18"/>
  <c r="Y24" i="18"/>
  <c r="F12" i="20"/>
  <c r="AE34" i="20"/>
  <c r="AA10" i="18"/>
  <c r="P17" i="19"/>
  <c r="C11" i="19"/>
  <c r="K11" i="19" s="1"/>
  <c r="L14" i="19"/>
  <c r="M12" i="19"/>
  <c r="J16" i="19"/>
  <c r="R10" i="18"/>
  <c r="Z10" i="18" s="1"/>
  <c r="C12" i="19"/>
  <c r="K12" i="19" s="1"/>
  <c r="K14" i="19"/>
  <c r="D9" i="19"/>
  <c r="J9" i="19"/>
  <c r="L11" i="19"/>
  <c r="M9" i="19"/>
  <c r="C16" i="19"/>
  <c r="M16" i="19"/>
  <c r="D15" i="19"/>
  <c r="H9" i="19"/>
  <c r="H8" i="19" s="1"/>
  <c r="G10" i="19"/>
  <c r="G119" i="18"/>
  <c r="G10" i="18" s="1"/>
  <c r="Y120" i="18"/>
  <c r="Y119" i="18" s="1"/>
  <c r="Y13" i="18"/>
  <c r="Q12" i="18"/>
  <c r="N10" i="18"/>
  <c r="W10" i="18" s="1"/>
  <c r="W12" i="18"/>
  <c r="Y24" i="20"/>
  <c r="W24" i="20"/>
  <c r="G12" i="20"/>
  <c r="N10" i="20"/>
  <c r="W10" i="20" s="1"/>
  <c r="C10" i="19" l="1"/>
  <c r="P10" i="19" s="1"/>
  <c r="F10" i="18"/>
  <c r="AE12" i="20"/>
  <c r="F10" i="20"/>
  <c r="D8" i="19"/>
  <c r="C9" i="19"/>
  <c r="J15" i="19"/>
  <c r="J8" i="19" s="1"/>
  <c r="G16" i="19"/>
  <c r="G15" i="19" s="1"/>
  <c r="L12" i="19"/>
  <c r="P12" i="19" s="1"/>
  <c r="P14" i="19"/>
  <c r="G9" i="19"/>
  <c r="K10" i="19"/>
  <c r="P11" i="19"/>
  <c r="L9" i="19"/>
  <c r="G10" i="20"/>
  <c r="Y10" i="20" s="1"/>
  <c r="Y12" i="20"/>
  <c r="C15" i="19"/>
  <c r="Y12" i="18"/>
  <c r="Q10" i="18"/>
  <c r="Y10" i="18" s="1"/>
  <c r="W12" i="20"/>
  <c r="M15" i="19"/>
  <c r="M8" i="19" s="1"/>
  <c r="L16" i="19"/>
  <c r="K16" i="19" l="1"/>
  <c r="K15" i="19"/>
  <c r="G8" i="19"/>
  <c r="K9" i="19"/>
  <c r="L15" i="19"/>
  <c r="P15" i="19" s="1"/>
  <c r="P16" i="19"/>
  <c r="P9" i="19"/>
  <c r="C8" i="19"/>
  <c r="L8" i="19" l="1"/>
  <c r="P8" i="19" s="1"/>
  <c r="K8" i="1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MAY TINH DAT HONG</author>
  </authors>
  <commentList>
    <comment ref="C6" authorId="0" shapeId="0" xr:uid="{00000000-0006-0000-0300-000001000000}">
      <text>
        <r>
          <rPr>
            <b/>
            <sz val="9"/>
            <color indexed="81"/>
            <rFont val="Tahoma"/>
            <family val="2"/>
          </rPr>
          <t>đã cập nhật QĐ số 1378/ 17-9</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MAY TINH DAT HONG</author>
    <author>ADMIN TLC</author>
  </authors>
  <commentList>
    <comment ref="O5" authorId="0" shapeId="0" xr:uid="{00000000-0006-0000-0400-000001000000}">
      <text>
        <r>
          <rPr>
            <b/>
            <sz val="9"/>
            <color indexed="81"/>
            <rFont val="Tahoma"/>
            <family val="2"/>
          </rPr>
          <t>ĐP</t>
        </r>
      </text>
    </comment>
    <comment ref="P6" authorId="0" shapeId="0" xr:uid="{00000000-0006-0000-0400-000002000000}">
      <text>
        <r>
          <rPr>
            <b/>
            <sz val="9"/>
            <color indexed="81"/>
            <rFont val="Tahoma"/>
            <family val="2"/>
          </rPr>
          <t>TW</t>
        </r>
      </text>
    </comment>
    <comment ref="C8" authorId="0" shapeId="0" xr:uid="{00000000-0006-0000-0400-000003000000}">
      <text>
        <r>
          <rPr>
            <b/>
            <sz val="9"/>
            <color indexed="81"/>
            <rFont val="Tahoma"/>
            <family val="2"/>
          </rPr>
          <t>đã cập nhật QĐ số 1378/ 17-9</t>
        </r>
      </text>
    </comment>
    <comment ref="F11" authorId="0" shapeId="0" xr:uid="{00000000-0006-0000-0400-000004000000}">
      <text>
        <r>
          <rPr>
            <b/>
            <sz val="9"/>
            <color indexed="81"/>
            <rFont val="Tahoma"/>
            <family val="2"/>
          </rPr>
          <t>Vốn TW + ĐP và QĐ 1830/UBND tỉnh</t>
        </r>
      </text>
    </comment>
    <comment ref="J11" authorId="0" shapeId="0" xr:uid="{00000000-0006-0000-0400-000005000000}">
      <text>
        <r>
          <rPr>
            <b/>
            <sz val="9"/>
            <color indexed="81"/>
            <rFont val="Tahoma"/>
            <family val="2"/>
          </rPr>
          <t>- Chi vốn TW: 67.802,091984 trđ
- ĐP: 191 trđ</t>
        </r>
      </text>
    </comment>
    <comment ref="O11" authorId="0" shapeId="0" xr:uid="{00000000-0006-0000-0400-000006000000}">
      <text>
        <r>
          <rPr>
            <b/>
            <sz val="9"/>
            <color indexed="81"/>
            <rFont val="Tahoma"/>
            <family val="2"/>
          </rPr>
          <t>- Chi vốn TW: 67.802,091984 trđ
- ĐP: 191 trđ</t>
        </r>
      </text>
    </comment>
    <comment ref="E21" authorId="1" shapeId="0" xr:uid="{00000000-0006-0000-0400-000007000000}">
      <text>
        <r>
          <rPr>
            <b/>
            <sz val="9"/>
            <color indexed="81"/>
            <rFont val="Tahoma"/>
            <family val="2"/>
          </rPr>
          <t>ADMIN TLC:</t>
        </r>
        <r>
          <rPr>
            <sz val="9"/>
            <color indexed="81"/>
            <rFont val="Tahoma"/>
            <family val="2"/>
          </rPr>
          <t xml:space="preserve">
4050+1019 NSDP tinh năm 2022)+ 1407 NSĐP Tỉnh theo QDD năm 2024 =6776 </t>
        </r>
      </text>
    </comment>
    <comment ref="F21" authorId="1" shapeId="0" xr:uid="{00000000-0006-0000-0400-000008000000}">
      <text>
        <r>
          <rPr>
            <b/>
            <sz val="9"/>
            <color indexed="81"/>
            <rFont val="Tahoma"/>
            <family val="2"/>
          </rPr>
          <t>ADMIN TLC:</t>
        </r>
        <r>
          <rPr>
            <sz val="9"/>
            <color indexed="81"/>
            <rFont val="Tahoma"/>
            <family val="2"/>
          </rPr>
          <t xml:space="preserve">
=nguồn năm 2023 + phân bổ theo QĐ 1830/QĐ-UBND tỉnh ngày 14/10/2024 vốn chuyển nguồn (52.000)</t>
        </r>
      </text>
    </comment>
    <comment ref="F23" authorId="1" shapeId="0" xr:uid="{00000000-0006-0000-0400-000009000000}">
      <text>
        <r>
          <rPr>
            <b/>
            <sz val="9"/>
            <color indexed="81"/>
            <rFont val="Tahoma"/>
            <family val="2"/>
          </rPr>
          <t>ADMIN TLC:</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MAY TINH DAT HONG</author>
  </authors>
  <commentList>
    <comment ref="E11" authorId="0" shapeId="0" xr:uid="{00000000-0006-0000-0600-000001000000}">
      <text>
        <r>
          <rPr>
            <b/>
            <sz val="9"/>
            <color indexed="81"/>
            <rFont val="Tahoma"/>
            <family val="2"/>
          </rPr>
          <t xml:space="preserve">210 đối ứng tỉnh QD 1213
</t>
        </r>
        <r>
          <rPr>
            <sz val="9"/>
            <color indexed="81"/>
            <rFont val="Tahoma"/>
            <family val="2"/>
          </rPr>
          <t xml:space="preserve">
</t>
        </r>
      </text>
    </comment>
    <comment ref="E12" authorId="0" shapeId="0" xr:uid="{00000000-0006-0000-0600-000002000000}">
      <text>
        <r>
          <rPr>
            <b/>
            <sz val="9"/>
            <color indexed="81"/>
            <rFont val="Tahoma"/>
            <family val="2"/>
          </rPr>
          <t xml:space="preserve">210 đối ứng tỉnh QD 1213
</t>
        </r>
        <r>
          <rPr>
            <sz val="9"/>
            <color indexed="81"/>
            <rFont val="Tahoma"/>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MAY TINH DAT HONG</author>
  </authors>
  <commentList>
    <comment ref="K15" authorId="0" shapeId="0" xr:uid="{00000000-0006-0000-0700-000001000000}">
      <text>
        <r>
          <rPr>
            <b/>
            <sz val="9"/>
            <color indexed="81"/>
            <rFont val="Tahoma"/>
            <family val="2"/>
          </rPr>
          <t>chuyển nguồn 100% vốn giao từ năm 2022 sang nên ko ghi hết nhiệm vụ chi</t>
        </r>
      </text>
    </comment>
  </commentList>
</comments>
</file>

<file path=xl/sharedStrings.xml><?xml version="1.0" encoding="utf-8"?>
<sst xmlns="http://schemas.openxmlformats.org/spreadsheetml/2006/main" count="1517" uniqueCount="491">
  <si>
    <t>Tổng cộng</t>
  </si>
  <si>
    <t xml:space="preserve">NỘI DUNG </t>
  </si>
  <si>
    <t>STT</t>
  </si>
  <si>
    <t>-</t>
  </si>
  <si>
    <t>Đơn vị tính: Triệu đồng</t>
  </si>
  <si>
    <t>Năm 2024</t>
  </si>
  <si>
    <t>NSTW</t>
  </si>
  <si>
    <t>NSĐP</t>
  </si>
  <si>
    <t>CHƯƠNG TRÌNH MỤC TIÊU QUỐC GIA XÂY DỰNG NÔNG THÔN MỚI</t>
  </si>
  <si>
    <t>Nội dung thành phần số 01: CTMT: 00491 NÂNG CAO HIỆU QUẢ QUẢN LÝ VÀ THỰC HIỆN XÂY DỰNG NÔNG THÔN MỚI THEO QUY HOẠCH</t>
  </si>
  <si>
    <t>Nội dung 01: Rà soát, điều chỉnh, lập mới (trong trường hợp quy hoạch đã hết thời hạn) và triển khai , thực hiện quy hoạch chung xây dựng xã gắn với quá trình công nghiệp hóa, đô thị hóa …</t>
  </si>
  <si>
    <t>Nội dung thành phần số 03: CTMT: 0493 tiếp tục thực hiện có hiệu quả cơ cấu lại ngành nông nghiệp, phát triển kinh tế nông thôn, triển khai mạnh mẽ chương trình mỗi xã 1 SP ( OCOP) nhằm nâng cao giá trị tăng, phù hợp với quá trình chuyển đổi số, thích ứng với biển đổi khí hậu.</t>
  </si>
  <si>
    <t xml:space="preserve"> - </t>
  </si>
  <si>
    <t>Nội dung 4: Triển khai Chương trình mỗi xã một sản phẩm (OCOP) gắn với lợi thế vùng miền</t>
  </si>
  <si>
    <t>Nội dung 8: Thực hiện hiệu quả chương trình phát triển du lịch nông thông trong xây dựng nông thôn mới</t>
  </si>
  <si>
    <t>Nội dung thành phần số 07</t>
  </si>
  <si>
    <t>Nội dung thành phần số 11: CTMT: 0502 Tăng cường công tác giám sát đánh giá thực hiện chương trình nâng cao năng lực xây dựng nông thôn mới truyền thống về XDNT mới thực hiện phong trào thi đua cả nước chung sức XDNT mới</t>
  </si>
  <si>
    <t>Nội dung 01: Nâng cao chất lượng và hiệu quả công tác kiểm tra, giám sát, đánh giá kết quả thực hiện Chương trình; xây dựng hệ thống giám sát, đánh giá đồng bộ…</t>
  </si>
  <si>
    <t>TỔNG CỘNG</t>
  </si>
  <si>
    <t>Dự án 1: Hỗ trợ đầu tư phát triển hạ tầng kinh tế - xã hội các huyện nghèo</t>
  </si>
  <si>
    <t>Tiểu dự án 1: Hỗ trợ đầu tư phát triển hạ tầng kinh tế - xã hội các huyện nghèo (sự nghiệp kinh tế)</t>
  </si>
  <si>
    <t>Tiểu dự án 2: Đề án hỗ trợ một số huyện nghèo thoát khỏi tình trạng nghèo, đặc biệt khó khăn (sự nghiệp kinh tế)</t>
  </si>
  <si>
    <t>Dự án 2: Đa dạng hoá sinh kế, phát triển mô hình giảm nghèo (sự nghiệp kinh tế)</t>
  </si>
  <si>
    <t>Dự án 3: Hỗ trợ phát triển sản xuất, cải thiện dinh dưỡng</t>
  </si>
  <si>
    <t>Tiểu dự án 1: Hỗ trợ phát triển sản xuất trong lĩnh vực nông nghiệp (Sự nghiệp kinh tế)</t>
  </si>
  <si>
    <t>Tiểu dự án 2: Cải thiện dinh dưỡng (Sự nghiệp y tế dân số và gia đình)</t>
  </si>
  <si>
    <t>Dự án 4: Phát triển giáo dục nghề nghiệp, việc làm bền vững</t>
  </si>
  <si>
    <t>Tiểu dự án 1: Phát triển giáo dục nghề nghiệp vùng nghèo, vùng khó khăn (sự nghiệp giáo dục - đào tạo và dạy nghề)</t>
  </si>
  <si>
    <t>Tiểu dự án 2: Hỗ trợ người lao động đi làm việc ở nước ngoài theo hợp đồng (sự nghiệp kinh tế)</t>
  </si>
  <si>
    <t>Tiểu dự án 3: Hỗ trợ việc làm bền vững (sự nghiệp kinh tế)</t>
  </si>
  <si>
    <t>Dự án 5: Hỗ trợ nhà ở cho hộ nghèo, hộ cận nghèo trên địa bàn các huyện nghèo (sự nghiệp kinh tế)</t>
  </si>
  <si>
    <t>Dự án 6: Truyền thông và giảm nghèo về thông tin</t>
  </si>
  <si>
    <t>Tiểu dự án 1: Giảm nghèo về thông tin (sự nghiệp văn hóa thông tin)</t>
  </si>
  <si>
    <t>Tiểu dự án 2: Truyền thông về giảm nghèo đa chiều (sự nghiệp văn hóa thông tin)</t>
  </si>
  <si>
    <t>Dự án 7: Nâng cao năng lực và giám sát, đánh giá Chương trình</t>
  </si>
  <si>
    <t>Tiểu dự án 1: Nâng cao năng lực thực hiện Chương trình  (sự nghiệp giáo dục - đào tạo và dạy nghề)</t>
  </si>
  <si>
    <t>Tiểu dự án 2: Giám sát, đánh giá  (sự nghiệp giáo dục - đào tạo và dạy nghề)</t>
  </si>
  <si>
    <t>Dự án 1: Giải quyết tình trạng thiếu đất ở, nhà ở, đất sản xuất và nước sinh hoạt</t>
  </si>
  <si>
    <t>Hỗ trợ chuyển đổi nghề (sự nghiệp giáo dục, đào tạo, dạy nghề)</t>
  </si>
  <si>
    <t>Hỗ trợ nước sinh hoạt phân tán (sự nghiệp kinh tế)</t>
  </si>
  <si>
    <t xml:space="preserve"> + Sự nghiệp kinh tế</t>
  </si>
  <si>
    <t xml:space="preserve"> + Đảm bảo xã hội</t>
  </si>
  <si>
    <t>Dự án 2: Quy hoạch sắp xếp, bố trí, ổn định dân cư ở những nơi cần thiết</t>
  </si>
  <si>
    <t>Dự án 3: Phát triển sản xuất nông, lâm nghiệp bền vững, phát huy tiềm năng, thế mạnh của các vùng miền để sản xuất hàng hóa theo chuỗi giá trị</t>
  </si>
  <si>
    <t>Tiểu dự án 2: Hỗ trợ phát triển sản xuất theo chuỗi giá trị, vùng trồng dược liệu quý, thúc đẩy khởi sự kinh doanh, khởi nghiệp và thu hút đầu tư vùng đồng bào DTTS&amp;MN</t>
  </si>
  <si>
    <t xml:space="preserve"> + Sự nghiệp y tế</t>
  </si>
  <si>
    <t>Dự án 4: Đầu tư cơ sở hạ tầng thiết yếu, phục vụ sản xuất, đời sống trong vùng đồng bào DTTS&amp;MN và các đơn vị sự nghiệp công nghiệp của lĩnh vực</t>
  </si>
  <si>
    <t>Tiểu dự án 1: Đầu tư CSHT thiết yếu, phục vụ sản xuất, đời sống trong vùng đồng bào DTTS&amp;MN (sự nghiệp kinh tế)</t>
  </si>
  <si>
    <t>Dự án 5: Phát triển giáo dục nâng cao chất lượng nguồn nhân lực</t>
  </si>
  <si>
    <t>Tiểu dự án 2: Bồi dưỡng kiến thức dân tộc, đào tạo dự bị đại học, đại học và sau đại học đáp ứng nhu cầu nhân lực cho vùng đồng bào DTTS&amp;MN(sự nghiệp giáo dục, đào tạo, dạy nghề)</t>
  </si>
  <si>
    <t>Tiểu dự án 3: Dự án phát triển giáo dục nghề nghiệp và giải quyết việc làm cho người lao động vùng DTTS&amp;MN (sự nghiệp giáo dục, đào tạo, dạy nghề)</t>
  </si>
  <si>
    <t>Dự án 6: Bảo tồn, phát huy giá trị văn hóa truyền thống tốt đẹp của các dân tộc thiểu số gắn với phát triển du lịch (sự nghiệp văn hóa thông tin)</t>
  </si>
  <si>
    <t>Dự án 7: Chăm sóc sức khỏe nhân dân, nâng cao thể trạng, tầm vóc người dân tộc thiểu số, phòng chống suy dinh dưỡng trẻ em</t>
  </si>
  <si>
    <t xml:space="preserve">Dự án 8: Thực hiện bình đẳng và giải quyết những vấn đề cấp thiết đối với phụ nữ và trẻ em </t>
  </si>
  <si>
    <t xml:space="preserve">Dự án 9: Đầu tư phát triển nhóm dân tộc thiểu số rất ít người và nhóm dân tộc còn nhiều khó khăn </t>
  </si>
  <si>
    <t>Tiểu dự án 1: Đầu tư phát triển KT-XH các dân tộc còn gặp nhiều khó khăn, dân tộc có khó khăn đặc thù (sự nghiệp văn hóa thông tin)</t>
  </si>
  <si>
    <t>Tiểu dự án 2: Giảm thiểu tình trạng tảo hôn và hôn nhân cận huyết thống trong vùng đồng bào dân tộc thiểu số và miền núi (đảm bảo xã hội)</t>
  </si>
  <si>
    <t>Dự án 10: Truyền thông, tuyên truyền, vận động trong vùng đồng bào DTTS&amp;MN. Kiểm tra, giám sát đánh giá việc tổ chức thực hiện Chương trình</t>
  </si>
  <si>
    <t>Tiểu dự án 1: Biểu dương, tôn vinh điển hình tiên tiến, phát huy vai trò của người có uy tín; phổ biến, giáo dục pháp luật, trợ giúp pháp lý và tuyên truyền, vận động đồng bào; truyền thông phục vụ tổ chức triển khai thực hiện Đề án tổng thể và Chương trình mục tiêu quốc gia phát triển kinh tế - xã hội vùng đồng bào DTTS và miền núi giai đoạn 2021 - 2030 (sự nghiệp văn hóa thông tin)</t>
  </si>
  <si>
    <t>Tiểu dự án 2: Ứng dụng công nghệ thông tin hỗ trợ phát triển kinh tế - xã hội và đảm bảo an ninh trật tự vùng đồng bào dân tộc thiểu số và miền núi (sự nghiệp văn hóa thông tin)</t>
  </si>
  <si>
    <t>Tiểu dự án 3: Kiểm tra, giám sát, đánh giá, đào tạo, tập huấn tổ chức thực hiện Chương trình (sự nghiệp kinh tế)</t>
  </si>
  <si>
    <t>Ghi chú</t>
  </si>
  <si>
    <t>Chương trình MTQG XDNTM</t>
  </si>
  <si>
    <t>Chương trình MTQG GNBV</t>
  </si>
  <si>
    <t>Tổng số</t>
  </si>
  <si>
    <t>Chương trình MTQG Phát triển KT-XH vùng đồng bào dân tộc thiểu số và miền núi</t>
  </si>
  <si>
    <t>Giải ngân 6 tháng đầu năm 2024</t>
  </si>
  <si>
    <t>Biểu tổng hợp</t>
  </si>
  <si>
    <t>Ước giải ngân đến 31/12/2024</t>
  </si>
  <si>
    <t>(Kèm theo Báo cáo số              /BC-UBND ngày  14 / 6 /2024 của UBND huyện Tuần Giáo)</t>
  </si>
  <si>
    <t>NỘI DUNG</t>
  </si>
  <si>
    <t>TỔNG HỢP TÌNH HÌNH PHÂN BỔ VÀ GIẢI NGÂN VỐN ĐẦU TƯ PHÁT TRIỂN THỰC HIỆN 03 CHƯƠNG TRÌNH MỤC TIÊU QUỐC GIA NĂM 2024</t>
  </si>
  <si>
    <t>(Kèm theo Báo cáo số              /BC-UBND ngày          /6/2024 của UBND huyện Tuần Giáo)</t>
  </si>
  <si>
    <t>Đơn vị: Triệu đồng</t>
  </si>
  <si>
    <t>TT</t>
  </si>
  <si>
    <t>Danh mục dự án</t>
  </si>
  <si>
    <t xml:space="preserve">Quyết định đầu tư ban đầu </t>
  </si>
  <si>
    <t>Kế hoạch vốn năm 2024 được cấp có thẩm quyền giao</t>
  </si>
  <si>
    <t>Tình hình phân bổ vốn năm 2024 (không bao gồm vốn kéo dài từ các năm trước sang)</t>
  </si>
  <si>
    <t>Tình hình giải ngân đến thời điểm báo cáo (ngày 12/6/2024)</t>
  </si>
  <si>
    <t>Tỷ lệ phân bổ KH vốn năm 2024
(%)</t>
  </si>
  <si>
    <t>Tỷ lệ giải ngân
(%)</t>
  </si>
  <si>
    <t xml:space="preserve"> Dự kiến tỷ lệ giải ngân kế hoạch vốn đến hết năm 2024
(%)</t>
  </si>
  <si>
    <t>Số quyết định; ngày, tháng, năm ban hành</t>
  </si>
  <si>
    <t xml:space="preserve">Tổng mức đầu tư </t>
  </si>
  <si>
    <t>Vốn NSTW</t>
  </si>
  <si>
    <t>Vốn đối ứng NSĐP</t>
  </si>
  <si>
    <t>Tổng số tất cả các nguồn vốn</t>
  </si>
  <si>
    <t>Trong đó: Vốn NSTW</t>
  </si>
  <si>
    <t>Vốn kéo dài từ các năm trước sang năm 2024</t>
  </si>
  <si>
    <t>Kế hoạch vốn năm 2024</t>
  </si>
  <si>
    <t>6=7+10</t>
  </si>
  <si>
    <t>7=8+9</t>
  </si>
  <si>
    <t>10=11+12</t>
  </si>
  <si>
    <t>13=14+15</t>
  </si>
  <si>
    <t>16=17+20</t>
  </si>
  <si>
    <t>17=18+19</t>
  </si>
  <si>
    <t>20=21+22</t>
  </si>
  <si>
    <t>23=14/7</t>
  </si>
  <si>
    <t>24=15/10</t>
  </si>
  <si>
    <t>27=17/7</t>
  </si>
  <si>
    <t>26=18/8</t>
  </si>
  <si>
    <t>27=19/9</t>
  </si>
  <si>
    <t>28=20/10</t>
  </si>
  <si>
    <t>29=21/11</t>
  </si>
  <si>
    <t>30=22/12</t>
  </si>
  <si>
    <t>TỔNG SỐ</t>
  </si>
  <si>
    <t>Tên đơn vị báo cáo: UBND huyện Tuần Giáo</t>
  </si>
  <si>
    <t>A</t>
  </si>
  <si>
    <t>CHƯƠNG TRÌNH MỤC TIÊU QUỐC GIA PHÁT TRIỂN KINH TẾ XÃ HỘI VÙNG ĐỒNG BÀO DÂN TỘC THIỂU SỐ VÀ MIỀN NÚI</t>
  </si>
  <si>
    <t>I</t>
  </si>
  <si>
    <t>Dự án 1: Giải quyết tình trạng thiếu đất ở, nhà ở, đất sản xuất, nước sinh hoạt</t>
  </si>
  <si>
    <t>a)</t>
  </si>
  <si>
    <t>Nội dung số 01: Hỗ trợ đất ở, nhà ở, đất sản xuất</t>
  </si>
  <si>
    <t>(1)</t>
  </si>
  <si>
    <t>Các dự án chuẩn bị đầu tư</t>
  </si>
  <si>
    <t>Dự án….</t>
  </si>
  <si>
    <t>b)</t>
  </si>
  <si>
    <t>Nội dung số 04: Hỗ trợ nước sinh hoạt tập trung</t>
  </si>
  <si>
    <t>Các dự án hoàn thành, bàn giao, đưa vào sử dụng đến ngày 31/12/2024</t>
  </si>
  <si>
    <t>NSH trung tâm xã Pú Xi mới</t>
  </si>
  <si>
    <t>191; ngày 07/11/2022</t>
  </si>
  <si>
    <t>NSH bản Ten Hon + Thẩm Nậm xã Tênh Phông</t>
  </si>
  <si>
    <t>153; ngày 05/10/2022</t>
  </si>
  <si>
    <t>(2)</t>
  </si>
  <si>
    <t>Các dự án dự kiến hoàn thành năm 2025</t>
  </si>
  <si>
    <t>(3)</t>
  </si>
  <si>
    <t>II</t>
  </si>
  <si>
    <t>Dự án 2: Quy hoạch, sắp xếp, bố trí, ổn định dân cư ở những nơi cần thiết</t>
  </si>
  <si>
    <t>Dự án bố trí dân cư vùng có nguy cơ thiên tai đến định cư tại khu Á Lềnh, xã Phình Sáng, huyện Tuần Giáo</t>
  </si>
  <si>
    <t>174; ngày 26/10/2022</t>
  </si>
  <si>
    <t>Đề nghị giảm hết KHV năm 2024</t>
  </si>
  <si>
    <t>III</t>
  </si>
  <si>
    <t>Dự án 3:  Phát triển sản xuất nông, lâm nghiệp bền vững, phát huy tiềm năng, thế mạnh của các vùng miền để sản xuất hàng hóa theo chuỗi giá trị</t>
  </si>
  <si>
    <t>IV</t>
  </si>
  <si>
    <t>Dự án 4: Đầu tư cơ sở hạ tầng thiết yếu, phục vụ sản xuất, đời sống trong vùng đồng bào DTTS&amp;MN và các đơn vị sự nghiệp công lập của lĩnh vực dân tộc</t>
  </si>
  <si>
    <t>Đường từ bản Nôm đi bản Hua Nạ</t>
  </si>
  <si>
    <t>180; ngày 28/10/2022</t>
  </si>
  <si>
    <t>Đường từ bản Chăn đi bản Hua Chăn xã Chiềng Đông</t>
  </si>
  <si>
    <t>181; ngày 31/10/2022</t>
  </si>
  <si>
    <t>Thủy lợi bản Kệt xã Quài Cang</t>
  </si>
  <si>
    <t>194; ngày 07/11/2022</t>
  </si>
  <si>
    <t>Đường Huổi Khạ - Pú Piến xã Mường Mùn (giai đoạn 2)</t>
  </si>
  <si>
    <t>179; ngày 28/10/2022</t>
  </si>
  <si>
    <t>Đường + ngầm bản Co Đứa xã Mường Khong</t>
  </si>
  <si>
    <t>196; ngày 07/11/2022</t>
  </si>
  <si>
    <t>Đường + ngầm bản Khong Nưa xã Mường Khong</t>
  </si>
  <si>
    <t>178; ngày 27/10/2022</t>
  </si>
  <si>
    <t>Đường vào bản Há Dùa xã Tênh Phông (GĐ2)</t>
  </si>
  <si>
    <t>177; ngày 27/10/2022</t>
  </si>
  <si>
    <t>Đường từ ngã ba đi Nà Đắng - bản Trạm Củ xã Ta Ma</t>
  </si>
  <si>
    <t>182; ngày 31/10/2022</t>
  </si>
  <si>
    <t>Đường từ TT xã Pú Xi - bản Pú Xi 2</t>
  </si>
  <si>
    <t>183; ngày 01/11/2022</t>
  </si>
  <si>
    <t>Đường từ bản Hua Mức III đi bản Thẩm Táng xã Pú Xi (Giai đoạn 1)</t>
  </si>
  <si>
    <t>184; ngày 02/11/2022</t>
  </si>
  <si>
    <t>KCH kênh nội đồng thủy lợi Chiềng Sinh II</t>
  </si>
  <si>
    <t>136; ngày 31/8/2022</t>
  </si>
  <si>
    <t>Đường bản Ly Xôm xã Chiềng Sinh</t>
  </si>
  <si>
    <t>19; ngày 12/5/2023</t>
  </si>
  <si>
    <t>Trường THCS Quài Nưa</t>
  </si>
  <si>
    <t>20; ngày 12/5/2023</t>
  </si>
  <si>
    <t>Đường bản Nậm Bay xã Nà Tòng</t>
  </si>
  <si>
    <t>21; ngày 12/5/2023</t>
  </si>
  <si>
    <t>Đường từ bản Phiêng Hoa - Á Lềnh, xã Phình Sáng</t>
  </si>
  <si>
    <t>2201a; ngày 02/12/2022</t>
  </si>
  <si>
    <t>Nhà văn hóa xã Pú Nhung</t>
  </si>
  <si>
    <t>111; ngày 26/11/2023</t>
  </si>
  <si>
    <t>Nhà văn hóa xã Chiềng Sinh</t>
  </si>
  <si>
    <t>110; ngày 25/11/2023</t>
  </si>
  <si>
    <t>Nhà văn hóa bản Muông xã Mường Thín</t>
  </si>
  <si>
    <t>114; ngày 26/11/2023</t>
  </si>
  <si>
    <t>Điểm trường mầm non + Tiểu học khu TĐC Á Lềnh xã Phình Sáng</t>
  </si>
  <si>
    <t>112; ngày 26/11/2023</t>
  </si>
  <si>
    <t>Kiên cố hóa các điểm trường mầm non Pá Tong, Co Phát, Co Muông - trường mầm non Sao Mai</t>
  </si>
  <si>
    <t>109; ngày 25/11/2023</t>
  </si>
  <si>
    <t>Nhà văn hóa xã Nà Tòng</t>
  </si>
  <si>
    <t>113; ngày 26/11/2023</t>
  </si>
  <si>
    <t>Đường bản Huổi Lóng + bãi rác xã Mùn Chung</t>
  </si>
  <si>
    <t>115; ngày 26/11/2023</t>
  </si>
  <si>
    <t>Nhà văn hóa xã Rạng Đông</t>
  </si>
  <si>
    <t>175; ngày 26/10/2023</t>
  </si>
  <si>
    <t>Nhà văn hóa xã Ta Ma</t>
  </si>
  <si>
    <t>116; ngày 26/11/2023</t>
  </si>
  <si>
    <t>Nước sinh hoạt bản Chu Lú</t>
  </si>
  <si>
    <t>105; ngày 25/11/2023</t>
  </si>
  <si>
    <t>Nhà văn hóa xã Pú Xi</t>
  </si>
  <si>
    <t>106; ngày 25/11/2023</t>
  </si>
  <si>
    <t>Đường vào khu dân cư Huổi Máu, xã Mường Khong</t>
  </si>
  <si>
    <t>107; ngày 25/11/2023</t>
  </si>
  <si>
    <t>Nhà văn hóa bản Bông ban xã Quài Tở</t>
  </si>
  <si>
    <t>79; ngày 23/11/2023</t>
  </si>
  <si>
    <t>Nhà văn hóa bản Hua Sa B xã Tỏa Tình</t>
  </si>
  <si>
    <t>110; ngày 27/11/2023</t>
  </si>
  <si>
    <t>V</t>
  </si>
  <si>
    <t>Dự án 5: Phát triển giáo dục đào tạo nâng cao chất lượng nguồn nhân lực</t>
  </si>
  <si>
    <t>Trường PTDTBT TH Bình Minh</t>
  </si>
  <si>
    <t>188; ngày 07/11/2022</t>
  </si>
  <si>
    <t>Trường PTDTBT TH Mường Mùn</t>
  </si>
  <si>
    <t>198; ngày 07/11/2022</t>
  </si>
  <si>
    <t>Trường PTDTBT THCS Phình Sáng</t>
  </si>
  <si>
    <t>186; ngày 04/11/2022</t>
  </si>
  <si>
    <t>Trường PTDTBT TH Nà Tòng</t>
  </si>
  <si>
    <t>189; ngày 07/11/2022</t>
  </si>
  <si>
    <t>Trường PTDTBT TH Nậm Din</t>
  </si>
  <si>
    <t>185; ngày 03/11/2022</t>
  </si>
  <si>
    <t>Trường PTDTBT THCS Ta Ma</t>
  </si>
  <si>
    <t>187; ngày 04/11/2022</t>
  </si>
  <si>
    <t>VI</t>
  </si>
  <si>
    <t>Dự án 6: Bảo tồn, phát huy giá trị văn hóa truyền thống tốt đẹp của các dân tộc thiểu số gắn với phát triển du lịch</t>
  </si>
  <si>
    <t>VII</t>
  </si>
  <si>
    <t>Dự án 9: Đầu tư phát triển nhóm dân tộc thiểu số rất ít người và nhóm dân tộc còn nhiều khó khăn</t>
  </si>
  <si>
    <t>VIII</t>
  </si>
  <si>
    <t>B</t>
  </si>
  <si>
    <t>Vốn phân bổ giao theo tiêu chí xã</t>
  </si>
  <si>
    <t>Vốn phân bổ giao theo tiêu chí cấp huyện</t>
  </si>
  <si>
    <t>1</t>
  </si>
  <si>
    <t>Đường giao thông bản Bông Ban + bản Băng Sản</t>
  </si>
  <si>
    <t>99; ngày 24/11/2023</t>
  </si>
  <si>
    <t>2</t>
  </si>
  <si>
    <t>Đường giao thông Hới Nọ</t>
  </si>
  <si>
    <t>100; ngày 24/11/2023</t>
  </si>
  <si>
    <t>3</t>
  </si>
  <si>
    <t>Đường giao thông bản Ngúa</t>
  </si>
  <si>
    <t>101; ngày 24/11/2023</t>
  </si>
  <si>
    <t>4</t>
  </si>
  <si>
    <t>Nâng cấp thủy lợi bản Có - bản Lạ</t>
  </si>
  <si>
    <t>102; ngày 24/11/2023</t>
  </si>
  <si>
    <t>5</t>
  </si>
  <si>
    <t>Đường giao thông bản Cuông + bản Giăng</t>
  </si>
  <si>
    <t>103; ngày 24/11/2023</t>
  </si>
  <si>
    <t>6</t>
  </si>
  <si>
    <t>Đường giao thông bản Cang</t>
  </si>
  <si>
    <t>104; ngày 24/11/2023</t>
  </si>
  <si>
    <t>Vốn phân bổ thực hiện các chuyên Đề, Chương trình, Đề án, (Không quá 10% vốn giai đoạn 2022-2025)</t>
  </si>
  <si>
    <t>Vốn phân bổ đạt chuẩn nông thôn mới nâng cao, kiểu mẫu</t>
  </si>
  <si>
    <t>Vốn cấp huyện xóa trắng xã nông thôn mới</t>
  </si>
  <si>
    <t>Vốn thực hiện chương trình đầu tư phát triển mạng lưới y tế cơ sở vùng khó khăn</t>
  </si>
  <si>
    <t>C</t>
  </si>
  <si>
    <t>CHƯƠNG TRÌNH MỤC TIÊU QUỐC GIA GIẢM  NGHÈO BỀN VỮNG</t>
  </si>
  <si>
    <t>DA 1: Hỗ trợ ĐTPT hạ tầng KT-XH các huyện nghèo, các xã ĐBKK vùng bãi ngang, ven biển và hải đảo.</t>
  </si>
  <si>
    <t>Tiểu DA 1: Hỗ trợ ĐTPT hạ tầng KT-XH các huyện nghèo, xã ĐBKK vùng bãi ngang, ven biển và hải đảo</t>
  </si>
  <si>
    <t>Trung tâm văn hóa huyện Tuần Giáo</t>
  </si>
  <si>
    <t>1427; ngày 14/8/2022</t>
  </si>
  <si>
    <t>Đường liên xã Nà Sáy - Mường Khong</t>
  </si>
  <si>
    <t>Trường PTDTBT tiểu học Khoong Hin</t>
  </si>
  <si>
    <t>1429; ngày 14/8/2022</t>
  </si>
  <si>
    <t>Đường liên xã Rạng Đông - Nà Tòng</t>
  </si>
  <si>
    <t>2213; ngày 02/12/2022</t>
  </si>
  <si>
    <t>Trường PTDTBT THCS Mùn Chung</t>
  </si>
  <si>
    <t>140; ngày 27/11/2023</t>
  </si>
  <si>
    <t>Trường PTDTBT THCS và tiều học Pú Xi</t>
  </si>
  <si>
    <t>Tiểu DA 2: Triển khai Đề án hỗ trợ một số huyện nghèo thoát khỏi tình trạng nghèo, ĐBKK gđ 2022-2025 do TTCP phê duyệt</t>
  </si>
  <si>
    <t>Đường QL6 khu du lịch nước nóng xã Quài Cang - xã Tỏa Tình</t>
  </si>
  <si>
    <t>1954; ngày 30/11/2023</t>
  </si>
  <si>
    <t>Đường liên xã Chiềng Đông - Chiềng Sinh - Nà Sáy</t>
  </si>
  <si>
    <t>1955; ngày 30/11/2023</t>
  </si>
  <si>
    <t>DA 4: Phát triển giáo dục nghề nghiệp, việc làm bền vững</t>
  </si>
  <si>
    <t>Tiểu DA 1: Phát triển GDNN vùng nghèo, vùng khó khăn</t>
  </si>
  <si>
    <t>Tiểu DA 3: Hỗ trợ việc làm bền vững</t>
  </si>
  <si>
    <t>Dự toán giao năm 2024</t>
  </si>
  <si>
    <t>Dự toán giao Năm 2024</t>
  </si>
  <si>
    <t>Nguồn năm 2023 chuyển sang</t>
  </si>
  <si>
    <t>Đầu tư</t>
  </si>
  <si>
    <t>Sự nghiệp</t>
  </si>
  <si>
    <t>BIỂU SỐ 01</t>
  </si>
  <si>
    <t>VỐN ĐẦU TƯ PHÁT TRIỂN THỰC HIỆN 03 CHƯƠNG TRÌNH MỤC TIÊU QUỐC GIA NĂM 2024</t>
  </si>
  <si>
    <t>NGUỒN VỐN ĐẦU TƯ + SỰ NGHIỆP CÁC CHƯƠNG TRÌNH MTQG NĂM 2024</t>
  </si>
  <si>
    <t>Nội dung 05: Giữ gìn và khôi phục cảnh quan truyền thống của nông thôn Việt Nam; tập trung phát triển các mô hình thôn, xóm sáng, xanh, sạch, đẹp, an toàn; khu dân cư kiểu mẫu</t>
  </si>
  <si>
    <t xml:space="preserve">Tỷ lệ giải ngân 6 tháng đầu năm 2024 </t>
  </si>
  <si>
    <t xml:space="preserve">Ước tỷ lệ giải ngân đến 31/12/2024 </t>
  </si>
  <si>
    <t>PHỤ BIỂU 04.2</t>
  </si>
  <si>
    <t>PHỤ BIỂU 04.3</t>
  </si>
  <si>
    <t>Giải ngân 7 tháng đầu năm 2024</t>
  </si>
  <si>
    <t xml:space="preserve">Tỷ lệ giải ngân 7 tháng đầu năm 2024 </t>
  </si>
  <si>
    <t xml:space="preserve">CHƯƠNG TRÌNH MỤC TIÊU QUỐC GIA XÂY DỰNG NÔNG THÔN MỚI TRONG 7 THÁNG ĐẦU NĂM 2024       </t>
  </si>
  <si>
    <t>Tỷ lệ giải ngân 7 tháng đầu năm 2024</t>
  </si>
  <si>
    <t xml:space="preserve">KẾT QUẢ THỰC HIỆN NGUỒN VỐN SỰ NGHIỆP CHƯƠNG TRÌNH MỤC TIÊU QUỐC GIA GIẢM NGHÈO BỀN VỮNG 7 THÁNG ĐẦU NĂM 2024       </t>
  </si>
  <si>
    <t>Khó khăn vướng mắc</t>
  </si>
  <si>
    <t>Đề xuất giải pháp thực hiện</t>
  </si>
  <si>
    <t>TW</t>
  </si>
  <si>
    <t>ĐP</t>
  </si>
  <si>
    <t>đã cập nhật QĐ số 1378/ 17-9-2024 của UBND huyện Tuần Giáo (Điều chỉnh theo NQ 111)+ QĐ 1830 UB tỉnh</t>
  </si>
  <si>
    <t>Kết quả triển khai các dự án, tiểu dự án</t>
  </si>
  <si>
    <t>Khó khăn, vướng mắc</t>
  </si>
  <si>
    <t>Ghi chú/Đơn vị được giao vốn</t>
  </si>
  <si>
    <t>Tỷ lệ giải ngân(%)</t>
  </si>
  <si>
    <t>Phòng Dân tộc</t>
  </si>
  <si>
    <t>UBND các xã và phòng Dân Tộc</t>
  </si>
  <si>
    <t>TT DV NN</t>
  </si>
  <si>
    <t>UBND các xã, phòng GDDT, phòng KT-HT và BQLDA-PTQĐ</t>
  </si>
  <si>
    <t>TTGDNN-GDTX</t>
  </si>
  <si>
    <t>Phòng Dân tộc và UBND các xã</t>
  </si>
  <si>
    <t>Đang thực hiện DA</t>
  </si>
  <si>
    <t>Giải ngân 10 tháng đầu năm 2024</t>
  </si>
  <si>
    <t>Ước giải ngân năm 2024</t>
  </si>
  <si>
    <t>Đang chấm thầu Đợt 1 và đăng tải HSMT Đợt 2</t>
  </si>
  <si>
    <t>Đã thực hiện các DA Mắc Ca năm 2024; đang tổ chức chăm sóc; đăng ký trồng Mắc ca năm 2025</t>
  </si>
  <si>
    <t>Các xã đang tiến hành bước thực hiện dự án; các phòng, ban đang tiến hành KS lập BCKTKT.</t>
  </si>
  <si>
    <t>Phòng VH-TT</t>
  </si>
  <si>
    <t>Hội LHPN huyện và UBND các xã</t>
  </si>
  <si>
    <t>Nôị dung giao Phòng Dân tộc đã giải ngân hết số vốn chuyển nguồn; UBND các xã đang tiến hành triển khai các bước thực hiện dự án</t>
  </si>
  <si>
    <t>Phòng dân tộc đã giải ngân hết số vốn giao; UBND các xã đang tieend hành triển khai các bước thực hiện dự án</t>
  </si>
  <si>
    <t>Phòng Dân tộc và UBND các xã đang tiến hành các cuộc kiểm tra, giám sát</t>
  </si>
  <si>
    <t>Tỷ lệ giải ngân (%)</t>
  </si>
  <si>
    <t>Phòng KT-HT dự kiến sửa chữa 01 công trình; thực hiện sửa chữa 18 công trình phục vụ dân sinh, sản xuất, thiết yếu trên địa bàn 18 xã.</t>
  </si>
  <si>
    <t>Phòng KT-HT và UBND 18 xã</t>
  </si>
  <si>
    <t>Thực hiện sửa chữa 01 công trình (Sửa chữa đường Rạng Đông - Ta Ma (giai đoạn II))</t>
  </si>
  <si>
    <t>Ban QLDA</t>
  </si>
  <si>
    <t>Thực hiện 21 dự án hỗ trợ phát triển sản xuất liên kết theo chuỗi giá trị gắn với sản phẩm quả Mắc ca trên địa bàn 11 xã, với tổng diện tích mắc ca mới trồng là 542,5 ha (trồng thuần 542,5 ha), số hộ dân tham gia 1.741 hộ (trong đó có 370 hộ nghèo và 134 hộ cận nghèo).</t>
  </si>
  <si>
    <t>Trung tâm DVNN</t>
  </si>
  <si>
    <t>Thực hiện 03 dự án hỗ trợ phát triển sản xuất liên kết theo chuỗi giá trị gắn với sản phẩm quả cà phê trên địa bàn 5 xã, với tổng diện tích mắc ca mới trồng là 103 ha, số hộ dân tham gia 232 hộ (trong đó có 118 hộ nghèo và 35 hộ cận nghèo)</t>
  </si>
  <si>
    <t>Thực hiện tập huấn  “Nâng cao năng lực cho cán bộ y tế tuyến cơ sở về cải thiện chăm sóc dinh dưỡng của bà mẹ và trẻ em, về các nội dung chuyên môn để phục vụ các hoạt động của Chương trình” với 41 học viên tham gia; khảo sát, đánh giá định kỳ, phân loại tình trạng dinh dưỡng cho 8.376 trẻ từ 0 đến dưới 05 tuổi; thực hiện cân đo đánh giá tình trạng dinh dưỡng cho 19.955 trẻ từ 5 tuổi đến dưới 16 tuổi; hỗ trợ sản phẩm dinh dưỡng Điều trị cho 05 trẻ từ 0 đến 72 tháng tuổi suy dinh dưỡng cấp tính nặng tại cộng đồng; Bổ sung vi chất dinh dưỡng cho 2.104 trẻ từ 6 tháng đến 59 tháng bị suy dinh dưỡng thấp còi,  Bổ sung vi chất dinh dưỡng cho 5.543 trẻ từ 5 tuổi đến dưới 16 tuổi bị suy dinh dưỡng; Mua thiết bị để đánh giá tình trạng dinh dưỡng cho trẻ cho các trường học, trạm y tế xã và thôn bản.</t>
  </si>
  <si>
    <t>Phòng Y tế</t>
  </si>
  <si>
    <t>Đã thông báo chiêu sinh các lớp dạy nghề cho lao động nông thôn thuộc hộ nghèo</t>
  </si>
  <si>
    <t>Trung tâm GDNN-GDTX</t>
  </si>
  <si>
    <t>Thực hiện hỗ trợ cho 10 lao động đi xuất khẩu theo hợp đồng.</t>
  </si>
  <si>
    <t>Người lao động chưa nắm rõ chế độ hỗ trợ; thủ tục đề nghị hỗ trợ còn rườm rà; một số doanh nghiệp không cung cấp được hóa đơn, chứng từ.</t>
  </si>
  <si>
    <t>Phòng LĐTBXH</t>
  </si>
  <si>
    <t>Thực hiện thu thập thông tin người lao động trên địa bàn huyện. Tổ chức tập huấn về việc làm.</t>
  </si>
  <si>
    <t>UBND 19 xã, thị trấn</t>
  </si>
  <si>
    <t>Thực hiện nâng cấp, mở rộng 07 Đài Truyền thanh cấp xã; làm phóng sự, 2 ấn phẩm báo in.</t>
  </si>
  <si>
    <t xml:space="preserve">Tổ chức xây dựng và thực hiện các sản phẩm truyền thông về giảm nghèo (phóng sự, tọa đàm, đối thoại, Pa nô, áp phích, tờ rơi, hình thức khác…) tuyên truyền trên địa bàn 18 xã </t>
  </si>
  <si>
    <t xml:space="preserve">UBND huyện triển khai tổ chức trao đổi học tập kinh nghiệm trong nước: 01 đoàn với tổng số cán bộ, công chức tham dự khoảng 33 người và hướng dẫn các xã, thị trấn tổ chức trao đổi học tập kinh nghiệm. Tổ chức 04 lớp tập huấn giảm nghèo tại huyện. </t>
  </si>
  <si>
    <t>Phòng LĐTBXH và UBND 19 xã, thị trấn</t>
  </si>
  <si>
    <t xml:space="preserve">Thực hiện 01 Đoàn giám sát, đánh giá Chương trình của UBND huyện và các đoàn giám sát đánh giá Chương trình của cấp xã.
Chi hỗ trợ rà soát hộ nghèo, hộ cận nghèo năm 2024.
</t>
  </si>
  <si>
    <t>Số lượng người lao động có nhu cầu đăng ký học nghề thấp, không thể mở lớp. TTGDNN-GDTX thiếu giáo viên.</t>
  </si>
  <si>
    <t xml:space="preserve"> BIỂU SỐ 02</t>
  </si>
  <si>
    <t xml:space="preserve"> BIỂU SỐ 01</t>
  </si>
  <si>
    <t>BIỂU SỐ 03</t>
  </si>
  <si>
    <t>Bổ sung thêm 14.000 trđ (QĐ 1830/QĐ-UBND, 14/10/2024 của UBND tỉnh)</t>
  </si>
  <si>
    <t>Bổ sung thêm 52.000 trđ (QĐ 1830/QĐ-UBND, 14/10/2024 của UBND tỉnh)</t>
  </si>
  <si>
    <t>Bổ sung thêm 8.418 trđ (QĐ 1830/QĐ-UBND, 14/10/2024 của UBND tỉnh)</t>
  </si>
  <si>
    <t>UBND xã M.Mùn 480 trđ và BQLDA-PTQĐ 7.938 trđ</t>
  </si>
  <si>
    <t>Nhu cầu đến hết năm 2024</t>
  </si>
  <si>
    <t>Điều chỉnh dự toán</t>
  </si>
  <si>
    <t>Tăng</t>
  </si>
  <si>
    <t>Giảm</t>
  </si>
  <si>
    <t>Dự toán sau điều chỉnh</t>
  </si>
  <si>
    <t>BIỂU ĐIỀU CHỈNH VỐN SỰ NGHIỆP CHƯƠNG TRÌNH MTQG PHÁT TRIỂN KT-XH VÙNG ĐỒNG BÀO DÂN TỘC THIỂU SỐ VÀ MIỀN NÚI NĂM 2024</t>
  </si>
  <si>
    <t xml:space="preserve">BIỂU ĐIỀU CHỈNH VỐN CHƯƠNG TRÌNH MỤC TIÊU QUỐC GIA XÂY DỰNG NÔNG THÔN MỚI  NĂM 2024       </t>
  </si>
  <si>
    <t xml:space="preserve">BIỂU ĐIỀU CHỈNH VỐN SỰ NGHIỆP CHƯƠNG TRÌNH MỤC TIÊU QUỐC GIA GIẢM NGHÈO BỀN VỮNG NĂM 2024       </t>
  </si>
  <si>
    <t xml:space="preserve">KẾT QUẢ RÀ SOÁT TÌNH HÌNH THỰC HIỆN, GIẢI NGÂN VỐN SỰ NGHIỆP 3 CTMTQG NĂM 2024 </t>
  </si>
  <si>
    <t>KẾ HOẠCH ĐIỀU CHUYỂN SANG CÁC DỰ ÁN KHÁC TIẾP TỤC THỰC HIỆN theo NQ 193/NQ-HĐND TỈNH</t>
  </si>
  <si>
    <t>(Kèm theo Báo cáo số              /BC-UBND ngày 14 tháng 11 năm 2024 của UBND huyện Tuần Giáo)</t>
  </si>
  <si>
    <t>Nội dung</t>
  </si>
  <si>
    <t>Dự toán sau điều chỉnh (lần 3)</t>
  </si>
  <si>
    <t>Chương trình MTQG phát triển KT-XH vùng đồng bào Dân tộc thiểu số và miền núi</t>
  </si>
  <si>
    <t>Chương trình MTQG xây dựng Nông thôn mới</t>
  </si>
  <si>
    <t>Chương trình MTQG Giảm nghèo bền vững</t>
  </si>
  <si>
    <t>Điều chỉnh dự toán (lần 3)</t>
  </si>
  <si>
    <t>UBND xã Quài Cang</t>
  </si>
  <si>
    <t>UBND xã Quài Nưa</t>
  </si>
  <si>
    <t>Phòng NN&amp;PTNT</t>
  </si>
  <si>
    <t>+</t>
  </si>
  <si>
    <t>Xã Chiềng Sinh</t>
  </si>
  <si>
    <t>Xã Tênh Phông</t>
  </si>
  <si>
    <t>Xã Quài Cang</t>
  </si>
  <si>
    <t>Xã Chiềng Đông</t>
  </si>
  <si>
    <t>Xã Mường Khong</t>
  </si>
  <si>
    <t>Xã Pú Xi</t>
  </si>
  <si>
    <t>Xã Mùn Chung</t>
  </si>
  <si>
    <t>Xã Mường Mùn</t>
  </si>
  <si>
    <t>Xã Ta Ma</t>
  </si>
  <si>
    <t>Xã Tênh phông</t>
  </si>
  <si>
    <t>Xã Tỏa Tình</t>
  </si>
  <si>
    <t>Xã Mường Thín</t>
  </si>
  <si>
    <t>Xã  Mường Khong</t>
  </si>
  <si>
    <t>Xã Nà Tòng</t>
  </si>
  <si>
    <t>Phòng Dân tộc huyện</t>
  </si>
  <si>
    <t>Ban QLDA &amp; PTQĐ</t>
  </si>
  <si>
    <t>Trung tâm DVNN (Đề nghị chuyển nguồn sang năm 2025 chi tiếp)</t>
  </si>
  <si>
    <t>Phòng Lao động - TBXH</t>
  </si>
  <si>
    <t>Không có nội dung chi</t>
  </si>
  <si>
    <t>Thị trấn Tuần Giáo</t>
  </si>
  <si>
    <t>Phòng Văn hóa - TT</t>
  </si>
  <si>
    <t>Nội dung thành phần số 06: Nâng cao chất lượng đời sống văn hóa của người dân nông thôn; bảo tồn và phát huy các giá trị văn hóa truyền thống theo hướng bền vững gắn với phát triển du lịch nông thôn.</t>
  </si>
  <si>
    <t>- Nội dung 01: Nâng cao hiệu quả hoạt động của hệ thống thiết chế văn hóa, thể thao cơ sở; tăng cường nâng cao chất lượng hoạt động văn hóa, thể thao nông thôn, gắn với các tổ chức cộng đồng, đáp ứng nhu cầu vui chơi, giải trí, nâng cao sức khoẻ cho người dân (nhất là trẻ em, phụ nữ và người cao tuổi). Phát động các phong trào thể dục thể thao, rèn luyện sức khoẻ, văn hóa, văn nghệ quần chúng phù hợp với từng đối tượng, từng địa phương; nhân rộng mô hình câu lạc bộ hoạt động văn hóa văn nghệ nhằm bảo tồn và phát huy các giá trị văn hóa truyền thống.</t>
  </si>
  <si>
    <t>Xã Quài Tở</t>
  </si>
  <si>
    <t>Xã Phình Sáng</t>
  </si>
  <si>
    <t>Xã Rạng Đông</t>
  </si>
  <si>
    <t>Xã Pú Nhung</t>
  </si>
  <si>
    <t>Xã Quài Nưa</t>
  </si>
  <si>
    <t>Xã Nà Sáy</t>
  </si>
  <si>
    <t>Hết nhiệm vụ chi</t>
  </si>
  <si>
    <t>Năm 2024 UBND huyện giao vốn cho UBND các xã, thị trấn chủ trì thực hiện; phòng LĐTBXH không thực hiện.</t>
  </si>
  <si>
    <t>Vốn dư quá ít sau khi thực hiện nội dung của Tiểu dự án, không thể chi tiếp.</t>
  </si>
  <si>
    <t>Đề nghị giảm dư toán thêm 20 triệu vốn NSTW chuyển nguồn từ 2023 sang 2024 nhưng không phân cho đơn vị nào.</t>
  </si>
  <si>
    <t>Năm 2024 Thị trấn TG chỉ có 02 hộ nghèo trong Đề án đăng ký làm nhà; dư vốn hỗ trợ của 01 hộ, đề nghị giảm dự toán 50 triệu (là vốn chuyển nguồn từ 2023 sang)</t>
  </si>
  <si>
    <t>Thực hiện hỗ trợ 344 nhà ở mới cho hộ nghèo.</t>
  </si>
  <si>
    <t>Vốn cấp nhiều hơn số lượng lao động đi xuất khẩu theo hợp đồng có nhu cầu hỗ trợ thực tế.</t>
  </si>
  <si>
    <t>Vốn cấp nhiều hơn nhu cầu thực tế thực hiện Tiểu dự án trong năm 2024</t>
  </si>
  <si>
    <t>Số lượng người lao động thuộc hộ nghèo, hộ cận nghèo có nhu cầu đăng ký học nghề thấp, không thể mở lớp; TTGDNN-GDTX thiếu giáo viên</t>
  </si>
  <si>
    <t>Đã thực hiện hết nội dung chi.</t>
  </si>
  <si>
    <t>Do hết nhu cầu chi</t>
  </si>
  <si>
    <t>*</t>
  </si>
  <si>
    <t>THỰC HIỆN CƠ CHẾ THÍ ĐIỂM THEO NGHỊ QUYẾT 193/NQ-HĐND NGÀY 11/7/2024 CỦA HĐND TỈNH ĐIỆN BIÊN</t>
  </si>
  <si>
    <t>Năm 2025</t>
  </si>
  <si>
    <t>Trung tâm dịch vụ nông nghiệp</t>
  </si>
  <si>
    <t>CTMTQG giảm nghèo bền vững</t>
  </si>
  <si>
    <t>CTMTQG phát triển KTXH vùng ĐBDTTSVMN</t>
  </si>
  <si>
    <t>Hỗ trợ phát triển vùng trồng dược liệu quý</t>
  </si>
  <si>
    <t>Hỗ trợ phát triển sản xuất theo chuỗi giá trị</t>
  </si>
  <si>
    <t>BIỂU ĐIỀU CHỈNH GIẢM VỐN SỰ NGHIỆP 03 CHƯƠNG TRÌNH MỤC TIÊU QUỐC GIA NĂM 2025</t>
  </si>
  <si>
    <t>Dự toán được sử dụng năm 2025 (Chuyển nguồn năm trước sang)</t>
  </si>
  <si>
    <t>Điểu chỉnh giảm 27 dự án Hỗ trợ phát triển sản xuất theo chuỗi giá trị của sang Chường trình MTQG giảm nghèo bền vững, hết nhiệm vụ chi</t>
  </si>
  <si>
    <t>Tiểu dự án 1: Hỗ trợ đầu tư phát triển hạ tầng kinh tế - xã hội các huyện nghèo</t>
  </si>
  <si>
    <t>Dự án 5: Hỗ trợ nhà ở cho hộ nghèo, hộ cận nghèo trên địa bàn các huyện nghèo</t>
  </si>
  <si>
    <t>(Kèm theo tờ trình số   /TTr-UBND ngày     tháng    năm 2025 của UBND huyện Tuần Giáo)</t>
  </si>
  <si>
    <t xml:space="preserve">Dự toán năm 2025 </t>
  </si>
  <si>
    <t>Số tiền điều chỉnh</t>
  </si>
  <si>
    <t xml:space="preserve">Dự án 2: Đa dạng hoá sinh kế, phát triển mô hình giảm nghèo </t>
  </si>
  <si>
    <t xml:space="preserve">Tiểu dự án 1: Hỗ trợ phát triển sản xuất trong lĩnh vực nông nghiệp </t>
  </si>
  <si>
    <t>Tiểu dự án 2: Cải thiện dinh dưỡng</t>
  </si>
  <si>
    <t xml:space="preserve">Tiểu dự án 1: Phát triển giáo dục nghề nghiệp vùng nghèo, vùng khó khăn </t>
  </si>
  <si>
    <t>Hỗ trợ địa phương đào tạo nghề cho người lao động</t>
  </si>
  <si>
    <t xml:space="preserve">Tiểu dự án 2: Hỗ trợ người lao động đi làm việc ở nước ngoài theo hợp đồng </t>
  </si>
  <si>
    <t xml:space="preserve">Tiểu dự án 3: Hỗ trợ việc làm bền vững </t>
  </si>
  <si>
    <t>Tiểu dự án 1: Giảm nghèo về thông tin</t>
  </si>
  <si>
    <t>Tiểu dự án 2: Truyền thông về giảm nghèo đa chiều</t>
  </si>
  <si>
    <t>Tiểu dự án 1: Nâng cao năng lực thực hiện Chương trình</t>
  </si>
  <si>
    <t>Tiểu dự án 2: Giám sát, đánh giá</t>
  </si>
  <si>
    <t>Vốn sự nghiệp</t>
  </si>
  <si>
    <t>Nội dung thành phần số 01</t>
  </si>
  <si>
    <t>Nội dung 01: Rà soát, điều chỉnh, lập mới (trong trường hợp quy hoạch đã hết thời hạn) và triển khai, thực hiện quy hoạch chung xây dựng xã gắn với quá trình công nghiệp hoá, đô thị hoá theo quy định pháp luật về quy hoạch, phù hợp với định hướng phát triển kinh tế - xã hội của địa phương, trong đó có quy hoạch khu vực hỗ trợ phát triển kinh tế nông thôn</t>
  </si>
  <si>
    <t>Nội dung 05: Giữ gìn và khôi phục cảnh quan truyền thống của nông thôn Việt Nam;tập trung phát triển các mô hình thôn, xóm sáng, xanh, sạch, đẹp, an toàn; khu dân cư kiểu mẫu</t>
  </si>
  <si>
    <t xml:space="preserve">Không thực hiện giao tại QĐ 1801 là 1.500 triệu đồng vốn NTM và 1.000 triệu đồng vốn SNKT khác; QĐ 1929 là 600 triệu đồng; </t>
  </si>
  <si>
    <t xml:space="preserve"> ĐIỀU CHỈNH KẾ HOẠCH ĐẦU TƯ CÔNG TRUNG HẠN GIAI ĐOẠN 2021-2025 CỦA CÁC CHƯƠNG TRÌNH MTQG </t>
  </si>
  <si>
    <t xml:space="preserve"> Đơn vị: Triệu đồng</t>
  </si>
  <si>
    <t xml:space="preserve">Quyết định đầu tư </t>
  </si>
  <si>
    <t>Kế hoạch đầu tư công trung hạn giai đoạn 2021-2025 đã giao</t>
  </si>
  <si>
    <t>Điều chỉnh kế hoạch đầu tư công trung hạn</t>
  </si>
  <si>
    <t>Kế hoạch đầu tư công trung hạn 2021-2025 sau điều chỉnh</t>
  </si>
  <si>
    <t>Số QĐ; ngày, tháng, năm ban hành</t>
  </si>
  <si>
    <t xml:space="preserve">TMĐT </t>
  </si>
  <si>
    <t>Chương trình MTQG Xây dựng nông thôn mới</t>
  </si>
  <si>
    <t>99/QĐ-UBND ngày 24/11/2023</t>
  </si>
  <si>
    <t>Thừa vốn</t>
  </si>
  <si>
    <t>100/QĐ-UBND ngày 24/11/2023</t>
  </si>
  <si>
    <t>101/QĐ-UBND ngày 24/11/2023</t>
  </si>
  <si>
    <t>102/QĐ-UBND ngày 24/11/2023</t>
  </si>
  <si>
    <t>103/QĐ-UBND ngày 24/11/2023</t>
  </si>
  <si>
    <t>104/QĐ-UBND ngày 24/11/2023</t>
  </si>
  <si>
    <t xml:space="preserve"> Chương trình MTQG phát triển KTXH vùng đồng bào dân tộc thiểu số miền núi</t>
  </si>
  <si>
    <t>Dự án 4: Đầu tư cơ sở hạ tầng thiết yếu, phục vụ sản xuất, đời sống trong vùng đồng bào dân tộc thiểu số và miền núi và các đơn vị sự nghiệp công của lĩnh vực dân tộc</t>
  </si>
  <si>
    <t>Ban QLDA và Phát triển quỹ đất</t>
  </si>
  <si>
    <t>194/QĐ-UBND ngày 07/11/2022</t>
  </si>
  <si>
    <t>179/QĐ-UBND ngày 28/10/2022</t>
  </si>
  <si>
    <t>Đường + Ngầm bản Co Đứa xã Mường Khong</t>
  </si>
  <si>
    <t>196/QĐ-UBND ngày 07/11/2022</t>
  </si>
  <si>
    <t>178/QĐ-UBND ngày 27/10/2022</t>
  </si>
  <si>
    <t>177/QĐ-UBND ngày 27/10/2022</t>
  </si>
  <si>
    <t>182/QĐ-UBND ngày 31/10/2022</t>
  </si>
  <si>
    <t>183/QĐ-UBND ngày 01/11/2022</t>
  </si>
  <si>
    <t>Đường từ bản Hua Mức III  đi bản Thẩm Táng xã Pú Xi (Giai đoạn 1)</t>
  </si>
  <si>
    <t>184/QĐ-UBND ngày 02/11/2022</t>
  </si>
  <si>
    <t>20/QĐ-UBND ngày 12/5/2023</t>
  </si>
  <si>
    <t>21/QĐ-UBND ngày 12/5/2023</t>
  </si>
  <si>
    <t xml:space="preserve">115/QĐ-UBND ngày 26/11/2023 </t>
  </si>
  <si>
    <t xml:space="preserve">105/QĐ-UBND ngày 25/11/2023 </t>
  </si>
  <si>
    <t xml:space="preserve">106/QĐ-UBND ngày 25/11/2023 </t>
  </si>
  <si>
    <t>180/QĐ-UBND ngày 28/10/2022</t>
  </si>
  <si>
    <t>Thiếu vốn</t>
  </si>
  <si>
    <t>181/QĐ-UBND ngày 31/10/2022</t>
  </si>
  <si>
    <t>Đường bản ly Xôm xã Chiềng Sinh</t>
  </si>
  <si>
    <t>19/QĐ-UBND ngày 12/5/2023</t>
  </si>
  <si>
    <t xml:space="preserve">111/QĐ-UBND ngày 26/11/2023 </t>
  </si>
  <si>
    <t xml:space="preserve">110/QĐ-UBND ngày 25/11/2023 </t>
  </si>
  <si>
    <t xml:space="preserve">114/QĐ-UBND ngày 26/11/2023 </t>
  </si>
  <si>
    <t xml:space="preserve">109/QĐ-UBND ngày 25/11/2023 </t>
  </si>
  <si>
    <t xml:space="preserve">113/QĐ-UBND ngày 26/11/2023 </t>
  </si>
  <si>
    <t xml:space="preserve">108/QĐ-UBND ngày 25/11/2023 </t>
  </si>
  <si>
    <t xml:space="preserve">116/QĐ-UBND ngày 26/11/2023 </t>
  </si>
  <si>
    <t>189/QĐ-UBND ngày 07/11/2022</t>
  </si>
  <si>
    <t>185/QĐ-UBND ngày 03/11/2022</t>
  </si>
  <si>
    <t>Trường PTDT BT TH Bình Minh</t>
  </si>
  <si>
    <t>188/QĐ-UBND ngày 07/11/2022</t>
  </si>
  <si>
    <t>187/QĐ-UBND ngày 04/11/2022</t>
  </si>
  <si>
    <t>186/QĐ-UBND ngày 04/11/2022</t>
  </si>
  <si>
    <t>Dự án 6: Bảo tồn phát huy giá trị văn hóa truyền thống tốt đẹp của các dân tộc thiểu số gắn với phát triển du lịch</t>
  </si>
  <si>
    <t>Bảo tồn, phát huy giá trị văn hóa truyền thống và phát triển du lịch cộng đồng bản Lồng, xã Tỏa Tình</t>
  </si>
  <si>
    <t>67/QĐ-UBND ngày 30/8/2024</t>
  </si>
  <si>
    <t xml:space="preserve"> ĐIỀU CHỈNH KẾ HOẠCH VỐN NĂM 2025 CỦA CÁC CHƯƠNG TRÌNH MTQG </t>
  </si>
  <si>
    <t>Kế hoạch vốn năm 2025 đã giao</t>
  </si>
  <si>
    <t>Kế hoạch vốn năm 2025 sau điều chỉnh</t>
  </si>
  <si>
    <t>Điều chỉnh kế hoạch vốn năm 2025</t>
  </si>
  <si>
    <t xml:space="preserve">107/QĐ-UBND ngày 25/11/2023 </t>
  </si>
  <si>
    <t> Nội dung thành phần số 02: Phát triển hạ tầng kinh tế - xã hội, cơ bản đồng bộ, hiện đại, đảm bảo kết nối nông thôn - đô thị và kết nối các vùng miền.</t>
  </si>
  <si>
    <t>Biểu số 03</t>
  </si>
  <si>
    <t>Biểu số 04</t>
  </si>
  <si>
    <t>(Kèm theo Báo cáo số 20/BC-BKTXH ngày 17 tháng 4 năm 2025 của  ban KTXH, HĐND huyện Tuần Giáo)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</si>
</sst>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0">
    <numFmt numFmtId="41" formatCode="_-* #,##0_-;\-* #,##0_-;_-* &quot;-&quot;_-;_-@_-"/>
    <numFmt numFmtId="43" formatCode="_-* #,##0.00_-;\-* #,##0.00_-;_-* &quot;-&quot;??_-;_-@_-"/>
    <numFmt numFmtId="164" formatCode="&quot;$&quot;#,##0_);\(&quot;$&quot;#,##0\)"/>
    <numFmt numFmtId="165" formatCode="_(* #,##0.00_);_(* \(#,##0.00\);_(* &quot;-&quot;??_);_(@_)"/>
    <numFmt numFmtId="166" formatCode="_-* #,##0\ _₫_-;\-* #,##0\ _₫_-;_-* &quot;-&quot;\ _₫_-;_-@_-"/>
    <numFmt numFmtId="167" formatCode="_-* #,##0.00\ _₫_-;\-* #,##0.00\ _₫_-;_-* &quot;-&quot;??\ _₫_-;_-@_-"/>
    <numFmt numFmtId="168" formatCode="#,##0.0"/>
    <numFmt numFmtId="169" formatCode="#,##0\ &quot;þ&quot;;[Red]\-#,##0\ &quot;þ&quot;"/>
    <numFmt numFmtId="170" formatCode="_(* #,##0_);_(* \(#,##0\);_(* &quot;-&quot;??_);_(@_)"/>
    <numFmt numFmtId="171" formatCode="_(* #,##0.0_);_(* \(#,##0.0\);_(* &quot;-&quot;??_);_(@_)"/>
    <numFmt numFmtId="172" formatCode="_(* #,##0.000_);_(* \(#,##0.000\);_(* &quot;-&quot;??_);_(@_)"/>
    <numFmt numFmtId="173" formatCode="0.0%"/>
    <numFmt numFmtId="174" formatCode="#,##0.000000"/>
    <numFmt numFmtId="175" formatCode="#,##0.000"/>
    <numFmt numFmtId="176" formatCode="0.00000000"/>
    <numFmt numFmtId="177" formatCode="_(* #,##0.0000000_);_(* \(#,##0.0000000\);_(* &quot;-&quot;??_);_(@_)"/>
    <numFmt numFmtId="178" formatCode="_(* #,##0.0000_);_(* \(#,##0.0000\);_(* &quot;-&quot;??_);_(@_)"/>
    <numFmt numFmtId="179" formatCode="_-* #,##0.0\ _₫_-;\-* #,##0.0\ _₫_-;_-* &quot;-&quot;?\ _₫_-;_-@_-"/>
    <numFmt numFmtId="180" formatCode="_-&quot;€&quot;* #,##0.00_-;\-&quot;€&quot;* #,##0.00_-;_-&quot;€&quot;* &quot;-&quot;??_-;_-@_-"/>
    <numFmt numFmtId="181" formatCode="_-&quot;€&quot;* #,##0_-;\-&quot;€&quot;* #,##0_-;_-&quot;€&quot;* &quot;-&quot;_-;_-@_-"/>
    <numFmt numFmtId="182" formatCode="_-* ###,0&quot;.&quot;00_-;\-* ###,0&quot;.&quot;00_-;_-* &quot;-&quot;??_-;_-@_-"/>
    <numFmt numFmtId="183" formatCode="_ &quot;\&quot;* #,##0_ ;_ &quot;\&quot;* \-#,##0_ ;_ &quot;\&quot;* &quot;-&quot;_ ;_ @_ "/>
    <numFmt numFmtId="184" formatCode="0.000000000"/>
    <numFmt numFmtId="185" formatCode="_ &quot;\&quot;* #,##0.00_ ;_ &quot;\&quot;* \-#,##0.00_ ;_ &quot;\&quot;* &quot;-&quot;??_ ;_ @_ "/>
    <numFmt numFmtId="186" formatCode="0.000%"/>
    <numFmt numFmtId="187" formatCode="_ * #,##0_ ;_ * \-#,##0_ ;_ * &quot;-&quot;_ ;_ @_ "/>
    <numFmt numFmtId="188" formatCode="_ * #,##0.00_ ;_ * \-#,##0.00_ ;_ * &quot;-&quot;??_ ;_ @_ "/>
    <numFmt numFmtId="189" formatCode=";;"/>
    <numFmt numFmtId="190" formatCode="0.000_)"/>
    <numFmt numFmtId="191" formatCode="&quot;£&quot;#,##0.00;\-&quot;£&quot;#,##0.00"/>
    <numFmt numFmtId="192" formatCode="0.000"/>
    <numFmt numFmtId="193" formatCode="&quot;$&quot;\ \ \ \ #,##0_);\(&quot;$&quot;\ \ \ #,##0\)"/>
    <numFmt numFmtId="194" formatCode="&quot;$&quot;\ \ \ \ \ #,##0_);\(&quot;$&quot;\ \ \ \ \ #,##0\)"/>
    <numFmt numFmtId="195" formatCode="#."/>
    <numFmt numFmtId="196" formatCode="0&quot;.&quot;0000"/>
    <numFmt numFmtId="197" formatCode="#,##0\ &quot;$&quot;_);[Red]\(#,##0\ &quot;$&quot;\)"/>
    <numFmt numFmtId="198" formatCode="&quot;$&quot;###,0&quot;.&quot;00_);[Red]\(&quot;$&quot;###,0&quot;.&quot;00\)"/>
    <numFmt numFmtId="199" formatCode="_ * #,##0_)_£_ ;_ * \(#,##0\)_£_ ;_ * &quot;-&quot;_)_£_ ;_ @_ "/>
    <numFmt numFmtId="200" formatCode="#,##0.00\ &quot;F&quot;;[Red]\-#,##0.00\ &quot;F&quot;"/>
    <numFmt numFmtId="201" formatCode="&quot;£&quot;#,##0;[Red]\-&quot;£&quot;#,##0"/>
    <numFmt numFmtId="202" formatCode="_-* #,##0.0\ _F_-;\-* #,##0.0\ _F_-;_-* &quot;-&quot;??\ _F_-;_-@_-"/>
    <numFmt numFmtId="203" formatCode="0.00000000000E+00;\?"/>
    <numFmt numFmtId="204" formatCode="_-* #,##0\ &quot;F&quot;_-;\-* #,##0\ &quot;F&quot;_-;_-* &quot;-&quot;\ &quot;F&quot;_-;_-@_-"/>
    <numFmt numFmtId="205" formatCode="#,##0\ &quot;F&quot;;[Red]\-#,##0\ &quot;F&quot;"/>
    <numFmt numFmtId="206" formatCode="#,##0.00\ &quot;F&quot;;\-#,##0.00\ &quot;F&quot;"/>
    <numFmt numFmtId="207" formatCode="_-* #,##0\ &quot;DM&quot;_-;\-* #,##0\ &quot;DM&quot;_-;_-* &quot;-&quot;\ &quot;DM&quot;_-;_-@_-"/>
    <numFmt numFmtId="208" formatCode="_-* #,##0.00\ &quot;DM&quot;_-;\-* #,##0.00\ &quot;DM&quot;_-;_-* &quot;-&quot;??\ &quot;DM&quot;_-;_-@_-"/>
    <numFmt numFmtId="209" formatCode="_-&quot;kr&quot;* #,##0_-;\-&quot;kr&quot;* #,##0_-;_-&quot;kr&quot;* &quot;-&quot;_-;_-@_-"/>
    <numFmt numFmtId="210" formatCode="&quot;kr&quot;#,##0;[Red]\-&quot;kr&quot;#,##0"/>
    <numFmt numFmtId="211" formatCode="_-&quot;kr&quot;* #,##0.00_-;\-&quot;kr&quot;* #,##0.00_-;_-&quot;kr&quot;* &quot;-&quot;??_-;_-@_-"/>
  </numFmts>
  <fonts count="118">
    <font>
      <sz val="14"/>
      <color theme="1"/>
      <name val="Times New Roman"/>
      <family val="2"/>
    </font>
    <font>
      <sz val="11"/>
      <color indexed="8"/>
      <name val="Calibri"/>
      <family val="2"/>
    </font>
    <font>
      <sz val="12"/>
      <name val="Times New Roman"/>
      <family val="1"/>
    </font>
    <font>
      <i/>
      <sz val="12"/>
      <name val="Times New Roman"/>
      <family val="1"/>
    </font>
    <font>
      <b/>
      <sz val="12"/>
      <name val="Times New Roman"/>
      <family val="1"/>
    </font>
    <font>
      <sz val="12"/>
      <name val="Times New Roman"/>
      <family val="1"/>
      <charset val="163"/>
    </font>
    <font>
      <sz val="12"/>
      <name val=".VnTime"/>
      <family val="2"/>
    </font>
    <font>
      <sz val="11"/>
      <color indexed="8"/>
      <name val="Calibri"/>
      <family val="2"/>
    </font>
    <font>
      <sz val="10"/>
      <name val="Arial"/>
      <family val="2"/>
    </font>
    <font>
      <sz val="10"/>
      <name val=".VnTime"/>
      <family val="2"/>
    </font>
    <font>
      <sz val="13"/>
      <name val=".VnTime"/>
      <family val="2"/>
    </font>
    <font>
      <sz val="10"/>
      <name val="Arial"/>
      <family val="2"/>
    </font>
    <font>
      <sz val="16"/>
      <name val="Times New Roman"/>
      <family val="1"/>
    </font>
    <font>
      <b/>
      <sz val="16"/>
      <name val="Times New Roman"/>
      <family val="1"/>
    </font>
    <font>
      <i/>
      <sz val="14"/>
      <name val="Times New Roman"/>
      <family val="1"/>
    </font>
    <font>
      <b/>
      <sz val="9"/>
      <color indexed="81"/>
      <name val="Tahoma"/>
      <family val="2"/>
    </font>
    <font>
      <i/>
      <sz val="16"/>
      <name val="Times New Roman"/>
      <family val="1"/>
    </font>
    <font>
      <b/>
      <sz val="10"/>
      <name val="Times New Roman"/>
      <family val="1"/>
    </font>
    <font>
      <i/>
      <sz val="10"/>
      <name val="Times New Roman"/>
      <family val="1"/>
    </font>
    <font>
      <sz val="10"/>
      <name val="Times New Roman"/>
      <family val="1"/>
    </font>
    <font>
      <sz val="11"/>
      <name val="Times New Roman"/>
      <family val="1"/>
    </font>
    <font>
      <b/>
      <sz val="14"/>
      <name val="Times New Roman"/>
      <family val="1"/>
    </font>
    <font>
      <sz val="14"/>
      <name val="Times New Roman"/>
      <family val="1"/>
    </font>
    <font>
      <sz val="14"/>
      <color theme="1"/>
      <name val="Times New Roman"/>
      <family val="2"/>
    </font>
    <font>
      <sz val="11"/>
      <color theme="1"/>
      <name val="Calibri"/>
      <family val="2"/>
      <scheme val="minor"/>
    </font>
    <font>
      <sz val="11"/>
      <color theme="1"/>
      <name val="Calibri"/>
      <family val="2"/>
      <charset val="163"/>
      <scheme val="minor"/>
    </font>
    <font>
      <i/>
      <sz val="11"/>
      <name val="Times New Roman"/>
      <family val="1"/>
    </font>
    <font>
      <b/>
      <sz val="11"/>
      <name val="Times New Roman"/>
      <family val="1"/>
    </font>
    <font>
      <sz val="12"/>
      <color rgb="FFFF0000"/>
      <name val="Times New Roman"/>
      <family val="1"/>
    </font>
    <font>
      <sz val="9"/>
      <color indexed="81"/>
      <name val="Tahoma"/>
      <family val="2"/>
    </font>
    <font>
      <b/>
      <sz val="12"/>
      <color theme="1"/>
      <name val="Times New Roman"/>
      <family val="1"/>
    </font>
    <font>
      <b/>
      <sz val="12"/>
      <color theme="0"/>
      <name val="Times New Roman"/>
      <family val="1"/>
    </font>
    <font>
      <b/>
      <i/>
      <sz val="12"/>
      <name val="Times New Roman"/>
      <family val="1"/>
    </font>
    <font>
      <b/>
      <sz val="12"/>
      <color rgb="FFFF0000"/>
      <name val="Times New Roman"/>
      <family val="1"/>
    </font>
    <font>
      <sz val="11"/>
      <color rgb="FFFF0000"/>
      <name val="Times New Roman"/>
      <family val="1"/>
    </font>
    <font>
      <b/>
      <sz val="14"/>
      <color theme="1"/>
      <name val="Times New Roman"/>
      <family val="1"/>
    </font>
    <font>
      <i/>
      <sz val="14"/>
      <color theme="1"/>
      <name val="Times New Roman"/>
      <family val="1"/>
    </font>
    <font>
      <sz val="14"/>
      <color theme="1"/>
      <name val="Times New Roman"/>
      <family val="1"/>
    </font>
    <font>
      <i/>
      <sz val="12"/>
      <color rgb="FFFF0000"/>
      <name val="Times New Roman"/>
      <family val="1"/>
    </font>
    <font>
      <b/>
      <i/>
      <sz val="12"/>
      <color rgb="FFFF0000"/>
      <name val="Times New Roman"/>
      <family val="1"/>
    </font>
    <font>
      <i/>
      <sz val="11"/>
      <color rgb="FFFF0000"/>
      <name val="Times New Roman"/>
      <family val="1"/>
    </font>
    <font>
      <sz val="10"/>
      <color rgb="FFFF0000"/>
      <name val="Times New Roman"/>
      <family val="1"/>
    </font>
    <font>
      <i/>
      <sz val="10"/>
      <color rgb="FFFF0000"/>
      <name val="Times New Roman"/>
      <family val="1"/>
    </font>
    <font>
      <sz val="13"/>
      <name val="Arial"/>
      <family val="2"/>
    </font>
    <font>
      <sz val="10"/>
      <color indexed="8"/>
      <name val="MS Sans Serif"/>
      <family val="2"/>
    </font>
    <font>
      <sz val="10"/>
      <name val="Arial"/>
      <family val="2"/>
      <charset val="163"/>
    </font>
    <font>
      <sz val="10"/>
      <name val=".VnArial"/>
      <family val="2"/>
    </font>
    <font>
      <sz val="14"/>
      <name val="??"/>
      <family val="3"/>
      <charset val="129"/>
    </font>
    <font>
      <sz val="12"/>
      <name val="????"/>
      <family val="1"/>
      <charset val="136"/>
    </font>
    <font>
      <sz val="10"/>
      <name val="???"/>
      <family val="3"/>
      <charset val="129"/>
    </font>
    <font>
      <sz val="14"/>
      <name val="VnTime"/>
    </font>
    <font>
      <b/>
      <u/>
      <sz val="14"/>
      <color indexed="8"/>
      <name val=".VnBook-AntiquaH"/>
      <family val="2"/>
    </font>
    <font>
      <sz val="12"/>
      <name val="¹ÙÅÁÃ¼"/>
      <charset val="129"/>
    </font>
    <font>
      <i/>
      <sz val="12"/>
      <color indexed="8"/>
      <name val=".VnBook-AntiquaH"/>
      <family val="2"/>
    </font>
    <font>
      <b/>
      <sz val="12"/>
      <color indexed="8"/>
      <name val=".VnBook-Antiqua"/>
      <family val="2"/>
    </font>
    <font>
      <i/>
      <sz val="12"/>
      <color indexed="8"/>
      <name val=".VnBook-Antiqua"/>
      <family val="2"/>
    </font>
    <font>
      <sz val="11"/>
      <color indexed="9"/>
      <name val="Calibri"/>
      <family val="2"/>
    </font>
    <font>
      <sz val="12"/>
      <name val="±¼¸²Ã¼"/>
      <family val="3"/>
      <charset val="129"/>
    </font>
    <font>
      <sz val="12"/>
      <name val="¹UAAA¼"/>
      <family val="3"/>
      <charset val="129"/>
    </font>
    <font>
      <sz val="8"/>
      <name val="Times New Roman"/>
      <family val="1"/>
    </font>
    <font>
      <sz val="11"/>
      <color indexed="20"/>
      <name val="Calibri"/>
      <family val="2"/>
    </font>
    <font>
      <sz val="12"/>
      <name val="Tms Rmn"/>
    </font>
    <font>
      <sz val="11"/>
      <name val="µ¸¿ò"/>
      <charset val="129"/>
    </font>
    <font>
      <sz val="12"/>
      <name val="µ¸¿òÃ¼"/>
      <family val="3"/>
      <charset val="129"/>
    </font>
    <font>
      <sz val="12"/>
      <name val="System"/>
      <family val="1"/>
      <charset val="129"/>
    </font>
    <font>
      <sz val="10"/>
      <name val="MS Sans Serif"/>
      <family val="2"/>
    </font>
    <font>
      <b/>
      <sz val="11"/>
      <color indexed="52"/>
      <name val="Calibri"/>
      <family val="2"/>
    </font>
    <font>
      <b/>
      <sz val="10"/>
      <name val="Helv"/>
    </font>
    <font>
      <b/>
      <sz val="11"/>
      <color indexed="9"/>
      <name val="Calibri"/>
      <family val="2"/>
    </font>
    <font>
      <sz val="11"/>
      <name val="Tms Rmn"/>
    </font>
    <font>
      <sz val="10"/>
      <name val="MS Serif"/>
      <family val="1"/>
    </font>
    <font>
      <sz val="9"/>
      <name val=".VnAvant"/>
      <family val="2"/>
    </font>
    <font>
      <sz val="10"/>
      <color indexed="16"/>
      <name val="MS Serif"/>
      <family val="1"/>
    </font>
    <font>
      <i/>
      <sz val="11"/>
      <color indexed="23"/>
      <name val="Calibri"/>
      <family val="2"/>
    </font>
    <font>
      <sz val="11"/>
      <color indexed="17"/>
      <name val="Calibri"/>
      <family val="2"/>
    </font>
    <font>
      <sz val="8"/>
      <name val="Arial"/>
      <family val="2"/>
    </font>
    <font>
      <b/>
      <sz val="12"/>
      <color indexed="9"/>
      <name val="Tms Rmn"/>
    </font>
    <font>
      <b/>
      <sz val="12"/>
      <name val="Helv"/>
    </font>
    <font>
      <b/>
      <sz val="12"/>
      <name val="Arial"/>
      <family val="2"/>
    </font>
    <font>
      <b/>
      <sz val="15"/>
      <color indexed="56"/>
      <name val="Calibri"/>
      <family val="2"/>
    </font>
    <font>
      <b/>
      <sz val="13"/>
      <color indexed="56"/>
      <name val="Calibri"/>
      <family val="2"/>
    </font>
    <font>
      <b/>
      <sz val="11"/>
      <color indexed="56"/>
      <name val="Calibri"/>
      <family val="2"/>
    </font>
    <font>
      <b/>
      <sz val="1"/>
      <color indexed="8"/>
      <name val="Courier"/>
      <family val="3"/>
    </font>
    <font>
      <b/>
      <sz val="8"/>
      <name val="MS Sans Serif"/>
      <family val="2"/>
    </font>
    <font>
      <sz val="11"/>
      <color indexed="62"/>
      <name val="Calibri"/>
      <family val="2"/>
    </font>
    <font>
      <sz val="11"/>
      <color indexed="52"/>
      <name val="Calibri"/>
      <family val="2"/>
    </font>
    <font>
      <b/>
      <sz val="11"/>
      <name val="Helv"/>
    </font>
    <font>
      <sz val="14"/>
      <name val=".VnTime"/>
      <family val="2"/>
    </font>
    <font>
      <sz val="12"/>
      <name val="Arial"/>
      <family val="2"/>
    </font>
    <font>
      <sz val="11"/>
      <color indexed="60"/>
      <name val="Calibri"/>
      <family val="2"/>
    </font>
    <font>
      <sz val="11"/>
      <name val="–¾’©"/>
      <family val="1"/>
      <charset val="128"/>
    </font>
    <font>
      <b/>
      <sz val="11"/>
      <color indexed="63"/>
      <name val="Calibri"/>
      <family val="2"/>
    </font>
    <font>
      <sz val="8"/>
      <name val="Wingdings"/>
      <charset val="2"/>
    </font>
    <font>
      <sz val="8"/>
      <name val="Helv"/>
    </font>
    <font>
      <sz val="8"/>
      <name val="MS Sans Serif"/>
      <family val="2"/>
    </font>
    <font>
      <sz val="11"/>
      <color indexed="32"/>
      <name val="VNI-Times"/>
    </font>
    <font>
      <b/>
      <sz val="8"/>
      <color indexed="8"/>
      <name val="Helv"/>
    </font>
    <font>
      <b/>
      <sz val="18"/>
      <color indexed="56"/>
      <name val="Cambria"/>
      <family val="2"/>
    </font>
    <font>
      <b/>
      <sz val="11"/>
      <color indexed="8"/>
      <name val="Calibri"/>
      <family val="2"/>
    </font>
    <font>
      <sz val="14"/>
      <name val="VnTime"/>
      <family val="2"/>
    </font>
    <font>
      <b/>
      <sz val="12"/>
      <name val=".VnTime"/>
      <family val="2"/>
    </font>
    <font>
      <b/>
      <sz val="10"/>
      <name val=".VnTime"/>
      <family val="2"/>
    </font>
    <font>
      <sz val="9"/>
      <name val=".VnTime"/>
      <family val="2"/>
    </font>
    <font>
      <sz val="11"/>
      <color indexed="10"/>
      <name val="Calibri"/>
      <family val="2"/>
    </font>
    <font>
      <sz val="14"/>
      <name val="뼻뮝"/>
      <family val="3"/>
    </font>
    <font>
      <sz val="12"/>
      <name val="바탕체"/>
      <family val="3"/>
    </font>
    <font>
      <sz val="12"/>
      <name val="뼻뮝"/>
      <family val="3"/>
    </font>
    <font>
      <sz val="9"/>
      <name val="Arial"/>
      <family val="2"/>
    </font>
    <font>
      <sz val="12"/>
      <name val="바탕체"/>
      <family val="1"/>
      <charset val="129"/>
    </font>
    <font>
      <sz val="11"/>
      <name val="돋움"/>
      <family val="3"/>
    </font>
    <font>
      <sz val="10"/>
      <name val="굴림체"/>
      <family val="3"/>
    </font>
    <font>
      <sz val="12"/>
      <name val="Courier"/>
      <family val="3"/>
    </font>
    <font>
      <sz val="10"/>
      <name val=" "/>
      <family val="1"/>
      <charset val="136"/>
    </font>
    <font>
      <sz val="14"/>
      <color theme="1"/>
      <name val="Times New Roman"/>
      <family val="2"/>
      <charset val="163"/>
    </font>
    <font>
      <sz val="10"/>
      <name val="Calibri"/>
      <family val="2"/>
      <scheme val="minor"/>
    </font>
    <font>
      <sz val="10"/>
      <color theme="1"/>
      <name val="Times New Roman"/>
      <family val="1"/>
    </font>
    <font>
      <sz val="11"/>
      <name val="Calibri"/>
      <family val="2"/>
      <scheme val="minor"/>
    </font>
    <font>
      <sz val="10"/>
      <color theme="1"/>
      <name val="Calibri"/>
      <family val="2"/>
      <scheme val="minor"/>
    </font>
  </fonts>
  <fills count="31">
    <fill>
      <patternFill patternType="none"/>
    </fill>
    <fill>
      <patternFill patternType="gray125"/>
    </fill>
    <fill>
      <patternFill patternType="solid">
        <fgColor rgb="FFFFFF00"/>
        <bgColor indexed="64"/>
      </patternFill>
    </fill>
    <fill>
      <patternFill patternType="solid">
        <fgColor indexed="2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65"/>
        <bgColor indexed="64"/>
      </patternFill>
    </fill>
    <fill>
      <patternFill patternType="solid">
        <fgColor indexed="26"/>
        <bgColor indexed="64"/>
      </patternFill>
    </fill>
    <fill>
      <patternFill patternType="solid">
        <fgColor indexed="43"/>
      </patternFill>
    </fill>
    <fill>
      <patternFill patternType="solid">
        <fgColor indexed="26"/>
      </patternFill>
    </fill>
    <fill>
      <patternFill patternType="darkVertical"/>
    </fill>
    <fill>
      <patternFill patternType="gray125">
        <fgColor indexed="35"/>
      </patternFill>
    </fill>
    <fill>
      <patternFill patternType="solid">
        <fgColor theme="0"/>
        <bgColor indexed="64"/>
      </patternFill>
    </fill>
  </fills>
  <borders count="31">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style="double">
        <color indexed="64"/>
      </right>
      <top/>
      <bottom/>
      <diagonal/>
    </border>
    <border>
      <left/>
      <right/>
      <top style="medium">
        <color indexed="64"/>
      </top>
      <bottom style="medium">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medium">
        <color indexed="64"/>
      </bottom>
      <diagonal/>
    </border>
    <border>
      <left/>
      <right/>
      <top/>
      <bottom style="double">
        <color indexed="52"/>
      </bottom>
      <diagonal/>
    </border>
    <border>
      <left style="thin">
        <color indexed="64"/>
      </left>
      <right style="thin">
        <color indexed="64"/>
      </right>
      <top style="thin">
        <color indexed="64"/>
      </top>
      <bottom style="hair">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s>
  <cellStyleXfs count="264">
    <xf numFmtId="0" fontId="0" fillId="0" borderId="0"/>
    <xf numFmtId="0" fontId="6" fillId="0" borderId="0"/>
    <xf numFmtId="165" fontId="23" fillId="0" borderId="0" applyFont="0" applyFill="0" applyBorder="0" applyAlignment="0" applyProtection="0"/>
    <xf numFmtId="166" fontId="2" fillId="0" borderId="0" applyFont="0" applyFill="0" applyBorder="0" applyAlignment="0" applyProtection="0"/>
    <xf numFmtId="167" fontId="2" fillId="0" borderId="0" applyFont="0" applyFill="0" applyBorder="0" applyAlignment="0" applyProtection="0"/>
    <xf numFmtId="165" fontId="2" fillId="0" borderId="0" applyFont="0" applyFill="0" applyBorder="0" applyAlignment="0" applyProtection="0"/>
    <xf numFmtId="165" fontId="5" fillId="0" borderId="0" applyFont="0" applyFill="0" applyBorder="0" applyAlignment="0" applyProtection="0"/>
    <xf numFmtId="43" fontId="5" fillId="0" borderId="0" applyFont="0" applyFill="0" applyBorder="0" applyAlignment="0" applyProtection="0"/>
    <xf numFmtId="165" fontId="24" fillId="0" borderId="0" applyFont="0" applyFill="0" applyBorder="0" applyAlignment="0" applyProtection="0"/>
    <xf numFmtId="165" fontId="5"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7" fontId="8" fillId="0" borderId="0" applyFont="0" applyFill="0" applyBorder="0" applyAlignment="0" applyProtection="0"/>
    <xf numFmtId="167" fontId="2" fillId="0" borderId="0" applyFont="0" applyFill="0" applyBorder="0" applyAlignment="0" applyProtection="0"/>
    <xf numFmtId="165" fontId="2" fillId="0" borderId="0" applyFont="0" applyFill="0" applyBorder="0" applyAlignment="0" applyProtection="0"/>
    <xf numFmtId="43" fontId="2" fillId="0" borderId="0" applyFont="0" applyFill="0" applyBorder="0" applyAlignment="0" applyProtection="0"/>
    <xf numFmtId="165" fontId="8" fillId="0" borderId="0" applyFont="0" applyFill="0" applyBorder="0" applyAlignment="0" applyProtection="0"/>
    <xf numFmtId="165" fontId="7" fillId="0" borderId="0" applyFont="0" applyFill="0" applyBorder="0" applyAlignment="0" applyProtection="0"/>
    <xf numFmtId="165" fontId="1" fillId="0" borderId="0" applyFont="0" applyFill="0" applyBorder="0" applyAlignment="0" applyProtection="0"/>
    <xf numFmtId="165" fontId="5" fillId="0" borderId="0" applyFont="0" applyFill="0" applyBorder="0" applyAlignment="0" applyProtection="0"/>
    <xf numFmtId="165" fontId="8" fillId="0" borderId="0" applyFont="0" applyFill="0" applyBorder="0" applyAlignment="0" applyProtection="0"/>
    <xf numFmtId="0" fontId="8" fillId="0" borderId="0"/>
    <xf numFmtId="0" fontId="5" fillId="0" borderId="0"/>
    <xf numFmtId="0" fontId="11" fillId="0" borderId="0"/>
    <xf numFmtId="0" fontId="2" fillId="0" borderId="0"/>
    <xf numFmtId="0" fontId="8" fillId="0" borderId="0"/>
    <xf numFmtId="0" fontId="2" fillId="0" borderId="0"/>
    <xf numFmtId="0" fontId="9"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 fillId="0" borderId="0"/>
    <xf numFmtId="0" fontId="9" fillId="0" borderId="0"/>
    <xf numFmtId="0" fontId="9" fillId="0" borderId="0"/>
    <xf numFmtId="0" fontId="8" fillId="0" borderId="0"/>
    <xf numFmtId="0" fontId="10" fillId="0" borderId="0"/>
    <xf numFmtId="0" fontId="10" fillId="0" borderId="0"/>
    <xf numFmtId="0" fontId="10" fillId="0" borderId="0"/>
    <xf numFmtId="0" fontId="10"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8" fillId="0" borderId="0"/>
    <xf numFmtId="0" fontId="2"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 fillId="0" borderId="0"/>
    <xf numFmtId="0" fontId="25" fillId="0" borderId="0"/>
    <xf numFmtId="0" fontId="25" fillId="0" borderId="0"/>
    <xf numFmtId="0" fontId="25" fillId="0" borderId="0"/>
    <xf numFmtId="0" fontId="10" fillId="0" borderId="0"/>
    <xf numFmtId="0" fontId="6" fillId="0" borderId="0"/>
    <xf numFmtId="0" fontId="8" fillId="0" borderId="0"/>
    <xf numFmtId="9" fontId="23" fillId="0" borderId="0" applyFont="0" applyFill="0" applyBorder="0" applyAlignment="0" applyProtection="0"/>
    <xf numFmtId="9" fontId="2"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2" fillId="0" borderId="0" applyFont="0" applyFill="0" applyBorder="0" applyAlignment="0" applyProtection="0"/>
    <xf numFmtId="0" fontId="43" fillId="0" borderId="0"/>
    <xf numFmtId="167" fontId="43" fillId="0" borderId="0" applyFont="0" applyFill="0" applyBorder="0" applyAlignment="0" applyProtection="0"/>
    <xf numFmtId="0" fontId="45" fillId="0" borderId="0"/>
    <xf numFmtId="0" fontId="6" fillId="0" borderId="0"/>
    <xf numFmtId="0" fontId="22" fillId="0" borderId="0"/>
    <xf numFmtId="0" fontId="6" fillId="0" borderId="0"/>
    <xf numFmtId="0" fontId="44" fillId="0" borderId="0"/>
    <xf numFmtId="167" fontId="43" fillId="0" borderId="0" applyFont="0" applyFill="0" applyBorder="0" applyAlignment="0" applyProtection="0"/>
    <xf numFmtId="167" fontId="43" fillId="0" borderId="0" applyFont="0" applyFill="0" applyBorder="0" applyAlignment="0" applyProtection="0"/>
    <xf numFmtId="167" fontId="43" fillId="0" borderId="0" applyFont="0" applyFill="0" applyBorder="0" applyAlignment="0" applyProtection="0"/>
    <xf numFmtId="167" fontId="43" fillId="0" borderId="0" applyFont="0" applyFill="0" applyBorder="0" applyAlignment="0" applyProtection="0"/>
    <xf numFmtId="167" fontId="43" fillId="0" borderId="0" applyFont="0" applyFill="0" applyBorder="0" applyAlignment="0" applyProtection="0"/>
    <xf numFmtId="167" fontId="43" fillId="0" borderId="0" applyFont="0" applyFill="0" applyBorder="0" applyAlignment="0" applyProtection="0"/>
    <xf numFmtId="167" fontId="43" fillId="0" borderId="0" applyFont="0" applyFill="0" applyBorder="0" applyAlignment="0" applyProtection="0"/>
    <xf numFmtId="0" fontId="24" fillId="0" borderId="0"/>
    <xf numFmtId="0" fontId="6" fillId="0" borderId="0" applyNumberFormat="0" applyFill="0" applyBorder="0" applyAlignment="0" applyProtection="0"/>
    <xf numFmtId="180" fontId="46" fillId="0" borderId="0" applyFont="0" applyFill="0" applyBorder="0" applyAlignment="0" applyProtection="0"/>
    <xf numFmtId="0" fontId="47" fillId="0" borderId="0" applyFont="0" applyFill="0" applyBorder="0" applyAlignment="0" applyProtection="0"/>
    <xf numFmtId="181" fontId="46" fillId="0" borderId="0" applyFont="0" applyFill="0" applyBorder="0" applyAlignment="0" applyProtection="0"/>
    <xf numFmtId="40" fontId="47" fillId="0" borderId="0" applyFont="0" applyFill="0" applyBorder="0" applyAlignment="0" applyProtection="0"/>
    <xf numFmtId="38" fontId="47" fillId="0" borderId="0" applyFont="0" applyFill="0" applyBorder="0" applyAlignment="0" applyProtection="0"/>
    <xf numFmtId="41" fontId="48" fillId="0" borderId="0" applyFont="0" applyFill="0" applyBorder="0" applyAlignment="0" applyProtection="0"/>
    <xf numFmtId="182" fontId="48" fillId="0" borderId="0" applyFont="0" applyFill="0" applyBorder="0" applyAlignment="0" applyProtection="0"/>
    <xf numFmtId="0" fontId="49" fillId="0" borderId="0"/>
    <xf numFmtId="0" fontId="8" fillId="0" borderId="0"/>
    <xf numFmtId="0" fontId="8" fillId="0" borderId="0"/>
    <xf numFmtId="1" fontId="50" fillId="0" borderId="2" applyBorder="0" applyAlignment="0">
      <alignment horizontal="center"/>
    </xf>
    <xf numFmtId="0" fontId="51" fillId="3" borderId="0"/>
    <xf numFmtId="9" fontId="52" fillId="0" borderId="0" applyFont="0" applyFill="0" applyBorder="0" applyAlignment="0" applyProtection="0"/>
    <xf numFmtId="0" fontId="53" fillId="3" borderId="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54" fillId="3" borderId="0"/>
    <xf numFmtId="0" fontId="55" fillId="0" borderId="0">
      <alignment wrapText="1"/>
    </xf>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7" borderId="0" applyNumberFormat="0" applyBorder="0" applyAlignment="0" applyProtection="0"/>
    <xf numFmtId="0" fontId="1" fillId="10" borderId="0" applyNumberFormat="0" applyBorder="0" applyAlignment="0" applyProtection="0"/>
    <xf numFmtId="0" fontId="1" fillId="13" borderId="0" applyNumberFormat="0" applyBorder="0" applyAlignment="0" applyProtection="0"/>
    <xf numFmtId="0" fontId="9" fillId="0" borderId="0"/>
    <xf numFmtId="0" fontId="56" fillId="14" borderId="0" applyNumberFormat="0" applyBorder="0" applyAlignment="0" applyProtection="0"/>
    <xf numFmtId="0" fontId="56" fillId="11" borderId="0" applyNumberFormat="0" applyBorder="0" applyAlignment="0" applyProtection="0"/>
    <xf numFmtId="0" fontId="56" fillId="12" borderId="0" applyNumberFormat="0" applyBorder="0" applyAlignment="0" applyProtection="0"/>
    <xf numFmtId="0" fontId="56" fillId="15" borderId="0" applyNumberFormat="0" applyBorder="0" applyAlignment="0" applyProtection="0"/>
    <xf numFmtId="0" fontId="56" fillId="16" borderId="0" applyNumberFormat="0" applyBorder="0" applyAlignment="0" applyProtection="0"/>
    <xf numFmtId="0" fontId="56" fillId="17" borderId="0" applyNumberFormat="0" applyBorder="0" applyAlignment="0" applyProtection="0"/>
    <xf numFmtId="0" fontId="56" fillId="18" borderId="0" applyNumberFormat="0" applyBorder="0" applyAlignment="0" applyProtection="0"/>
    <xf numFmtId="0" fontId="56" fillId="19" borderId="0" applyNumberFormat="0" applyBorder="0" applyAlignment="0" applyProtection="0"/>
    <xf numFmtId="0" fontId="56" fillId="20" borderId="0" applyNumberFormat="0" applyBorder="0" applyAlignment="0" applyProtection="0"/>
    <xf numFmtId="0" fontId="56" fillId="15" borderId="0" applyNumberFormat="0" applyBorder="0" applyAlignment="0" applyProtection="0"/>
    <xf numFmtId="0" fontId="56" fillId="16" borderId="0" applyNumberFormat="0" applyBorder="0" applyAlignment="0" applyProtection="0"/>
    <xf numFmtId="0" fontId="56" fillId="21" borderId="0" applyNumberFormat="0" applyBorder="0" applyAlignment="0" applyProtection="0"/>
    <xf numFmtId="183" fontId="57" fillId="0" borderId="0" applyFont="0" applyFill="0" applyBorder="0" applyAlignment="0" applyProtection="0"/>
    <xf numFmtId="0" fontId="58" fillId="0" borderId="0" applyFont="0" applyFill="0" applyBorder="0" applyAlignment="0" applyProtection="0"/>
    <xf numFmtId="184" fontId="6" fillId="0" borderId="0" applyFont="0" applyFill="0" applyBorder="0" applyAlignment="0" applyProtection="0"/>
    <xf numFmtId="185" fontId="57" fillId="0" borderId="0" applyFont="0" applyFill="0" applyBorder="0" applyAlignment="0" applyProtection="0"/>
    <xf numFmtId="0" fontId="58" fillId="0" borderId="0" applyFont="0" applyFill="0" applyBorder="0" applyAlignment="0" applyProtection="0"/>
    <xf numFmtId="186" fontId="6" fillId="0" borderId="0" applyFont="0" applyFill="0" applyBorder="0" applyAlignment="0" applyProtection="0"/>
    <xf numFmtId="0" fontId="59" fillId="0" borderId="0">
      <alignment horizontal="center" wrapText="1"/>
      <protection locked="0"/>
    </xf>
    <xf numFmtId="187" fontId="57" fillId="0" borderId="0" applyFont="0" applyFill="0" applyBorder="0" applyAlignment="0" applyProtection="0"/>
    <xf numFmtId="0" fontId="58" fillId="0" borderId="0" applyFont="0" applyFill="0" applyBorder="0" applyAlignment="0" applyProtection="0"/>
    <xf numFmtId="187" fontId="52" fillId="0" borderId="0" applyFont="0" applyFill="0" applyBorder="0" applyAlignment="0" applyProtection="0"/>
    <xf numFmtId="188" fontId="57" fillId="0" borderId="0" applyFont="0" applyFill="0" applyBorder="0" applyAlignment="0" applyProtection="0"/>
    <xf numFmtId="0" fontId="58" fillId="0" borderId="0" applyFont="0" applyFill="0" applyBorder="0" applyAlignment="0" applyProtection="0"/>
    <xf numFmtId="188" fontId="52" fillId="0" borderId="0" applyFont="0" applyFill="0" applyBorder="0" applyAlignment="0" applyProtection="0"/>
    <xf numFmtId="0" fontId="60" fillId="5" borderId="0" applyNumberFormat="0" applyBorder="0" applyAlignment="0" applyProtection="0"/>
    <xf numFmtId="0" fontId="61" fillId="0" borderId="0" applyNumberFormat="0" applyFill="0" applyBorder="0" applyAlignment="0" applyProtection="0"/>
    <xf numFmtId="0" fontId="58" fillId="0" borderId="0"/>
    <xf numFmtId="0" fontId="62" fillId="0" borderId="0"/>
    <xf numFmtId="0" fontId="58" fillId="0" borderId="0"/>
    <xf numFmtId="0" fontId="63" fillId="0" borderId="0"/>
    <xf numFmtId="0" fontId="64" fillId="0" borderId="0"/>
    <xf numFmtId="189" fontId="65" fillId="0" borderId="0" applyFill="0" applyBorder="0" applyAlignment="0"/>
    <xf numFmtId="0" fontId="66" fillId="22" borderId="18" applyNumberFormat="0" applyAlignment="0" applyProtection="0"/>
    <xf numFmtId="0" fontId="67" fillId="0" borderId="0"/>
    <xf numFmtId="0" fontId="68" fillId="23" borderId="19" applyNumberFormat="0" applyAlignment="0" applyProtection="0"/>
    <xf numFmtId="165" fontId="2" fillId="0" borderId="0" applyFont="0" applyFill="0" applyBorder="0" applyAlignment="0" applyProtection="0"/>
    <xf numFmtId="190" fontId="69" fillId="0" borderId="0"/>
    <xf numFmtId="190" fontId="69" fillId="0" borderId="0"/>
    <xf numFmtId="190" fontId="69" fillId="0" borderId="0"/>
    <xf numFmtId="190" fontId="69" fillId="0" borderId="0"/>
    <xf numFmtId="190" fontId="69" fillId="0" borderId="0"/>
    <xf numFmtId="190" fontId="69" fillId="0" borderId="0"/>
    <xf numFmtId="190" fontId="69" fillId="0" borderId="0"/>
    <xf numFmtId="190" fontId="69" fillId="0" borderId="0"/>
    <xf numFmtId="3" fontId="8" fillId="0" borderId="0" applyFont="0" applyFill="0" applyBorder="0" applyAlignment="0" applyProtection="0"/>
    <xf numFmtId="0" fontId="70" fillId="0" borderId="0" applyNumberFormat="0" applyAlignment="0">
      <alignment horizontal="left"/>
    </xf>
    <xf numFmtId="191" fontId="71" fillId="0" borderId="0" applyFont="0" applyFill="0" applyBorder="0" applyAlignment="0" applyProtection="0"/>
    <xf numFmtId="192" fontId="6" fillId="0" borderId="20"/>
    <xf numFmtId="0" fontId="8" fillId="0" borderId="0" applyFont="0" applyFill="0" applyBorder="0" applyAlignment="0" applyProtection="0"/>
    <xf numFmtId="193" fontId="65" fillId="0" borderId="0" applyFont="0" applyFill="0" applyBorder="0" applyAlignment="0" applyProtection="0"/>
    <xf numFmtId="194" fontId="65" fillId="0" borderId="0" applyFont="0" applyFill="0" applyBorder="0" applyAlignment="0" applyProtection="0"/>
    <xf numFmtId="3" fontId="6" fillId="0" borderId="0" applyFont="0" applyBorder="0" applyAlignment="0"/>
    <xf numFmtId="0" fontId="72" fillId="0" borderId="0" applyNumberFormat="0" applyAlignment="0">
      <alignment horizontal="left"/>
    </xf>
    <xf numFmtId="0" fontId="73" fillId="0" borderId="0" applyNumberFormat="0" applyFill="0" applyBorder="0" applyAlignment="0" applyProtection="0"/>
    <xf numFmtId="3" fontId="6" fillId="0" borderId="0" applyFont="0" applyBorder="0" applyAlignment="0"/>
    <xf numFmtId="2" fontId="8" fillId="0" borderId="0" applyFont="0" applyFill="0" applyBorder="0" applyAlignment="0" applyProtection="0"/>
    <xf numFmtId="0" fontId="74" fillId="6" borderId="0" applyNumberFormat="0" applyBorder="0" applyAlignment="0" applyProtection="0"/>
    <xf numFmtId="38" fontId="75" fillId="3" borderId="0" applyNumberFormat="0" applyBorder="0" applyAlignment="0" applyProtection="0"/>
    <xf numFmtId="0" fontId="76" fillId="24" borderId="0"/>
    <xf numFmtId="0" fontId="77" fillId="0" borderId="0">
      <alignment horizontal="left"/>
    </xf>
    <xf numFmtId="0" fontId="78" fillId="0" borderId="21" applyNumberFormat="0" applyAlignment="0" applyProtection="0">
      <alignment horizontal="left" vertical="center"/>
    </xf>
    <xf numFmtId="0" fontId="78" fillId="0" borderId="9">
      <alignment horizontal="left" vertical="center"/>
    </xf>
    <xf numFmtId="0" fontId="79" fillId="0" borderId="22" applyNumberFormat="0" applyFill="0" applyAlignment="0" applyProtection="0"/>
    <xf numFmtId="0" fontId="80" fillId="0" borderId="23" applyNumberFormat="0" applyFill="0" applyAlignment="0" applyProtection="0"/>
    <xf numFmtId="0" fontId="81" fillId="0" borderId="24" applyNumberFormat="0" applyFill="0" applyAlignment="0" applyProtection="0"/>
    <xf numFmtId="0" fontId="81" fillId="0" borderId="0" applyNumberFormat="0" applyFill="0" applyBorder="0" applyAlignment="0" applyProtection="0"/>
    <xf numFmtId="195" fontId="82" fillId="0" borderId="0">
      <protection locked="0"/>
    </xf>
    <xf numFmtId="195" fontId="82" fillId="0" borderId="0">
      <protection locked="0"/>
    </xf>
    <xf numFmtId="0" fontId="83" fillId="0" borderId="25">
      <alignment horizontal="center"/>
    </xf>
    <xf numFmtId="0" fontId="83" fillId="0" borderId="0">
      <alignment horizontal="center"/>
    </xf>
    <xf numFmtId="0" fontId="84" fillId="9" borderId="18" applyNumberFormat="0" applyAlignment="0" applyProtection="0"/>
    <xf numFmtId="10" fontId="75" fillId="25" borderId="2" applyNumberFormat="0" applyBorder="0" applyAlignment="0" applyProtection="0"/>
    <xf numFmtId="0" fontId="85" fillId="0" borderId="26" applyNumberFormat="0" applyFill="0" applyAlignment="0" applyProtection="0"/>
    <xf numFmtId="38" fontId="65" fillId="0" borderId="0" applyFont="0" applyFill="0" applyBorder="0" applyAlignment="0" applyProtection="0"/>
    <xf numFmtId="40" fontId="65" fillId="0" borderId="0" applyFont="0" applyFill="0" applyBorder="0" applyAlignment="0" applyProtection="0"/>
    <xf numFmtId="0" fontId="86" fillId="0" borderId="25"/>
    <xf numFmtId="196" fontId="87" fillId="0" borderId="27"/>
    <xf numFmtId="197" fontId="65" fillId="0" borderId="0" applyFont="0" applyFill="0" applyBorder="0" applyAlignment="0" applyProtection="0"/>
    <xf numFmtId="198" fontId="65" fillId="0" borderId="0" applyFont="0" applyFill="0" applyBorder="0" applyAlignment="0" applyProtection="0"/>
    <xf numFmtId="0" fontId="88" fillId="0" borderId="0" applyNumberFormat="0" applyFont="0" applyFill="0" applyAlignment="0"/>
    <xf numFmtId="0" fontId="89" fillId="26" borderId="0" applyNumberFormat="0" applyBorder="0" applyAlignment="0" applyProtection="0"/>
    <xf numFmtId="199" fontId="10" fillId="0" borderId="0"/>
    <xf numFmtId="0" fontId="8" fillId="27" borderId="28" applyNumberFormat="0" applyFont="0" applyAlignment="0" applyProtection="0"/>
    <xf numFmtId="182" fontId="90" fillId="0" borderId="0" applyFont="0" applyFill="0" applyBorder="0" applyAlignment="0" applyProtection="0"/>
    <xf numFmtId="41" fontId="90" fillId="0" borderId="0" applyFont="0" applyFill="0" applyBorder="0" applyAlignment="0" applyProtection="0"/>
    <xf numFmtId="0" fontId="10" fillId="0" borderId="0" applyNumberFormat="0" applyFill="0" applyBorder="0" applyAlignment="0" applyProtection="0"/>
    <xf numFmtId="0" fontId="6" fillId="0" borderId="0" applyNumberFormat="0" applyFill="0" applyBorder="0" applyAlignment="0" applyProtection="0"/>
    <xf numFmtId="0" fontId="8" fillId="0" borderId="0" applyFont="0" applyFill="0" applyBorder="0" applyAlignment="0" applyProtection="0"/>
    <xf numFmtId="0" fontId="19" fillId="0" borderId="0"/>
    <xf numFmtId="0" fontId="91" fillId="22" borderId="29" applyNumberFormat="0" applyAlignment="0" applyProtection="0"/>
    <xf numFmtId="14" fontId="59" fillId="0" borderId="0">
      <alignment horizontal="center" wrapText="1"/>
      <protection locked="0"/>
    </xf>
    <xf numFmtId="10" fontId="8" fillId="0" borderId="0" applyFont="0" applyFill="0" applyBorder="0" applyAlignment="0" applyProtection="0"/>
    <xf numFmtId="0" fontId="92" fillId="28" borderId="0" applyNumberFormat="0" applyFont="0" applyBorder="0" applyAlignment="0">
      <alignment horizontal="center"/>
    </xf>
    <xf numFmtId="14" fontId="93" fillId="0" borderId="0" applyNumberFormat="0" applyFill="0" applyBorder="0" applyAlignment="0" applyProtection="0">
      <alignment horizontal="left"/>
    </xf>
    <xf numFmtId="0" fontId="6" fillId="0" borderId="0" applyNumberFormat="0" applyFill="0" applyBorder="0" applyAlignment="0" applyProtection="0"/>
    <xf numFmtId="0" fontId="92" fillId="1" borderId="9" applyNumberFormat="0" applyFont="0" applyAlignment="0">
      <alignment horizontal="center"/>
    </xf>
    <xf numFmtId="0" fontId="94" fillId="0" borderId="0" applyNumberFormat="0" applyFill="0" applyBorder="0" applyAlignment="0">
      <alignment horizontal="center"/>
    </xf>
    <xf numFmtId="0" fontId="8" fillId="0" borderId="0"/>
    <xf numFmtId="0" fontId="95" fillId="0" borderId="0"/>
    <xf numFmtId="0" fontId="86" fillId="0" borderId="0"/>
    <xf numFmtId="40" fontId="96" fillId="0" borderId="0" applyBorder="0">
      <alignment horizontal="right"/>
    </xf>
    <xf numFmtId="200" fontId="10" fillId="0" borderId="8">
      <alignment horizontal="right" vertical="center"/>
    </xf>
    <xf numFmtId="201" fontId="87" fillId="0" borderId="8">
      <alignment horizontal="right" vertical="center"/>
    </xf>
    <xf numFmtId="202" fontId="6" fillId="0" borderId="8">
      <alignment horizontal="right" vertical="center"/>
    </xf>
    <xf numFmtId="203" fontId="46" fillId="0" borderId="8">
      <alignment horizontal="right" vertical="center"/>
    </xf>
    <xf numFmtId="201" fontId="87" fillId="0" borderId="8">
      <alignment horizontal="right" vertical="center"/>
    </xf>
    <xf numFmtId="200" fontId="10" fillId="0" borderId="8">
      <alignment horizontal="right" vertical="center"/>
    </xf>
    <xf numFmtId="204" fontId="10" fillId="0" borderId="8">
      <alignment horizontal="center"/>
    </xf>
    <xf numFmtId="0" fontId="10" fillId="0" borderId="0" applyNumberFormat="0" applyFill="0" applyBorder="0" applyAlignment="0" applyProtection="0"/>
    <xf numFmtId="0" fontId="8" fillId="0" borderId="0" applyNumberFormat="0" applyFill="0" applyBorder="0" applyAlignment="0" applyProtection="0"/>
    <xf numFmtId="0" fontId="97" fillId="0" borderId="0" applyNumberFormat="0" applyFill="0" applyBorder="0" applyAlignment="0" applyProtection="0"/>
    <xf numFmtId="0" fontId="98" fillId="0" borderId="30" applyNumberFormat="0" applyFill="0" applyAlignment="0" applyProtection="0"/>
    <xf numFmtId="205" fontId="10" fillId="0" borderId="0"/>
    <xf numFmtId="206" fontId="10" fillId="0" borderId="2"/>
    <xf numFmtId="3" fontId="10" fillId="0" borderId="0" applyNumberFormat="0" applyBorder="0" applyAlignment="0" applyProtection="0">
      <alignment horizontal="centerContinuous"/>
      <protection locked="0"/>
    </xf>
    <xf numFmtId="3" fontId="99" fillId="0" borderId="0">
      <protection locked="0"/>
    </xf>
    <xf numFmtId="0" fontId="100" fillId="29" borderId="2">
      <alignment horizontal="left" vertical="center"/>
    </xf>
    <xf numFmtId="164" fontId="101" fillId="0" borderId="4">
      <alignment horizontal="left" vertical="top"/>
    </xf>
    <xf numFmtId="164" fontId="9" fillId="0" borderId="5">
      <alignment horizontal="left" vertical="top"/>
    </xf>
    <xf numFmtId="0" fontId="102" fillId="0" borderId="5">
      <alignment horizontal="left" vertical="center"/>
    </xf>
    <xf numFmtId="207" fontId="8" fillId="0" borderId="0" applyFont="0" applyFill="0" applyBorder="0" applyAlignment="0" applyProtection="0"/>
    <xf numFmtId="208" fontId="8" fillId="0" borderId="0" applyFont="0" applyFill="0" applyBorder="0" applyAlignment="0" applyProtection="0"/>
    <xf numFmtId="0" fontId="103" fillId="0" borderId="0" applyNumberFormat="0" applyFill="0" applyBorder="0" applyAlignment="0" applyProtection="0"/>
    <xf numFmtId="0" fontId="112" fillId="0" borderId="0" applyFont="0" applyFill="0" applyBorder="0" applyAlignment="0" applyProtection="0"/>
    <xf numFmtId="0" fontId="112" fillId="0" borderId="0" applyFont="0" applyFill="0" applyBorder="0" applyAlignment="0" applyProtection="0"/>
    <xf numFmtId="0" fontId="2" fillId="0" borderId="0">
      <alignment vertical="center"/>
    </xf>
    <xf numFmtId="40" fontId="104" fillId="0" borderId="0" applyFont="0" applyFill="0" applyBorder="0" applyAlignment="0" applyProtection="0"/>
    <xf numFmtId="38" fontId="104" fillId="0" borderId="0" applyFont="0" applyFill="0" applyBorder="0" applyAlignment="0" applyProtection="0"/>
    <xf numFmtId="0" fontId="104" fillId="0" borderId="0" applyFont="0" applyFill="0" applyBorder="0" applyAlignment="0" applyProtection="0"/>
    <xf numFmtId="0" fontId="104" fillId="0" borderId="0" applyFont="0" applyFill="0" applyBorder="0" applyAlignment="0" applyProtection="0"/>
    <xf numFmtId="9" fontId="105" fillId="0" borderId="0" applyFont="0" applyFill="0" applyBorder="0" applyAlignment="0" applyProtection="0"/>
    <xf numFmtId="0" fontId="106" fillId="0" borderId="0"/>
    <xf numFmtId="0" fontId="108" fillId="0" borderId="0" applyFont="0" applyFill="0" applyBorder="0" applyAlignment="0" applyProtection="0"/>
    <xf numFmtId="0" fontId="108" fillId="0" borderId="0" applyFont="0" applyFill="0" applyBorder="0" applyAlignment="0" applyProtection="0"/>
    <xf numFmtId="0" fontId="109" fillId="0" borderId="0" applyFont="0" applyFill="0" applyBorder="0" applyAlignment="0" applyProtection="0"/>
    <xf numFmtId="0" fontId="6" fillId="0" borderId="0" applyFont="0" applyFill="0" applyBorder="0" applyAlignment="0" applyProtection="0"/>
    <xf numFmtId="0" fontId="110" fillId="0" borderId="0"/>
    <xf numFmtId="0" fontId="88" fillId="0" borderId="0"/>
    <xf numFmtId="41" fontId="107" fillId="0" borderId="0" applyFont="0" applyFill="0" applyBorder="0" applyAlignment="0" applyProtection="0"/>
    <xf numFmtId="43" fontId="107" fillId="0" borderId="0" applyFont="0" applyFill="0" applyBorder="0" applyAlignment="0" applyProtection="0"/>
    <xf numFmtId="209" fontId="107" fillId="0" borderId="0" applyFont="0" applyFill="0" applyBorder="0" applyAlignment="0" applyProtection="0"/>
    <xf numFmtId="210" fontId="111" fillId="0" borderId="0" applyFont="0" applyFill="0" applyBorder="0" applyAlignment="0" applyProtection="0"/>
    <xf numFmtId="211" fontId="107" fillId="0" borderId="0" applyFont="0" applyFill="0" applyBorder="0" applyAlignment="0" applyProtection="0"/>
    <xf numFmtId="0" fontId="113" fillId="0" borderId="0"/>
    <xf numFmtId="167" fontId="113" fillId="0" borderId="0" applyFont="0" applyFill="0" applyBorder="0" applyAlignment="0" applyProtection="0"/>
    <xf numFmtId="0" fontId="24" fillId="0" borderId="0"/>
    <xf numFmtId="0" fontId="24" fillId="0" borderId="0"/>
  </cellStyleXfs>
  <cellXfs count="435">
    <xf numFmtId="0" fontId="0" fillId="0" borderId="0" xfId="0"/>
    <xf numFmtId="3" fontId="2" fillId="0" borderId="0" xfId="0" applyNumberFormat="1" applyFont="1" applyAlignment="1">
      <alignment horizontal="center"/>
    </xf>
    <xf numFmtId="3" fontId="2" fillId="0" borderId="0" xfId="0" applyNumberFormat="1" applyFont="1"/>
    <xf numFmtId="171" fontId="2" fillId="0" borderId="0" xfId="2" applyNumberFormat="1" applyFont="1" applyFill="1"/>
    <xf numFmtId="173" fontId="2" fillId="0" borderId="0" xfId="66" applyNumberFormat="1" applyFont="1" applyFill="1"/>
    <xf numFmtId="173" fontId="12" fillId="0" borderId="0" xfId="66" applyNumberFormat="1" applyFont="1" applyFill="1" applyAlignment="1">
      <alignment horizontal="right"/>
    </xf>
    <xf numFmtId="170" fontId="2" fillId="0" borderId="0" xfId="16" applyNumberFormat="1" applyFont="1" applyFill="1" applyAlignment="1">
      <alignment horizontal="center" vertical="center"/>
    </xf>
    <xf numFmtId="170" fontId="4" fillId="0" borderId="0" xfId="16" applyNumberFormat="1" applyFont="1" applyFill="1" applyBorder="1" applyAlignment="1">
      <alignment vertical="center"/>
    </xf>
    <xf numFmtId="171" fontId="4" fillId="0" borderId="0" xfId="2" applyNumberFormat="1" applyFont="1" applyFill="1" applyBorder="1" applyAlignment="1">
      <alignment vertical="center"/>
    </xf>
    <xf numFmtId="170" fontId="2" fillId="0" borderId="0" xfId="16" applyNumberFormat="1" applyFont="1" applyFill="1"/>
    <xf numFmtId="172" fontId="2" fillId="0" borderId="0" xfId="16" applyNumberFormat="1" applyFont="1" applyFill="1"/>
    <xf numFmtId="171" fontId="4" fillId="0" borderId="1" xfId="2" applyNumberFormat="1" applyFont="1" applyFill="1" applyBorder="1" applyAlignment="1">
      <alignment horizontal="center" vertical="center" wrapText="1"/>
    </xf>
    <xf numFmtId="0" fontId="4" fillId="0" borderId="2" xfId="21" applyFont="1" applyBorder="1" applyAlignment="1">
      <alignment horizontal="center" vertical="center" wrapText="1"/>
    </xf>
    <xf numFmtId="171" fontId="4" fillId="0" borderId="2" xfId="2" applyNumberFormat="1" applyFont="1" applyFill="1" applyBorder="1" applyAlignment="1">
      <alignment horizontal="right" vertical="center" wrapText="1"/>
    </xf>
    <xf numFmtId="171" fontId="2" fillId="0" borderId="2" xfId="2" applyNumberFormat="1" applyFont="1" applyFill="1" applyBorder="1" applyAlignment="1">
      <alignment horizontal="right" vertical="center" wrapText="1"/>
    </xf>
    <xf numFmtId="3" fontId="2" fillId="0" borderId="2" xfId="2" applyNumberFormat="1" applyFont="1" applyFill="1" applyBorder="1" applyAlignment="1">
      <alignment horizontal="right" vertical="center" wrapText="1"/>
    </xf>
    <xf numFmtId="3" fontId="4" fillId="0" borderId="0" xfId="0" applyNumberFormat="1" applyFont="1"/>
    <xf numFmtId="0" fontId="4" fillId="0" borderId="2" xfId="21" applyFont="1" applyBorder="1" applyAlignment="1">
      <alignment vertical="center" wrapText="1"/>
    </xf>
    <xf numFmtId="173" fontId="4" fillId="0" borderId="2" xfId="66" applyNumberFormat="1" applyFont="1" applyFill="1" applyBorder="1" applyAlignment="1">
      <alignment horizontal="right" vertical="center" wrapText="1"/>
    </xf>
    <xf numFmtId="0" fontId="2" fillId="0" borderId="2" xfId="21" quotePrefix="1" applyFont="1" applyBorder="1" applyAlignment="1">
      <alignment horizontal="center" vertical="center" wrapText="1"/>
    </xf>
    <xf numFmtId="0" fontId="2" fillId="0" borderId="2" xfId="21" applyFont="1" applyBorder="1" applyAlignment="1">
      <alignment vertical="center" wrapText="1"/>
    </xf>
    <xf numFmtId="173" fontId="2" fillId="0" borderId="2" xfId="66" applyNumberFormat="1" applyFont="1" applyFill="1" applyBorder="1" applyAlignment="1">
      <alignment horizontal="right" vertical="center" wrapText="1"/>
    </xf>
    <xf numFmtId="0" fontId="4" fillId="0" borderId="2" xfId="21" quotePrefix="1" applyFont="1" applyBorder="1" applyAlignment="1">
      <alignment horizontal="center" vertical="center" wrapText="1"/>
    </xf>
    <xf numFmtId="0" fontId="4" fillId="0" borderId="3" xfId="21" applyFont="1" applyBorder="1" applyAlignment="1">
      <alignment vertical="center" wrapText="1"/>
    </xf>
    <xf numFmtId="0" fontId="2" fillId="0" borderId="2" xfId="21" applyFont="1" applyBorder="1" applyAlignment="1">
      <alignment horizontal="center" vertical="center" wrapText="1"/>
    </xf>
    <xf numFmtId="171" fontId="4" fillId="0" borderId="2" xfId="2" applyNumberFormat="1" applyFont="1" applyFill="1" applyBorder="1" applyAlignment="1">
      <alignment horizontal="center" vertical="center" wrapText="1"/>
    </xf>
    <xf numFmtId="3" fontId="2" fillId="0" borderId="0" xfId="0" applyNumberFormat="1" applyFont="1" applyAlignment="1">
      <alignment vertical="center"/>
    </xf>
    <xf numFmtId="170" fontId="2" fillId="0" borderId="0" xfId="16" applyNumberFormat="1" applyFont="1" applyFill="1" applyAlignment="1">
      <alignment vertical="center"/>
    </xf>
    <xf numFmtId="3" fontId="4" fillId="0" borderId="0" xfId="0" applyNumberFormat="1" applyFont="1" applyAlignment="1">
      <alignment vertical="center"/>
    </xf>
    <xf numFmtId="3" fontId="2" fillId="0" borderId="0" xfId="0" applyNumberFormat="1" applyFont="1" applyAlignment="1">
      <alignment horizontal="center" vertical="center"/>
    </xf>
    <xf numFmtId="171" fontId="2" fillId="0" borderId="0" xfId="2" applyNumberFormat="1" applyFont="1" applyFill="1" applyAlignment="1">
      <alignment vertical="center"/>
    </xf>
    <xf numFmtId="173" fontId="2" fillId="0" borderId="0" xfId="66" applyNumberFormat="1" applyFont="1" applyFill="1" applyAlignment="1">
      <alignment vertical="center"/>
    </xf>
    <xf numFmtId="171" fontId="2" fillId="0" borderId="0" xfId="2" applyNumberFormat="1" applyFont="1" applyFill="1" applyBorder="1" applyAlignment="1">
      <alignment vertical="center"/>
    </xf>
    <xf numFmtId="3" fontId="17" fillId="0" borderId="2" xfId="8" applyNumberFormat="1" applyFont="1" applyFill="1" applyBorder="1" applyAlignment="1">
      <alignment horizontal="right" vertical="center" wrapText="1"/>
    </xf>
    <xf numFmtId="3" fontId="19" fillId="0" borderId="2" xfId="8" applyNumberFormat="1" applyFont="1" applyFill="1" applyBorder="1" applyAlignment="1">
      <alignment horizontal="right" vertical="center" wrapText="1"/>
    </xf>
    <xf numFmtId="3" fontId="17" fillId="0" borderId="4" xfId="8" applyNumberFormat="1" applyFont="1" applyFill="1" applyBorder="1" applyAlignment="1">
      <alignment horizontal="right" vertical="center" wrapText="1"/>
    </xf>
    <xf numFmtId="3" fontId="17" fillId="0" borderId="1" xfId="8" applyNumberFormat="1" applyFont="1" applyFill="1" applyBorder="1" applyAlignment="1">
      <alignment horizontal="right" vertical="center" wrapText="1"/>
    </xf>
    <xf numFmtId="3" fontId="18" fillId="0" borderId="2" xfId="8" applyNumberFormat="1" applyFont="1" applyFill="1" applyBorder="1" applyAlignment="1">
      <alignment horizontal="right" vertical="center" wrapText="1"/>
    </xf>
    <xf numFmtId="170" fontId="4" fillId="0" borderId="2" xfId="2" applyNumberFormat="1" applyFont="1" applyFill="1" applyBorder="1" applyAlignment="1">
      <alignment horizontal="right" vertical="center" wrapText="1"/>
    </xf>
    <xf numFmtId="170" fontId="2" fillId="0" borderId="2" xfId="2" applyNumberFormat="1" applyFont="1" applyFill="1" applyBorder="1" applyAlignment="1">
      <alignment horizontal="right" vertical="center" wrapText="1"/>
    </xf>
    <xf numFmtId="0" fontId="17" fillId="0" borderId="0" xfId="23" applyFont="1"/>
    <xf numFmtId="0" fontId="19" fillId="0" borderId="0" xfId="23" applyFont="1"/>
    <xf numFmtId="0" fontId="17" fillId="0" borderId="2" xfId="23" applyFont="1" applyBorder="1" applyAlignment="1">
      <alignment horizontal="center" vertical="center" wrapText="1"/>
    </xf>
    <xf numFmtId="0" fontId="17" fillId="0" borderId="5" xfId="23" applyFont="1" applyBorder="1" applyAlignment="1">
      <alignment horizontal="center" vertical="center" wrapText="1"/>
    </xf>
    <xf numFmtId="0" fontId="17" fillId="0" borderId="1" xfId="23" applyFont="1" applyBorder="1" applyAlignment="1">
      <alignment horizontal="center" vertical="center" wrapText="1"/>
    </xf>
    <xf numFmtId="0" fontId="18" fillId="0" borderId="2" xfId="23" applyFont="1" applyBorder="1" applyAlignment="1">
      <alignment horizontal="center" vertical="center" wrapText="1"/>
    </xf>
    <xf numFmtId="3" fontId="17" fillId="0" borderId="2" xfId="23" applyNumberFormat="1" applyFont="1" applyBorder="1" applyAlignment="1">
      <alignment horizontal="right" vertical="center" wrapText="1"/>
    </xf>
    <xf numFmtId="3" fontId="19" fillId="0" borderId="0" xfId="23" applyNumberFormat="1" applyFont="1"/>
    <xf numFmtId="3" fontId="18" fillId="0" borderId="2" xfId="23" applyNumberFormat="1" applyFont="1" applyBorder="1" applyAlignment="1">
      <alignment horizontal="right" vertical="center" wrapText="1"/>
    </xf>
    <xf numFmtId="0" fontId="17" fillId="0" borderId="2" xfId="23" applyFont="1" applyBorder="1" applyAlignment="1">
      <alignment horizontal="left" vertical="center" wrapText="1"/>
    </xf>
    <xf numFmtId="2" fontId="17" fillId="0" borderId="0" xfId="23" applyNumberFormat="1" applyFont="1"/>
    <xf numFmtId="3" fontId="17" fillId="0" borderId="2" xfId="50" applyNumberFormat="1" applyFont="1" applyBorder="1" applyAlignment="1">
      <alignment horizontal="center" vertical="center" wrapText="1"/>
    </xf>
    <xf numFmtId="0" fontId="17" fillId="0" borderId="2" xfId="23" applyFont="1" applyBorder="1" applyAlignment="1">
      <alignment horizontal="justify" vertical="center"/>
    </xf>
    <xf numFmtId="3" fontId="17" fillId="0" borderId="2" xfId="23" applyNumberFormat="1" applyFont="1" applyBorder="1" applyAlignment="1">
      <alignment horizontal="right" vertical="center"/>
    </xf>
    <xf numFmtId="3" fontId="17" fillId="0" borderId="2" xfId="50" quotePrefix="1" applyNumberFormat="1" applyFont="1" applyBorder="1" applyAlignment="1">
      <alignment horizontal="center" vertical="center" wrapText="1"/>
    </xf>
    <xf numFmtId="3" fontId="19" fillId="0" borderId="2" xfId="50" quotePrefix="1" applyNumberFormat="1" applyFont="1" applyBorder="1" applyAlignment="1">
      <alignment horizontal="center" vertical="center" wrapText="1"/>
    </xf>
    <xf numFmtId="0" fontId="19" fillId="0" borderId="2" xfId="23" applyFont="1" applyBorder="1" applyAlignment="1">
      <alignment horizontal="justify" vertical="center"/>
    </xf>
    <xf numFmtId="3" fontId="19" fillId="0" borderId="2" xfId="23" applyNumberFormat="1" applyFont="1" applyBorder="1" applyAlignment="1">
      <alignment horizontal="right" vertical="center"/>
    </xf>
    <xf numFmtId="0" fontId="19" fillId="0" borderId="2" xfId="23" applyFont="1" applyBorder="1" applyAlignment="1">
      <alignment horizontal="center" vertical="center" wrapText="1"/>
    </xf>
    <xf numFmtId="0" fontId="17" fillId="0" borderId="2" xfId="50" applyFont="1" applyBorder="1" applyAlignment="1">
      <alignment horizontal="center" vertical="center" wrapText="1"/>
    </xf>
    <xf numFmtId="0" fontId="17" fillId="0" borderId="2" xfId="23" applyFont="1" applyBorder="1"/>
    <xf numFmtId="1" fontId="17" fillId="0" borderId="2" xfId="65" applyNumberFormat="1" applyFont="1" applyBorder="1" applyAlignment="1">
      <alignment vertical="center" wrapText="1"/>
    </xf>
    <xf numFmtId="3" fontId="17" fillId="0" borderId="2" xfId="65" applyNumberFormat="1" applyFont="1" applyBorder="1" applyAlignment="1">
      <alignment horizontal="right" vertical="center" wrapText="1"/>
    </xf>
    <xf numFmtId="0" fontId="20" fillId="0" borderId="2" xfId="35" applyFont="1" applyBorder="1" applyAlignment="1">
      <alignment horizontal="justify" vertical="center" wrapText="1"/>
    </xf>
    <xf numFmtId="0" fontId="20" fillId="0" borderId="2" xfId="23" quotePrefix="1" applyFont="1" applyBorder="1" applyAlignment="1">
      <alignment horizontal="center" vertical="center" wrapText="1"/>
    </xf>
    <xf numFmtId="0" fontId="19" fillId="0" borderId="2" xfId="23" applyFont="1" applyBorder="1"/>
    <xf numFmtId="0" fontId="20" fillId="0" borderId="2" xfId="25" applyFont="1" applyBorder="1" applyAlignment="1">
      <alignment horizontal="left" vertical="center" wrapText="1"/>
    </xf>
    <xf numFmtId="3" fontId="17" fillId="0" borderId="4" xfId="50" quotePrefix="1" applyNumberFormat="1" applyFont="1" applyBorder="1" applyAlignment="1">
      <alignment horizontal="center" vertical="center" wrapText="1"/>
    </xf>
    <xf numFmtId="0" fontId="17" fillId="0" borderId="4" xfId="23" applyFont="1" applyBorder="1" applyAlignment="1">
      <alignment horizontal="justify" vertical="center"/>
    </xf>
    <xf numFmtId="3" fontId="17" fillId="0" borderId="4" xfId="23" applyNumberFormat="1" applyFont="1" applyBorder="1" applyAlignment="1">
      <alignment horizontal="right" vertical="center"/>
    </xf>
    <xf numFmtId="0" fontId="17" fillId="0" borderId="4" xfId="23" applyFont="1" applyBorder="1"/>
    <xf numFmtId="0" fontId="17" fillId="0" borderId="2" xfId="23" applyFont="1" applyBorder="1" applyAlignment="1">
      <alignment horizontal="center" vertical="center"/>
    </xf>
    <xf numFmtId="0" fontId="17" fillId="0" borderId="0" xfId="23" applyFont="1" applyAlignment="1">
      <alignment horizontal="justify" vertical="center"/>
    </xf>
    <xf numFmtId="3" fontId="17" fillId="0" borderId="1" xfId="50" quotePrefix="1" applyNumberFormat="1" applyFont="1" applyBorder="1" applyAlignment="1">
      <alignment horizontal="center" vertical="center" wrapText="1"/>
    </xf>
    <xf numFmtId="0" fontId="17" fillId="0" borderId="1" xfId="23" applyFont="1" applyBorder="1" applyAlignment="1">
      <alignment horizontal="justify" vertical="center"/>
    </xf>
    <xf numFmtId="3" fontId="17" fillId="0" borderId="1" xfId="23" applyNumberFormat="1" applyFont="1" applyBorder="1" applyAlignment="1">
      <alignment horizontal="right" vertical="center"/>
    </xf>
    <xf numFmtId="0" fontId="17" fillId="0" borderId="1" xfId="23" applyFont="1" applyBorder="1"/>
    <xf numFmtId="3" fontId="17" fillId="0" borderId="0" xfId="23" applyNumberFormat="1" applyFont="1"/>
    <xf numFmtId="0" fontId="18" fillId="0" borderId="2" xfId="23" applyFont="1" applyBorder="1" applyAlignment="1">
      <alignment horizontal="justify" vertical="center"/>
    </xf>
    <xf numFmtId="1" fontId="19" fillId="0" borderId="2" xfId="65" applyNumberFormat="1" applyFont="1" applyBorder="1" applyAlignment="1">
      <alignment vertical="center" wrapText="1"/>
    </xf>
    <xf numFmtId="3" fontId="19" fillId="0" borderId="2" xfId="65" applyNumberFormat="1" applyFont="1" applyBorder="1" applyAlignment="1">
      <alignment horizontal="right" vertical="center" wrapText="1"/>
    </xf>
    <xf numFmtId="3" fontId="18" fillId="0" borderId="2" xfId="23" applyNumberFormat="1" applyFont="1" applyBorder="1" applyAlignment="1">
      <alignment horizontal="right" vertical="center"/>
    </xf>
    <xf numFmtId="0" fontId="20" fillId="0" borderId="2" xfId="0" applyFont="1" applyBorder="1" applyAlignment="1">
      <alignment horizontal="left" vertical="center" wrapText="1"/>
    </xf>
    <xf numFmtId="0" fontId="17" fillId="0" borderId="2" xfId="0" applyFont="1" applyBorder="1" applyAlignment="1">
      <alignment horizontal="center" vertical="center"/>
    </xf>
    <xf numFmtId="0" fontId="17" fillId="0" borderId="2" xfId="0" applyFont="1" applyBorder="1" applyAlignment="1">
      <alignment horizontal="justify" vertical="center"/>
    </xf>
    <xf numFmtId="3" fontId="17" fillId="0" borderId="2" xfId="0" applyNumberFormat="1" applyFont="1" applyBorder="1" applyAlignment="1">
      <alignment horizontal="right" vertical="center"/>
    </xf>
    <xf numFmtId="3" fontId="18" fillId="0" borderId="2" xfId="0" applyNumberFormat="1" applyFont="1" applyBorder="1" applyAlignment="1">
      <alignment horizontal="right" vertical="center"/>
    </xf>
    <xf numFmtId="0" fontId="19" fillId="0" borderId="2" xfId="0" applyFont="1" applyBorder="1" applyAlignment="1">
      <alignment horizontal="center" vertical="center"/>
    </xf>
    <xf numFmtId="0" fontId="19" fillId="0" borderId="2" xfId="0" applyFont="1" applyBorder="1" applyAlignment="1">
      <alignment horizontal="justify" vertical="center"/>
    </xf>
    <xf numFmtId="3" fontId="19" fillId="0" borderId="2" xfId="0" applyNumberFormat="1" applyFont="1" applyBorder="1" applyAlignment="1">
      <alignment horizontal="right" vertical="center"/>
    </xf>
    <xf numFmtId="0" fontId="20" fillId="0" borderId="2" xfId="23" quotePrefix="1" applyFont="1" applyBorder="1" applyAlignment="1">
      <alignment horizontal="left" vertical="center" wrapText="1"/>
    </xf>
    <xf numFmtId="0" fontId="19" fillId="0" borderId="2" xfId="50" applyFont="1" applyBorder="1" applyAlignment="1">
      <alignment horizontal="center" vertical="center"/>
    </xf>
    <xf numFmtId="0" fontId="19" fillId="0" borderId="0" xfId="23" applyFont="1" applyAlignment="1">
      <alignment horizontal="center" vertical="center"/>
    </xf>
    <xf numFmtId="0" fontId="4" fillId="0" borderId="2" xfId="23" applyFont="1" applyBorder="1" applyAlignment="1">
      <alignment horizontal="center" vertical="center" wrapText="1"/>
    </xf>
    <xf numFmtId="3" fontId="4" fillId="0" borderId="2" xfId="0" applyNumberFormat="1" applyFont="1" applyBorder="1" applyAlignment="1">
      <alignment horizontal="center" vertical="center"/>
    </xf>
    <xf numFmtId="3" fontId="12" fillId="0" borderId="0" xfId="0" applyNumberFormat="1" applyFont="1"/>
    <xf numFmtId="165" fontId="2" fillId="0" borderId="0" xfId="2" applyFont="1" applyFill="1" applyBorder="1" applyAlignment="1">
      <alignment horizontal="center" vertical="center"/>
    </xf>
    <xf numFmtId="0" fontId="22" fillId="0" borderId="0" xfId="0" applyFont="1" applyAlignment="1">
      <alignment vertical="center"/>
    </xf>
    <xf numFmtId="3" fontId="2" fillId="0" borderId="6" xfId="0" applyNumberFormat="1" applyFont="1" applyBorder="1" applyAlignment="1">
      <alignment horizontal="center" vertical="center"/>
    </xf>
    <xf numFmtId="0" fontId="2" fillId="0" borderId="6" xfId="0" applyFont="1" applyBorder="1" applyAlignment="1">
      <alignment horizontal="center" vertical="center"/>
    </xf>
    <xf numFmtId="0" fontId="3" fillId="0" borderId="6" xfId="0" applyFont="1" applyBorder="1" applyAlignment="1">
      <alignment vertical="center"/>
    </xf>
    <xf numFmtId="0" fontId="3" fillId="0" borderId="6" xfId="0" applyFont="1" applyBorder="1" applyAlignment="1">
      <alignment horizontal="center" vertical="center"/>
    </xf>
    <xf numFmtId="3" fontId="4" fillId="0" borderId="2" xfId="0" applyNumberFormat="1" applyFont="1" applyBorder="1" applyAlignment="1">
      <alignment horizontal="right" vertical="center"/>
    </xf>
    <xf numFmtId="0" fontId="4" fillId="0" borderId="0" xfId="0" applyFont="1" applyAlignment="1">
      <alignment vertical="center"/>
    </xf>
    <xf numFmtId="0" fontId="4" fillId="0" borderId="2" xfId="0" applyFont="1" applyBorder="1" applyAlignment="1">
      <alignment horizontal="left" vertical="center" wrapText="1"/>
    </xf>
    <xf numFmtId="3" fontId="2" fillId="0" borderId="2" xfId="0" applyNumberFormat="1" applyFont="1" applyBorder="1" applyAlignment="1">
      <alignment horizontal="center" vertical="center"/>
    </xf>
    <xf numFmtId="3" fontId="2" fillId="0" borderId="2" xfId="0" applyNumberFormat="1" applyFont="1" applyBorder="1" applyAlignment="1">
      <alignment horizontal="left" vertical="center"/>
    </xf>
    <xf numFmtId="3" fontId="2" fillId="0" borderId="2" xfId="0" applyNumberFormat="1" applyFont="1" applyBorder="1" applyAlignment="1">
      <alignment horizontal="right" vertical="center"/>
    </xf>
    <xf numFmtId="0" fontId="2" fillId="0" borderId="0" xfId="0" applyFont="1" applyAlignment="1">
      <alignment vertical="center"/>
    </xf>
    <xf numFmtId="0" fontId="2" fillId="0" borderId="2" xfId="0" applyFont="1" applyBorder="1" applyAlignment="1">
      <alignment horizontal="center" vertical="center" wrapText="1"/>
    </xf>
    <xf numFmtId="0" fontId="2" fillId="0" borderId="2" xfId="0" applyFont="1" applyBorder="1" applyAlignment="1">
      <alignment vertical="center"/>
    </xf>
    <xf numFmtId="0" fontId="4" fillId="0" borderId="2" xfId="0" applyFont="1" applyBorder="1" applyAlignment="1">
      <alignment horizontal="center" vertical="center" wrapText="1"/>
    </xf>
    <xf numFmtId="168" fontId="4" fillId="0" borderId="2" xfId="0" applyNumberFormat="1" applyFont="1" applyBorder="1" applyAlignment="1">
      <alignment horizontal="right" vertical="center"/>
    </xf>
    <xf numFmtId="0" fontId="4" fillId="0" borderId="2" xfId="0" applyFont="1" applyBorder="1" applyAlignment="1">
      <alignment vertical="center"/>
    </xf>
    <xf numFmtId="172" fontId="4" fillId="0" borderId="0" xfId="2" applyNumberFormat="1" applyFont="1" applyFill="1" applyBorder="1" applyAlignment="1">
      <alignment vertical="center"/>
    </xf>
    <xf numFmtId="172" fontId="4" fillId="0" borderId="2" xfId="2" applyNumberFormat="1" applyFont="1" applyFill="1" applyBorder="1" applyAlignment="1">
      <alignment horizontal="right" vertical="center" wrapText="1"/>
    </xf>
    <xf numFmtId="172" fontId="2" fillId="0" borderId="2" xfId="2" applyNumberFormat="1" applyFont="1" applyFill="1" applyBorder="1" applyAlignment="1">
      <alignment horizontal="right" vertical="center" wrapText="1"/>
    </xf>
    <xf numFmtId="172" fontId="2" fillId="0" borderId="0" xfId="2" applyNumberFormat="1" applyFont="1" applyFill="1"/>
    <xf numFmtId="172" fontId="2" fillId="0" borderId="6" xfId="2" applyNumberFormat="1" applyFont="1" applyFill="1" applyBorder="1" applyAlignment="1">
      <alignment vertical="center"/>
    </xf>
    <xf numFmtId="172" fontId="2" fillId="0" borderId="0" xfId="2" applyNumberFormat="1" applyFont="1" applyFill="1" applyBorder="1" applyAlignment="1">
      <alignment vertical="center"/>
    </xf>
    <xf numFmtId="172" fontId="4" fillId="0" borderId="2" xfId="2" applyNumberFormat="1" applyFont="1" applyFill="1" applyBorder="1" applyAlignment="1">
      <alignment horizontal="center" vertical="center" wrapText="1"/>
    </xf>
    <xf numFmtId="165" fontId="2" fillId="0" borderId="2" xfId="2" applyFont="1" applyFill="1" applyBorder="1" applyAlignment="1">
      <alignment horizontal="right" vertical="center" wrapText="1"/>
    </xf>
    <xf numFmtId="9" fontId="4" fillId="0" borderId="0" xfId="66" applyFont="1" applyFill="1" applyBorder="1" applyAlignment="1">
      <alignment vertical="center"/>
    </xf>
    <xf numFmtId="9" fontId="4" fillId="0" borderId="2" xfId="66" applyFont="1" applyFill="1" applyBorder="1" applyAlignment="1">
      <alignment horizontal="right" vertical="center" wrapText="1"/>
    </xf>
    <xf numFmtId="9" fontId="2" fillId="0" borderId="0" xfId="66" applyFont="1" applyFill="1"/>
    <xf numFmtId="9" fontId="2" fillId="0" borderId="2" xfId="66" applyFont="1" applyFill="1" applyBorder="1" applyAlignment="1">
      <alignment horizontal="right" vertical="center" wrapText="1"/>
    </xf>
    <xf numFmtId="3" fontId="16" fillId="0" borderId="6" xfId="0" applyNumberFormat="1" applyFont="1" applyBorder="1"/>
    <xf numFmtId="3" fontId="3" fillId="0" borderId="6" xfId="0" applyNumberFormat="1" applyFont="1" applyBorder="1" applyAlignment="1">
      <alignment horizontal="right"/>
    </xf>
    <xf numFmtId="171" fontId="4" fillId="2" borderId="2" xfId="2" applyNumberFormat="1" applyFont="1" applyFill="1" applyBorder="1" applyAlignment="1">
      <alignment horizontal="right" vertical="center" wrapText="1"/>
    </xf>
    <xf numFmtId="173" fontId="4" fillId="2" borderId="2" xfId="66" applyNumberFormat="1" applyFont="1" applyFill="1" applyBorder="1" applyAlignment="1">
      <alignment horizontal="right" vertical="center" wrapText="1"/>
    </xf>
    <xf numFmtId="3" fontId="4" fillId="2" borderId="2" xfId="2" applyNumberFormat="1" applyFont="1" applyFill="1" applyBorder="1" applyAlignment="1">
      <alignment horizontal="right" vertical="center" wrapText="1"/>
    </xf>
    <xf numFmtId="171" fontId="2" fillId="2" borderId="2" xfId="2" applyNumberFormat="1" applyFont="1" applyFill="1" applyBorder="1" applyAlignment="1">
      <alignment horizontal="right" vertical="center" wrapText="1"/>
    </xf>
    <xf numFmtId="173" fontId="2" fillId="2" borderId="2" xfId="66" applyNumberFormat="1" applyFont="1" applyFill="1" applyBorder="1" applyAlignment="1">
      <alignment horizontal="right" vertical="center" wrapText="1"/>
    </xf>
    <xf numFmtId="173" fontId="2" fillId="2" borderId="2" xfId="66" applyNumberFormat="1" applyFont="1" applyFill="1" applyBorder="1" applyAlignment="1">
      <alignment horizontal="left" vertical="center" wrapText="1"/>
    </xf>
    <xf numFmtId="173" fontId="4" fillId="2" borderId="2" xfId="66" applyNumberFormat="1" applyFont="1" applyFill="1" applyBorder="1" applyAlignment="1">
      <alignment horizontal="left" vertical="center" wrapText="1"/>
    </xf>
    <xf numFmtId="3" fontId="2" fillId="2" borderId="2" xfId="2" applyNumberFormat="1" applyFont="1" applyFill="1" applyBorder="1" applyAlignment="1">
      <alignment horizontal="right" vertical="center" wrapText="1"/>
    </xf>
    <xf numFmtId="172" fontId="4" fillId="2" borderId="2" xfId="2" applyNumberFormat="1" applyFont="1" applyFill="1" applyBorder="1" applyAlignment="1">
      <alignment horizontal="center" vertical="center" wrapText="1"/>
    </xf>
    <xf numFmtId="172" fontId="4" fillId="2" borderId="2" xfId="2" applyNumberFormat="1" applyFont="1" applyFill="1" applyBorder="1" applyAlignment="1">
      <alignment horizontal="right" vertical="center" wrapText="1"/>
    </xf>
    <xf numFmtId="172" fontId="2" fillId="2" borderId="2" xfId="2" applyNumberFormat="1" applyFont="1" applyFill="1" applyBorder="1" applyAlignment="1">
      <alignment horizontal="right" vertical="center" wrapText="1"/>
    </xf>
    <xf numFmtId="171" fontId="4" fillId="2" borderId="1" xfId="2" applyNumberFormat="1" applyFont="1" applyFill="1" applyBorder="1" applyAlignment="1">
      <alignment horizontal="center" vertical="center" wrapText="1"/>
    </xf>
    <xf numFmtId="168" fontId="2" fillId="2" borderId="7" xfId="16" applyNumberFormat="1" applyFont="1" applyFill="1" applyBorder="1" applyAlignment="1">
      <alignment horizontal="right" vertical="center" wrapText="1"/>
    </xf>
    <xf numFmtId="173" fontId="20" fillId="0" borderId="2" xfId="66" applyNumberFormat="1" applyFont="1" applyFill="1" applyBorder="1" applyAlignment="1">
      <alignment horizontal="center" vertical="center" wrapText="1"/>
    </xf>
    <xf numFmtId="173" fontId="2" fillId="0" borderId="2" xfId="66" applyNumberFormat="1" applyFont="1" applyFill="1" applyBorder="1" applyAlignment="1">
      <alignment horizontal="left" vertical="center" wrapText="1"/>
    </xf>
    <xf numFmtId="173" fontId="4" fillId="0" borderId="2" xfId="66" applyNumberFormat="1" applyFont="1" applyFill="1" applyBorder="1" applyAlignment="1">
      <alignment horizontal="left" vertical="center" wrapText="1"/>
    </xf>
    <xf numFmtId="173" fontId="2" fillId="0" borderId="1" xfId="66" applyNumberFormat="1" applyFont="1" applyFill="1" applyBorder="1" applyAlignment="1">
      <alignment horizontal="right" vertical="center" wrapText="1"/>
    </xf>
    <xf numFmtId="173" fontId="2" fillId="0" borderId="1" xfId="66" applyNumberFormat="1" applyFont="1" applyFill="1" applyBorder="1" applyAlignment="1">
      <alignment horizontal="left" vertical="center" wrapText="1"/>
    </xf>
    <xf numFmtId="173" fontId="19" fillId="0" borderId="2" xfId="66" applyNumberFormat="1" applyFont="1" applyFill="1" applyBorder="1" applyAlignment="1">
      <alignment horizontal="center" vertical="center" wrapText="1"/>
    </xf>
    <xf numFmtId="168" fontId="4" fillId="0" borderId="2" xfId="2" applyNumberFormat="1" applyFont="1" applyFill="1" applyBorder="1" applyAlignment="1">
      <alignment horizontal="right" vertical="center" wrapText="1"/>
    </xf>
    <xf numFmtId="168" fontId="2" fillId="0" borderId="2" xfId="2" applyNumberFormat="1" applyFont="1" applyFill="1" applyBorder="1" applyAlignment="1">
      <alignment horizontal="right" vertical="center" wrapText="1"/>
    </xf>
    <xf numFmtId="174" fontId="4" fillId="0" borderId="0" xfId="2" applyNumberFormat="1" applyFont="1" applyFill="1" applyBorder="1" applyAlignment="1">
      <alignment vertical="center"/>
    </xf>
    <xf numFmtId="174" fontId="2" fillId="0" borderId="0" xfId="2" applyNumberFormat="1" applyFont="1" applyFill="1" applyAlignment="1">
      <alignment vertical="center"/>
    </xf>
    <xf numFmtId="175" fontId="2" fillId="0" borderId="2" xfId="2" applyNumberFormat="1" applyFont="1" applyFill="1" applyBorder="1" applyAlignment="1">
      <alignment horizontal="right" vertical="center" wrapText="1"/>
    </xf>
    <xf numFmtId="4" fontId="4" fillId="0" borderId="2" xfId="2" applyNumberFormat="1" applyFont="1" applyFill="1" applyBorder="1" applyAlignment="1">
      <alignment horizontal="right" vertical="center" wrapText="1"/>
    </xf>
    <xf numFmtId="170" fontId="31" fillId="0" borderId="0" xfId="16" applyNumberFormat="1" applyFont="1" applyFill="1" applyBorder="1" applyAlignment="1">
      <alignment vertical="center"/>
    </xf>
    <xf numFmtId="168" fontId="2" fillId="0" borderId="2" xfId="2" applyNumberFormat="1" applyFont="1" applyFill="1" applyBorder="1" applyAlignment="1">
      <alignment horizontal="center" vertical="center" wrapText="1"/>
    </xf>
    <xf numFmtId="173" fontId="2" fillId="0" borderId="2" xfId="66" applyNumberFormat="1" applyFont="1" applyFill="1" applyBorder="1" applyAlignment="1">
      <alignment horizontal="center" vertical="center" wrapText="1"/>
    </xf>
    <xf numFmtId="3" fontId="32" fillId="0" borderId="6" xfId="0" applyNumberFormat="1" applyFont="1" applyBorder="1" applyAlignment="1">
      <alignment horizontal="right"/>
    </xf>
    <xf numFmtId="168" fontId="2" fillId="0" borderId="0" xfId="0" applyNumberFormat="1" applyFont="1"/>
    <xf numFmtId="176" fontId="2" fillId="0" borderId="2" xfId="66" applyNumberFormat="1" applyFont="1" applyFill="1" applyBorder="1" applyAlignment="1">
      <alignment horizontal="right" vertical="center" wrapText="1"/>
    </xf>
    <xf numFmtId="177" fontId="2" fillId="0" borderId="2" xfId="2" applyNumberFormat="1" applyFont="1" applyFill="1" applyBorder="1" applyAlignment="1">
      <alignment horizontal="right" vertical="center" wrapText="1"/>
    </xf>
    <xf numFmtId="0" fontId="28" fillId="0" borderId="2" xfId="21" quotePrefix="1" applyFont="1" applyBorder="1" applyAlignment="1">
      <alignment horizontal="center" vertical="center" wrapText="1"/>
    </xf>
    <xf numFmtId="0" fontId="28" fillId="0" borderId="2" xfId="21" applyFont="1" applyBorder="1" applyAlignment="1">
      <alignment vertical="center" wrapText="1"/>
    </xf>
    <xf numFmtId="173" fontId="28" fillId="0" borderId="2" xfId="66" applyNumberFormat="1" applyFont="1" applyFill="1" applyBorder="1" applyAlignment="1">
      <alignment horizontal="right" vertical="center" wrapText="1"/>
    </xf>
    <xf numFmtId="173" fontId="33" fillId="0" borderId="2" xfId="66" applyNumberFormat="1" applyFont="1" applyFill="1" applyBorder="1" applyAlignment="1">
      <alignment horizontal="left" vertical="center" wrapText="1"/>
    </xf>
    <xf numFmtId="173" fontId="34" fillId="0" borderId="2" xfId="66" applyNumberFormat="1" applyFont="1" applyFill="1" applyBorder="1" applyAlignment="1">
      <alignment horizontal="center" vertical="center" wrapText="1"/>
    </xf>
    <xf numFmtId="3" fontId="28" fillId="0" borderId="0" xfId="0" applyNumberFormat="1" applyFont="1" applyAlignment="1">
      <alignment vertical="center"/>
    </xf>
    <xf numFmtId="173" fontId="28" fillId="0" borderId="2" xfId="66" applyNumberFormat="1" applyFont="1" applyFill="1" applyBorder="1" applyAlignment="1">
      <alignment horizontal="center" vertical="center" wrapText="1"/>
    </xf>
    <xf numFmtId="0" fontId="33" fillId="0" borderId="2" xfId="21" quotePrefix="1" applyFont="1" applyBorder="1" applyAlignment="1">
      <alignment horizontal="center" vertical="center" wrapText="1"/>
    </xf>
    <xf numFmtId="0" fontId="33" fillId="0" borderId="2" xfId="21" applyFont="1" applyBorder="1" applyAlignment="1">
      <alignment vertical="center" wrapText="1"/>
    </xf>
    <xf numFmtId="173" fontId="28" fillId="0" borderId="2" xfId="66" applyNumberFormat="1" applyFont="1" applyFill="1" applyBorder="1" applyAlignment="1">
      <alignment horizontal="left" vertical="center" wrapText="1"/>
    </xf>
    <xf numFmtId="3" fontId="33" fillId="0" borderId="0" xfId="0" applyNumberFormat="1" applyFont="1"/>
    <xf numFmtId="174" fontId="4" fillId="0" borderId="2" xfId="2" applyNumberFormat="1" applyFont="1" applyFill="1" applyBorder="1" applyAlignment="1">
      <alignment horizontal="center" vertical="center" wrapText="1"/>
    </xf>
    <xf numFmtId="3" fontId="14" fillId="0" borderId="0" xfId="0" applyNumberFormat="1" applyFont="1" applyAlignment="1">
      <alignment horizontal="center" vertical="center"/>
    </xf>
    <xf numFmtId="174" fontId="26" fillId="0" borderId="0" xfId="0" applyNumberFormat="1" applyFont="1" applyAlignment="1">
      <alignment horizontal="right" vertical="center"/>
    </xf>
    <xf numFmtId="171" fontId="4" fillId="0" borderId="0" xfId="2" applyNumberFormat="1" applyFont="1" applyFill="1" applyBorder="1" applyAlignment="1">
      <alignment horizontal="right" vertical="center"/>
    </xf>
    <xf numFmtId="174" fontId="27" fillId="0" borderId="0" xfId="2" applyNumberFormat="1" applyFont="1" applyFill="1" applyBorder="1" applyAlignment="1">
      <alignment horizontal="right" vertical="center"/>
    </xf>
    <xf numFmtId="174" fontId="14" fillId="0" borderId="0" xfId="0" applyNumberFormat="1" applyFont="1" applyAlignment="1">
      <alignment horizontal="center" vertical="center"/>
    </xf>
    <xf numFmtId="178" fontId="4" fillId="0" borderId="2" xfId="2" applyNumberFormat="1" applyFont="1" applyFill="1" applyBorder="1" applyAlignment="1">
      <alignment horizontal="right" vertical="center" wrapText="1"/>
    </xf>
    <xf numFmtId="178" fontId="4" fillId="0" borderId="2" xfId="66" applyNumberFormat="1" applyFont="1" applyFill="1" applyBorder="1" applyAlignment="1">
      <alignment horizontal="right" vertical="center" wrapText="1"/>
    </xf>
    <xf numFmtId="178" fontId="2" fillId="0" borderId="2" xfId="2" applyNumberFormat="1" applyFont="1" applyFill="1" applyBorder="1" applyAlignment="1">
      <alignment horizontal="right" vertical="center" wrapText="1"/>
    </xf>
    <xf numFmtId="178" fontId="2" fillId="0" borderId="2" xfId="66" applyNumberFormat="1" applyFont="1" applyFill="1" applyBorder="1" applyAlignment="1">
      <alignment horizontal="right" vertical="center" wrapText="1"/>
    </xf>
    <xf numFmtId="178" fontId="28" fillId="0" borderId="2" xfId="2" applyNumberFormat="1" applyFont="1" applyFill="1" applyBorder="1" applyAlignment="1">
      <alignment horizontal="right" vertical="center" wrapText="1"/>
    </xf>
    <xf numFmtId="178" fontId="33" fillId="0" borderId="2" xfId="2" applyNumberFormat="1" applyFont="1" applyFill="1" applyBorder="1" applyAlignment="1">
      <alignment horizontal="right" vertical="center" wrapText="1"/>
    </xf>
    <xf numFmtId="178" fontId="28" fillId="0" borderId="2" xfId="66" applyNumberFormat="1" applyFont="1" applyFill="1" applyBorder="1" applyAlignment="1">
      <alignment horizontal="right" vertical="center" wrapText="1"/>
    </xf>
    <xf numFmtId="178" fontId="2" fillId="0" borderId="1" xfId="66" applyNumberFormat="1" applyFont="1" applyFill="1" applyBorder="1" applyAlignment="1">
      <alignment horizontal="right" vertical="center" wrapText="1"/>
    </xf>
    <xf numFmtId="178" fontId="33" fillId="0" borderId="2" xfId="2" applyNumberFormat="1" applyFont="1" applyFill="1" applyBorder="1" applyAlignment="1">
      <alignment horizontal="center" vertical="center" wrapText="1"/>
    </xf>
    <xf numFmtId="178" fontId="33" fillId="0" borderId="2" xfId="66" applyNumberFormat="1" applyFont="1" applyFill="1" applyBorder="1" applyAlignment="1">
      <alignment horizontal="right" vertical="center" wrapText="1"/>
    </xf>
    <xf numFmtId="178" fontId="4" fillId="0" borderId="2" xfId="2" applyNumberFormat="1" applyFont="1" applyFill="1" applyBorder="1" applyAlignment="1">
      <alignment vertical="center"/>
    </xf>
    <xf numFmtId="178" fontId="2" fillId="0" borderId="2" xfId="2" applyNumberFormat="1" applyFont="1" applyFill="1" applyBorder="1"/>
    <xf numFmtId="178" fontId="2" fillId="0" borderId="2" xfId="2" applyNumberFormat="1" applyFont="1" applyFill="1" applyBorder="1" applyAlignment="1">
      <alignment vertical="center"/>
    </xf>
    <xf numFmtId="178" fontId="2" fillId="0" borderId="2" xfId="2" applyNumberFormat="1" applyFont="1" applyFill="1" applyBorder="1" applyAlignment="1">
      <alignment horizontal="center" vertical="center" wrapText="1"/>
    </xf>
    <xf numFmtId="178" fontId="4" fillId="0" borderId="2" xfId="2" applyNumberFormat="1" applyFont="1" applyFill="1" applyBorder="1" applyAlignment="1">
      <alignment horizontal="center" vertical="center" wrapText="1"/>
    </xf>
    <xf numFmtId="168" fontId="2" fillId="0" borderId="2" xfId="66" applyNumberFormat="1" applyFont="1" applyFill="1" applyBorder="1" applyAlignment="1">
      <alignment horizontal="center" vertical="center" wrapText="1"/>
    </xf>
    <xf numFmtId="3" fontId="3" fillId="0" borderId="6" xfId="0" applyNumberFormat="1" applyFont="1" applyBorder="1"/>
    <xf numFmtId="173" fontId="2" fillId="0" borderId="0" xfId="66" applyNumberFormat="1" applyFont="1" applyFill="1" applyAlignment="1">
      <alignment horizontal="right"/>
    </xf>
    <xf numFmtId="0" fontId="35" fillId="0" borderId="0" xfId="0" applyFont="1" applyAlignment="1">
      <alignment vertical="center"/>
    </xf>
    <xf numFmtId="0" fontId="0" fillId="0" borderId="0" xfId="0" applyAlignment="1">
      <alignment vertical="center"/>
    </xf>
    <xf numFmtId="0" fontId="0" fillId="0" borderId="0" xfId="0" applyAlignment="1">
      <alignment horizontal="center" vertical="center"/>
    </xf>
    <xf numFmtId="0" fontId="35" fillId="0" borderId="2" xfId="0" applyFont="1" applyBorder="1" applyAlignment="1">
      <alignment horizontal="center" vertical="center"/>
    </xf>
    <xf numFmtId="178" fontId="35" fillId="0" borderId="2" xfId="0" applyNumberFormat="1" applyFont="1" applyBorder="1" applyAlignment="1">
      <alignment vertical="center"/>
    </xf>
    <xf numFmtId="170" fontId="35" fillId="0" borderId="2" xfId="0" applyNumberFormat="1" applyFont="1" applyBorder="1" applyAlignment="1">
      <alignment vertical="center"/>
    </xf>
    <xf numFmtId="179" fontId="35" fillId="0" borderId="0" xfId="0" applyNumberFormat="1" applyFont="1" applyAlignment="1">
      <alignment vertical="center"/>
    </xf>
    <xf numFmtId="0" fontId="0" fillId="0" borderId="2" xfId="0" applyBorder="1" applyAlignment="1">
      <alignment horizontal="center" vertical="center"/>
    </xf>
    <xf numFmtId="0" fontId="0" fillId="0" borderId="2" xfId="0" applyBorder="1" applyAlignment="1">
      <alignment vertical="center" wrapText="1"/>
    </xf>
    <xf numFmtId="178" fontId="23" fillId="0" borderId="2" xfId="2" applyNumberFormat="1" applyFont="1" applyBorder="1" applyAlignment="1">
      <alignment vertical="center" wrapText="1"/>
    </xf>
    <xf numFmtId="170" fontId="37" fillId="0" borderId="2" xfId="0" applyNumberFormat="1" applyFont="1" applyBorder="1" applyAlignment="1">
      <alignment vertical="center"/>
    </xf>
    <xf numFmtId="178" fontId="23" fillId="0" borderId="2" xfId="2" applyNumberFormat="1" applyFont="1" applyBorder="1" applyAlignment="1">
      <alignment vertical="center"/>
    </xf>
    <xf numFmtId="178" fontId="37" fillId="0" borderId="2" xfId="66" applyNumberFormat="1" applyFont="1" applyBorder="1" applyAlignment="1">
      <alignment vertical="center"/>
    </xf>
    <xf numFmtId="178" fontId="37" fillId="0" borderId="2" xfId="0" applyNumberFormat="1" applyFont="1" applyBorder="1" applyAlignment="1">
      <alignment vertical="center"/>
    </xf>
    <xf numFmtId="9" fontId="28" fillId="0" borderId="2" xfId="66" applyFont="1" applyFill="1" applyBorder="1" applyAlignment="1">
      <alignment horizontal="right" vertical="center" wrapText="1"/>
    </xf>
    <xf numFmtId="170" fontId="28" fillId="0" borderId="2" xfId="2" applyNumberFormat="1" applyFont="1" applyFill="1" applyBorder="1" applyAlignment="1">
      <alignment horizontal="right" vertical="center" wrapText="1"/>
    </xf>
    <xf numFmtId="3" fontId="28" fillId="0" borderId="0" xfId="0" applyNumberFormat="1" applyFont="1"/>
    <xf numFmtId="0" fontId="38" fillId="0" borderId="2" xfId="21" quotePrefix="1" applyFont="1" applyBorder="1" applyAlignment="1">
      <alignment horizontal="center" vertical="center" wrapText="1"/>
    </xf>
    <xf numFmtId="0" fontId="38" fillId="0" borderId="2" xfId="21" applyFont="1" applyBorder="1" applyAlignment="1">
      <alignment vertical="center" wrapText="1"/>
    </xf>
    <xf numFmtId="178" fontId="38" fillId="0" borderId="2" xfId="2" applyNumberFormat="1" applyFont="1" applyFill="1" applyBorder="1" applyAlignment="1">
      <alignment horizontal="right" vertical="center" wrapText="1"/>
    </xf>
    <xf numFmtId="178" fontId="39" fillId="0" borderId="2" xfId="2" applyNumberFormat="1" applyFont="1" applyFill="1" applyBorder="1" applyAlignment="1">
      <alignment horizontal="right" vertical="center" wrapText="1"/>
    </xf>
    <xf numFmtId="178" fontId="38" fillId="0" borderId="2" xfId="66" applyNumberFormat="1" applyFont="1" applyFill="1" applyBorder="1" applyAlignment="1">
      <alignment horizontal="right" vertical="center" wrapText="1"/>
    </xf>
    <xf numFmtId="173" fontId="38" fillId="0" borderId="2" xfId="66" applyNumberFormat="1" applyFont="1" applyFill="1" applyBorder="1" applyAlignment="1">
      <alignment horizontal="right" vertical="center" wrapText="1"/>
    </xf>
    <xf numFmtId="173" fontId="39" fillId="0" borderId="2" xfId="66" applyNumberFormat="1" applyFont="1" applyFill="1" applyBorder="1" applyAlignment="1">
      <alignment horizontal="left" vertical="center" wrapText="1"/>
    </xf>
    <xf numFmtId="173" fontId="40" fillId="0" borderId="2" xfId="66" applyNumberFormat="1" applyFont="1" applyFill="1" applyBorder="1" applyAlignment="1">
      <alignment horizontal="center" vertical="center" wrapText="1"/>
    </xf>
    <xf numFmtId="3" fontId="38" fillId="0" borderId="0" xfId="0" applyNumberFormat="1" applyFont="1" applyAlignment="1">
      <alignment vertical="center"/>
    </xf>
    <xf numFmtId="0" fontId="28" fillId="0" borderId="2" xfId="21" applyFont="1" applyBorder="1" applyAlignment="1">
      <alignment horizontal="center" vertical="center" wrapText="1"/>
    </xf>
    <xf numFmtId="0" fontId="38" fillId="0" borderId="2" xfId="21" applyFont="1" applyBorder="1" applyAlignment="1">
      <alignment horizontal="center" vertical="center" wrapText="1"/>
    </xf>
    <xf numFmtId="173" fontId="38" fillId="0" borderId="2" xfId="66" applyNumberFormat="1" applyFont="1" applyFill="1" applyBorder="1" applyAlignment="1">
      <alignment horizontal="left" vertical="center" wrapText="1"/>
    </xf>
    <xf numFmtId="0" fontId="33" fillId="0" borderId="2" xfId="21" applyFont="1" applyBorder="1" applyAlignment="1">
      <alignment horizontal="center" vertical="center" wrapText="1"/>
    </xf>
    <xf numFmtId="168" fontId="28" fillId="0" borderId="2" xfId="66" applyNumberFormat="1" applyFont="1" applyFill="1" applyBorder="1" applyAlignment="1">
      <alignment horizontal="center" vertical="center" wrapText="1"/>
    </xf>
    <xf numFmtId="173" fontId="33" fillId="0" borderId="2" xfId="66" applyNumberFormat="1" applyFont="1" applyFill="1" applyBorder="1" applyAlignment="1">
      <alignment horizontal="right" vertical="center" wrapText="1"/>
    </xf>
    <xf numFmtId="3" fontId="33" fillId="0" borderId="0" xfId="0" applyNumberFormat="1" applyFont="1" applyAlignment="1">
      <alignment vertical="center"/>
    </xf>
    <xf numFmtId="168" fontId="34" fillId="0" borderId="2" xfId="2" applyNumberFormat="1" applyFont="1" applyFill="1" applyBorder="1" applyAlignment="1">
      <alignment horizontal="center" vertical="center" wrapText="1"/>
    </xf>
    <xf numFmtId="168" fontId="28" fillId="0" borderId="2" xfId="2" applyNumberFormat="1" applyFont="1" applyFill="1" applyBorder="1" applyAlignment="1">
      <alignment horizontal="right" vertical="center" wrapText="1"/>
    </xf>
    <xf numFmtId="168" fontId="33" fillId="0" borderId="2" xfId="2" applyNumberFormat="1" applyFont="1" applyFill="1" applyBorder="1" applyAlignment="1">
      <alignment horizontal="right" vertical="center" wrapText="1"/>
    </xf>
    <xf numFmtId="173" fontId="41" fillId="0" borderId="2" xfId="66" applyNumberFormat="1" applyFont="1" applyFill="1" applyBorder="1" applyAlignment="1">
      <alignment horizontal="center" vertical="center" wrapText="1"/>
    </xf>
    <xf numFmtId="168" fontId="38" fillId="0" borderId="2" xfId="2" applyNumberFormat="1" applyFont="1" applyFill="1" applyBorder="1" applyAlignment="1">
      <alignment horizontal="right" vertical="center" wrapText="1"/>
    </xf>
    <xf numFmtId="168" fontId="38" fillId="0" borderId="2" xfId="66" applyNumberFormat="1" applyFont="1" applyFill="1" applyBorder="1" applyAlignment="1">
      <alignment horizontal="center" vertical="center" wrapText="1"/>
    </xf>
    <xf numFmtId="168" fontId="38" fillId="0" borderId="2" xfId="2" applyNumberFormat="1" applyFont="1" applyFill="1" applyBorder="1" applyAlignment="1">
      <alignment horizontal="center" vertical="center" wrapText="1"/>
    </xf>
    <xf numFmtId="173" fontId="42" fillId="0" borderId="2" xfId="66" applyNumberFormat="1" applyFont="1" applyFill="1" applyBorder="1" applyAlignment="1">
      <alignment horizontal="center" vertical="center" wrapText="1"/>
    </xf>
    <xf numFmtId="173" fontId="38" fillId="0" borderId="2" xfId="66" applyNumberFormat="1" applyFont="1" applyFill="1" applyBorder="1" applyAlignment="1">
      <alignment horizontal="center" vertical="center" wrapText="1"/>
    </xf>
    <xf numFmtId="3" fontId="38" fillId="0" borderId="0" xfId="0" applyNumberFormat="1" applyFont="1"/>
    <xf numFmtId="178" fontId="38" fillId="0" borderId="2" xfId="2" applyNumberFormat="1" applyFont="1" applyFill="1" applyBorder="1" applyAlignment="1">
      <alignment horizontal="center" vertical="center" wrapText="1"/>
    </xf>
    <xf numFmtId="9" fontId="38" fillId="0" borderId="2" xfId="66" applyFont="1" applyFill="1" applyBorder="1" applyAlignment="1">
      <alignment horizontal="right" vertical="center" wrapText="1"/>
    </xf>
    <xf numFmtId="170" fontId="38" fillId="0" borderId="2" xfId="2" applyNumberFormat="1" applyFont="1" applyFill="1" applyBorder="1" applyAlignment="1">
      <alignment horizontal="right" vertical="center" wrapText="1"/>
    </xf>
    <xf numFmtId="176" fontId="38" fillId="0" borderId="2" xfId="66" applyNumberFormat="1" applyFont="1" applyFill="1" applyBorder="1" applyAlignment="1">
      <alignment horizontal="right" vertical="center" wrapText="1"/>
    </xf>
    <xf numFmtId="176" fontId="4" fillId="0" borderId="2" xfId="66" applyNumberFormat="1" applyFont="1" applyFill="1" applyBorder="1" applyAlignment="1">
      <alignment horizontal="right" vertical="center" wrapText="1"/>
    </xf>
    <xf numFmtId="0" fontId="32" fillId="0" borderId="2" xfId="21" applyFont="1" applyBorder="1" applyAlignment="1">
      <alignment horizontal="center" vertical="center" wrapText="1"/>
    </xf>
    <xf numFmtId="178" fontId="32" fillId="0" borderId="2" xfId="2" applyNumberFormat="1" applyFont="1" applyFill="1" applyBorder="1" applyAlignment="1">
      <alignment horizontal="right" vertical="center" wrapText="1"/>
    </xf>
    <xf numFmtId="178" fontId="32" fillId="0" borderId="2" xfId="66" applyNumberFormat="1" applyFont="1" applyFill="1" applyBorder="1" applyAlignment="1">
      <alignment horizontal="right" vertical="center" wrapText="1"/>
    </xf>
    <xf numFmtId="9" fontId="32" fillId="0" borderId="2" xfId="66" applyFont="1" applyFill="1" applyBorder="1" applyAlignment="1">
      <alignment horizontal="right" vertical="center" wrapText="1"/>
    </xf>
    <xf numFmtId="170" fontId="32" fillId="0" borderId="2" xfId="2" applyNumberFormat="1" applyFont="1" applyFill="1" applyBorder="1" applyAlignment="1">
      <alignment horizontal="right" vertical="center" wrapText="1"/>
    </xf>
    <xf numFmtId="3" fontId="32" fillId="0" borderId="0" xfId="0" applyNumberFormat="1" applyFont="1"/>
    <xf numFmtId="178" fontId="23" fillId="0" borderId="2" xfId="2" applyNumberFormat="1" applyFont="1" applyFill="1" applyBorder="1" applyAlignment="1">
      <alignment vertical="center" wrapText="1"/>
    </xf>
    <xf numFmtId="178" fontId="4" fillId="2" borderId="2" xfId="2" applyNumberFormat="1" applyFont="1" applyFill="1" applyBorder="1" applyAlignment="1">
      <alignment horizontal="right" vertical="center" wrapText="1"/>
    </xf>
    <xf numFmtId="0" fontId="2" fillId="2" borderId="2" xfId="21" applyFont="1" applyFill="1" applyBorder="1" applyAlignment="1">
      <alignment horizontal="center" vertical="center" wrapText="1"/>
    </xf>
    <xf numFmtId="0" fontId="2" fillId="2" borderId="2" xfId="21" applyFont="1" applyFill="1" applyBorder="1" applyAlignment="1">
      <alignment vertical="center" wrapText="1"/>
    </xf>
    <xf numFmtId="178" fontId="2" fillId="2" borderId="2" xfId="2" applyNumberFormat="1" applyFont="1" applyFill="1" applyBorder="1" applyAlignment="1">
      <alignment horizontal="right" vertical="center" wrapText="1"/>
    </xf>
    <xf numFmtId="178" fontId="2" fillId="2" borderId="2" xfId="2" applyNumberFormat="1" applyFont="1" applyFill="1" applyBorder="1" applyAlignment="1">
      <alignment horizontal="center" vertical="center" wrapText="1"/>
    </xf>
    <xf numFmtId="178" fontId="4" fillId="2" borderId="2" xfId="66" applyNumberFormat="1" applyFont="1" applyFill="1" applyBorder="1" applyAlignment="1">
      <alignment horizontal="right" vertical="center" wrapText="1"/>
    </xf>
    <xf numFmtId="178" fontId="2" fillId="2" borderId="2" xfId="66" applyNumberFormat="1" applyFont="1" applyFill="1" applyBorder="1" applyAlignment="1">
      <alignment horizontal="right" vertical="center" wrapText="1"/>
    </xf>
    <xf numFmtId="173" fontId="2" fillId="2" borderId="2" xfId="66" applyNumberFormat="1" applyFont="1" applyFill="1" applyBorder="1" applyAlignment="1">
      <alignment horizontal="center" vertical="center" wrapText="1"/>
    </xf>
    <xf numFmtId="3" fontId="2" fillId="2" borderId="0" xfId="0" applyNumberFormat="1" applyFont="1" applyFill="1"/>
    <xf numFmtId="0" fontId="38" fillId="2" borderId="2" xfId="21" quotePrefix="1" applyFont="1" applyFill="1" applyBorder="1" applyAlignment="1">
      <alignment horizontal="center" vertical="center" wrapText="1"/>
    </xf>
    <xf numFmtId="0" fontId="38" fillId="2" borderId="2" xfId="21" applyFont="1" applyFill="1" applyBorder="1" applyAlignment="1">
      <alignment vertical="center" wrapText="1"/>
    </xf>
    <xf numFmtId="178" fontId="38" fillId="2" borderId="2" xfId="2" applyNumberFormat="1" applyFont="1" applyFill="1" applyBorder="1" applyAlignment="1">
      <alignment horizontal="right" vertical="center" wrapText="1"/>
    </xf>
    <xf numFmtId="178" fontId="38" fillId="2" borderId="2" xfId="2" applyNumberFormat="1" applyFont="1" applyFill="1" applyBorder="1" applyAlignment="1">
      <alignment horizontal="center" vertical="center" wrapText="1"/>
    </xf>
    <xf numFmtId="178" fontId="38" fillId="2" borderId="2" xfId="66" applyNumberFormat="1" applyFont="1" applyFill="1" applyBorder="1" applyAlignment="1">
      <alignment horizontal="right" vertical="center" wrapText="1"/>
    </xf>
    <xf numFmtId="173" fontId="38" fillId="2" borderId="2" xfId="66" applyNumberFormat="1" applyFont="1" applyFill="1" applyBorder="1" applyAlignment="1">
      <alignment horizontal="center" vertical="center" wrapText="1"/>
    </xf>
    <xf numFmtId="173" fontId="38" fillId="2" borderId="2" xfId="66" applyNumberFormat="1" applyFont="1" applyFill="1" applyBorder="1" applyAlignment="1">
      <alignment horizontal="left" vertical="center" wrapText="1"/>
    </xf>
    <xf numFmtId="3" fontId="38" fillId="2" borderId="0" xfId="0" applyNumberFormat="1" applyFont="1" applyFill="1"/>
    <xf numFmtId="3" fontId="3" fillId="0" borderId="0" xfId="0" applyNumberFormat="1" applyFont="1" applyAlignment="1">
      <alignment horizontal="center" vertical="center"/>
    </xf>
    <xf numFmtId="165" fontId="3" fillId="0" borderId="6" xfId="2" applyFont="1" applyFill="1" applyBorder="1" applyAlignment="1">
      <alignment horizontal="right" vertical="center"/>
    </xf>
    <xf numFmtId="178" fontId="4" fillId="0" borderId="2" xfId="2" applyNumberFormat="1" applyFont="1" applyFill="1" applyBorder="1" applyAlignment="1">
      <alignment horizontal="right" vertical="center" shrinkToFit="1"/>
    </xf>
    <xf numFmtId="168" fontId="2" fillId="0" borderId="2" xfId="66" applyNumberFormat="1" applyFont="1" applyFill="1" applyBorder="1" applyAlignment="1">
      <alignment horizontal="left" vertical="center" wrapText="1"/>
    </xf>
    <xf numFmtId="173" fontId="4" fillId="0" borderId="2" xfId="66" applyNumberFormat="1" applyFont="1" applyFill="1" applyBorder="1" applyAlignment="1">
      <alignment horizontal="center" vertical="center" wrapText="1"/>
    </xf>
    <xf numFmtId="0" fontId="4" fillId="0" borderId="2" xfId="71" applyFont="1" applyBorder="1" applyAlignment="1">
      <alignment vertical="center"/>
    </xf>
    <xf numFmtId="3" fontId="4" fillId="0" borderId="2" xfId="82" applyNumberFormat="1" applyFont="1" applyFill="1" applyBorder="1" applyAlignment="1">
      <alignment vertical="center" shrinkToFit="1"/>
    </xf>
    <xf numFmtId="3" fontId="4" fillId="0" borderId="10" xfId="82" applyNumberFormat="1" applyFont="1" applyFill="1" applyBorder="1" applyAlignment="1">
      <alignment vertical="center" shrinkToFit="1"/>
    </xf>
    <xf numFmtId="0" fontId="4" fillId="0" borderId="2" xfId="73" applyFont="1" applyBorder="1" applyAlignment="1">
      <alignment vertical="center" wrapText="1"/>
    </xf>
    <xf numFmtId="3" fontId="4" fillId="0" borderId="10" xfId="81" applyNumberFormat="1" applyFont="1" applyFill="1" applyBorder="1" applyAlignment="1">
      <alignment vertical="center" shrinkToFit="1"/>
    </xf>
    <xf numFmtId="0" fontId="2" fillId="0" borderId="2" xfId="73" applyFont="1" applyBorder="1" applyAlignment="1">
      <alignment vertical="center" wrapText="1"/>
    </xf>
    <xf numFmtId="3" fontId="2" fillId="0" borderId="10" xfId="81" applyNumberFormat="1" applyFont="1" applyFill="1" applyBorder="1" applyAlignment="1">
      <alignment vertical="center" shrinkToFit="1"/>
    </xf>
    <xf numFmtId="3" fontId="2" fillId="0" borderId="2" xfId="82" applyNumberFormat="1" applyFont="1" applyFill="1" applyBorder="1" applyAlignment="1">
      <alignment vertical="center" shrinkToFit="1"/>
    </xf>
    <xf numFmtId="0" fontId="4" fillId="0" borderId="2" xfId="71" applyFont="1" applyBorder="1" applyAlignment="1">
      <alignment vertical="center" wrapText="1" shrinkToFit="1"/>
    </xf>
    <xf numFmtId="3" fontId="4" fillId="0" borderId="2" xfId="0" applyNumberFormat="1" applyFont="1" applyBorder="1" applyAlignment="1">
      <alignment vertical="center"/>
    </xf>
    <xf numFmtId="0" fontId="2" fillId="0" borderId="2" xfId="71" applyFont="1" applyBorder="1" applyAlignment="1">
      <alignment vertical="center"/>
    </xf>
    <xf numFmtId="3" fontId="2" fillId="0" borderId="10" xfId="80" applyNumberFormat="1" applyFont="1" applyFill="1" applyBorder="1" applyAlignment="1">
      <alignment vertical="center" shrinkToFit="1"/>
    </xf>
    <xf numFmtId="3" fontId="2" fillId="0" borderId="10" xfId="82" applyNumberFormat="1" applyFont="1" applyFill="1" applyBorder="1" applyAlignment="1">
      <alignment vertical="center" shrinkToFit="1"/>
    </xf>
    <xf numFmtId="178" fontId="4" fillId="0" borderId="10" xfId="2" applyNumberFormat="1" applyFont="1" applyFill="1" applyBorder="1" applyAlignment="1">
      <alignment horizontal="right" vertical="center" shrinkToFit="1"/>
    </xf>
    <xf numFmtId="3" fontId="4" fillId="0" borderId="2" xfId="81" applyNumberFormat="1" applyFont="1" applyFill="1" applyBorder="1" applyAlignment="1">
      <alignment vertical="center" shrinkToFit="1"/>
    </xf>
    <xf numFmtId="3" fontId="2" fillId="0" borderId="2" xfId="81" applyNumberFormat="1" applyFont="1" applyFill="1" applyBorder="1" applyAlignment="1">
      <alignment vertical="center" shrinkToFit="1"/>
    </xf>
    <xf numFmtId="4" fontId="2" fillId="0" borderId="2" xfId="2" applyNumberFormat="1" applyFont="1" applyFill="1" applyBorder="1" applyAlignment="1">
      <alignment horizontal="center" vertical="center" wrapText="1"/>
    </xf>
    <xf numFmtId="3" fontId="4" fillId="2" borderId="2" xfId="82" applyNumberFormat="1" applyFont="1" applyFill="1" applyBorder="1" applyAlignment="1">
      <alignment vertical="center" shrinkToFit="1"/>
    </xf>
    <xf numFmtId="0" fontId="19" fillId="0" borderId="0" xfId="0" applyFont="1"/>
    <xf numFmtId="0" fontId="19" fillId="0" borderId="0" xfId="0" applyFont="1" applyAlignment="1">
      <alignment horizontal="center" vertical="center"/>
    </xf>
    <xf numFmtId="1" fontId="19" fillId="0" borderId="2" xfId="65" applyNumberFormat="1" applyFont="1" applyBorder="1" applyAlignment="1">
      <alignment horizontal="center" vertical="center"/>
    </xf>
    <xf numFmtId="1" fontId="17" fillId="0" borderId="2" xfId="65" applyNumberFormat="1" applyFont="1" applyBorder="1" applyAlignment="1">
      <alignment horizontal="center" vertical="center" wrapText="1"/>
    </xf>
    <xf numFmtId="1" fontId="19" fillId="0" borderId="2" xfId="65" applyNumberFormat="1" applyFont="1" applyBorder="1" applyAlignment="1">
      <alignment horizontal="right" vertical="center"/>
    </xf>
    <xf numFmtId="168" fontId="17" fillId="0" borderId="2" xfId="0" applyNumberFormat="1" applyFont="1" applyBorder="1" applyAlignment="1">
      <alignment vertical="center"/>
    </xf>
    <xf numFmtId="168" fontId="19" fillId="0" borderId="0" xfId="0" applyNumberFormat="1" applyFont="1"/>
    <xf numFmtId="1" fontId="17" fillId="0" borderId="2" xfId="65" applyNumberFormat="1" applyFont="1" applyBorder="1" applyAlignment="1">
      <alignment horizontal="center" vertical="center"/>
    </xf>
    <xf numFmtId="1" fontId="17" fillId="0" borderId="2" xfId="65" applyNumberFormat="1" applyFont="1" applyBorder="1" applyAlignment="1">
      <alignment horizontal="left" vertical="center" wrapText="1"/>
    </xf>
    <xf numFmtId="0" fontId="19" fillId="0" borderId="2" xfId="51" applyFont="1" applyBorder="1" applyAlignment="1">
      <alignment horizontal="center" vertical="center" wrapText="1"/>
    </xf>
    <xf numFmtId="0" fontId="19" fillId="0" borderId="2" xfId="0" applyFont="1" applyBorder="1" applyAlignment="1">
      <alignment horizontal="justify" vertical="center" wrapText="1"/>
    </xf>
    <xf numFmtId="3" fontId="19" fillId="0" borderId="2" xfId="65" quotePrefix="1" applyNumberFormat="1" applyFont="1" applyBorder="1" applyAlignment="1">
      <alignment horizontal="center" vertical="center" wrapText="1"/>
    </xf>
    <xf numFmtId="168" fontId="19" fillId="0" borderId="2" xfId="65" quotePrefix="1" applyNumberFormat="1" applyFont="1" applyBorder="1" applyAlignment="1">
      <alignment horizontal="right" vertical="center" shrinkToFit="1"/>
    </xf>
    <xf numFmtId="168" fontId="19" fillId="0" borderId="2" xfId="0" applyNumberFormat="1" applyFont="1" applyBorder="1" applyAlignment="1">
      <alignment vertical="center"/>
    </xf>
    <xf numFmtId="1" fontId="17" fillId="0" borderId="2" xfId="65" quotePrefix="1" applyNumberFormat="1" applyFont="1" applyBorder="1" applyAlignment="1">
      <alignment horizontal="center" vertical="center"/>
    </xf>
    <xf numFmtId="1" fontId="19" fillId="0" borderId="2" xfId="65" applyNumberFormat="1" applyFont="1" applyBorder="1" applyAlignment="1">
      <alignment horizontal="center" vertical="center" wrapText="1"/>
    </xf>
    <xf numFmtId="1" fontId="19" fillId="0" borderId="4" xfId="65" applyNumberFormat="1" applyFont="1" applyBorder="1" applyAlignment="1">
      <alignment horizontal="center" vertical="center"/>
    </xf>
    <xf numFmtId="3" fontId="114" fillId="0" borderId="0" xfId="0" applyNumberFormat="1" applyFont="1"/>
    <xf numFmtId="0" fontId="19" fillId="0" borderId="2" xfId="0" applyFont="1" applyBorder="1" applyAlignment="1">
      <alignment vertical="center" wrapText="1"/>
    </xf>
    <xf numFmtId="3" fontId="19" fillId="0" borderId="2" xfId="0" quotePrefix="1" applyNumberFormat="1" applyFont="1" applyBorder="1" applyAlignment="1">
      <alignment horizontal="center" vertical="center" wrapText="1"/>
    </xf>
    <xf numFmtId="168" fontId="19" fillId="0" borderId="2" xfId="65" applyNumberFormat="1" applyFont="1" applyBorder="1" applyAlignment="1">
      <alignment horizontal="right" vertical="center" shrinkToFit="1"/>
    </xf>
    <xf numFmtId="0" fontId="19" fillId="0" borderId="2" xfId="38" applyFont="1" applyBorder="1" applyAlignment="1">
      <alignment horizontal="justify" vertical="center" wrapText="1"/>
    </xf>
    <xf numFmtId="168" fontId="19" fillId="0" borderId="2" xfId="152" applyNumberFormat="1" applyFont="1" applyFill="1" applyBorder="1" applyAlignment="1">
      <alignment horizontal="right" vertical="center" shrinkToFit="1"/>
    </xf>
    <xf numFmtId="0" fontId="116" fillId="0" borderId="0" xfId="0" applyFont="1"/>
    <xf numFmtId="49" fontId="19" fillId="0" borderId="2" xfId="64" applyNumberFormat="1" applyFont="1" applyBorder="1" applyAlignment="1">
      <alignment horizontal="left" vertical="center" wrapText="1"/>
    </xf>
    <xf numFmtId="49" fontId="19" fillId="0" borderId="2" xfId="64" quotePrefix="1" applyNumberFormat="1" applyFont="1" applyBorder="1" applyAlignment="1">
      <alignment horizontal="left" vertical="center" wrapText="1"/>
    </xf>
    <xf numFmtId="0" fontId="116" fillId="0" borderId="2" xfId="0" applyFont="1" applyBorder="1"/>
    <xf numFmtId="0" fontId="19" fillId="0" borderId="2" xfId="0" applyFont="1" applyBorder="1" applyAlignment="1">
      <alignment horizontal="left" vertical="center" wrapText="1"/>
    </xf>
    <xf numFmtId="3" fontId="17" fillId="0" borderId="2" xfId="65" applyNumberFormat="1" applyFont="1" applyBorder="1" applyAlignment="1">
      <alignment horizontal="left" vertical="center" wrapText="1"/>
    </xf>
    <xf numFmtId="0" fontId="116" fillId="0" borderId="0" xfId="0" applyFont="1" applyAlignment="1">
      <alignment horizontal="center" vertical="center"/>
    </xf>
    <xf numFmtId="0" fontId="115" fillId="0" borderId="0" xfId="0" applyFont="1"/>
    <xf numFmtId="0" fontId="115" fillId="30" borderId="0" xfId="0" applyFont="1" applyFill="1"/>
    <xf numFmtId="168" fontId="115" fillId="30" borderId="0" xfId="0" applyNumberFormat="1" applyFont="1" applyFill="1"/>
    <xf numFmtId="168" fontId="115" fillId="0" borderId="0" xfId="0" applyNumberFormat="1" applyFont="1"/>
    <xf numFmtId="168" fontId="19" fillId="30" borderId="2" xfId="65" applyNumberFormat="1" applyFont="1" applyFill="1" applyBorder="1" applyAlignment="1">
      <alignment horizontal="right" vertical="center" shrinkToFit="1"/>
    </xf>
    <xf numFmtId="168" fontId="19" fillId="30" borderId="2" xfId="152" quotePrefix="1" applyNumberFormat="1" applyFont="1" applyFill="1" applyBorder="1" applyAlignment="1">
      <alignment horizontal="right" vertical="center" shrinkToFit="1"/>
    </xf>
    <xf numFmtId="168" fontId="19" fillId="30" borderId="2" xfId="10" applyNumberFormat="1" applyFont="1" applyFill="1" applyBorder="1" applyAlignment="1">
      <alignment horizontal="right" vertical="center" shrinkToFit="1"/>
    </xf>
    <xf numFmtId="168" fontId="19" fillId="0" borderId="2" xfId="10" applyNumberFormat="1" applyFont="1" applyFill="1" applyBorder="1" applyAlignment="1">
      <alignment horizontal="right" vertical="center" shrinkToFit="1"/>
    </xf>
    <xf numFmtId="3" fontId="17" fillId="0" borderId="4" xfId="65" applyNumberFormat="1" applyFont="1" applyBorder="1" applyAlignment="1">
      <alignment horizontal="left" vertical="center" wrapText="1"/>
    </xf>
    <xf numFmtId="0" fontId="117" fillId="0" borderId="0" xfId="0" applyFont="1"/>
    <xf numFmtId="0" fontId="0" fillId="30" borderId="0" xfId="0" applyFill="1"/>
    <xf numFmtId="49" fontId="20" fillId="30" borderId="2" xfId="64" applyNumberFormat="1" applyFont="1" applyFill="1" applyBorder="1" applyAlignment="1">
      <alignment horizontal="left" vertical="center" wrapText="1"/>
    </xf>
    <xf numFmtId="168" fontId="17" fillId="0" borderId="2" xfId="0" applyNumberFormat="1" applyFont="1" applyBorder="1" applyAlignment="1">
      <alignment horizontal="right" vertical="center"/>
    </xf>
    <xf numFmtId="168" fontId="19" fillId="0" borderId="2" xfId="0" applyNumberFormat="1" applyFont="1" applyBorder="1" applyAlignment="1">
      <alignment horizontal="right" vertical="center"/>
    </xf>
    <xf numFmtId="168" fontId="19" fillId="30" borderId="2" xfId="0" applyNumberFormat="1" applyFont="1" applyFill="1" applyBorder="1" applyAlignment="1">
      <alignment horizontal="right" vertical="center"/>
    </xf>
    <xf numFmtId="0" fontId="19" fillId="30" borderId="0" xfId="0" applyFont="1" applyFill="1"/>
    <xf numFmtId="168" fontId="17" fillId="30" borderId="2" xfId="0" applyNumberFormat="1" applyFont="1" applyFill="1" applyBorder="1" applyAlignment="1">
      <alignment vertical="center"/>
    </xf>
    <xf numFmtId="168" fontId="17" fillId="30" borderId="2" xfId="0" applyNumberFormat="1" applyFont="1" applyFill="1" applyBorder="1" applyAlignment="1">
      <alignment horizontal="right" vertical="center"/>
    </xf>
    <xf numFmtId="171" fontId="4" fillId="0" borderId="8" xfId="2" applyNumberFormat="1" applyFont="1" applyFill="1" applyBorder="1" applyAlignment="1">
      <alignment horizontal="center" vertical="center" wrapText="1"/>
    </xf>
    <xf numFmtId="171" fontId="4" fillId="0" borderId="9" xfId="2" applyNumberFormat="1" applyFont="1" applyFill="1" applyBorder="1" applyAlignment="1">
      <alignment horizontal="center" vertical="center" wrapText="1"/>
    </xf>
    <xf numFmtId="171" fontId="4" fillId="0" borderId="10" xfId="2" applyNumberFormat="1" applyFont="1" applyFill="1" applyBorder="1" applyAlignment="1">
      <alignment horizontal="center" vertical="center" wrapText="1"/>
    </xf>
    <xf numFmtId="3" fontId="4" fillId="0" borderId="2" xfId="0" applyNumberFormat="1" applyFont="1" applyBorder="1" applyAlignment="1">
      <alignment horizontal="center" vertical="center"/>
    </xf>
    <xf numFmtId="3" fontId="4" fillId="0" borderId="4" xfId="0" applyNumberFormat="1" applyFont="1" applyBorder="1" applyAlignment="1">
      <alignment horizontal="center" vertical="center"/>
    </xf>
    <xf numFmtId="3" fontId="4" fillId="0" borderId="1" xfId="0" applyNumberFormat="1" applyFont="1" applyBorder="1" applyAlignment="1">
      <alignment horizontal="center" vertical="center"/>
    </xf>
    <xf numFmtId="171" fontId="4" fillId="0" borderId="4" xfId="2" applyNumberFormat="1" applyFont="1" applyFill="1" applyBorder="1" applyAlignment="1">
      <alignment horizontal="center" vertical="center" wrapText="1"/>
    </xf>
    <xf numFmtId="171" fontId="4" fillId="0" borderId="1" xfId="2" applyNumberFormat="1" applyFont="1" applyFill="1" applyBorder="1" applyAlignment="1">
      <alignment horizontal="center" vertical="center" wrapText="1"/>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3" fontId="4" fillId="0" borderId="0" xfId="0" applyNumberFormat="1" applyFont="1" applyAlignment="1">
      <alignment horizontal="center" vertical="center"/>
    </xf>
    <xf numFmtId="0" fontId="4" fillId="0" borderId="0" xfId="0" applyFont="1" applyAlignment="1">
      <alignment horizontal="center" vertical="center"/>
    </xf>
    <xf numFmtId="3" fontId="3" fillId="0" borderId="0" xfId="0" applyNumberFormat="1" applyFont="1" applyAlignment="1">
      <alignment horizontal="center" vertical="center"/>
    </xf>
    <xf numFmtId="0" fontId="3" fillId="0" borderId="0" xfId="0" applyFont="1" applyAlignment="1">
      <alignment horizontal="center" vertical="center"/>
    </xf>
    <xf numFmtId="171" fontId="4" fillId="0" borderId="2" xfId="2" applyNumberFormat="1" applyFont="1" applyFill="1" applyBorder="1" applyAlignment="1">
      <alignment horizontal="center" vertical="center" wrapText="1"/>
    </xf>
    <xf numFmtId="171" fontId="4" fillId="0" borderId="5" xfId="2" applyNumberFormat="1" applyFont="1" applyFill="1" applyBorder="1" applyAlignment="1">
      <alignment horizontal="center" vertical="center" wrapText="1"/>
    </xf>
    <xf numFmtId="0" fontId="17" fillId="0" borderId="11" xfId="23" applyFont="1" applyBorder="1" applyAlignment="1">
      <alignment horizontal="center" vertical="center" wrapText="1"/>
    </xf>
    <xf numFmtId="0" fontId="17" fillId="0" borderId="12" xfId="23" applyFont="1" applyBorder="1" applyAlignment="1">
      <alignment horizontal="center" vertical="center" wrapText="1"/>
    </xf>
    <xf numFmtId="0" fontId="17" fillId="0" borderId="13" xfId="23" applyFont="1" applyBorder="1" applyAlignment="1">
      <alignment horizontal="center" vertical="center" wrapText="1"/>
    </xf>
    <xf numFmtId="0" fontId="17" fillId="0" borderId="14" xfId="23" applyFont="1" applyBorder="1" applyAlignment="1">
      <alignment horizontal="center" vertical="center" wrapText="1"/>
    </xf>
    <xf numFmtId="0" fontId="17" fillId="0" borderId="6" xfId="23" applyFont="1" applyBorder="1" applyAlignment="1">
      <alignment horizontal="center" vertical="center" wrapText="1"/>
    </xf>
    <xf numFmtId="0" fontId="17" fillId="0" borderId="15" xfId="23" applyFont="1" applyBorder="1" applyAlignment="1">
      <alignment horizontal="center" vertical="center" wrapText="1"/>
    </xf>
    <xf numFmtId="0" fontId="17" fillId="0" borderId="4" xfId="23" applyFont="1" applyBorder="1" applyAlignment="1">
      <alignment horizontal="center" vertical="center" wrapText="1"/>
    </xf>
    <xf numFmtId="0" fontId="17" fillId="0" borderId="1" xfId="23" applyFont="1" applyBorder="1" applyAlignment="1">
      <alignment horizontal="center" vertical="center" wrapText="1"/>
    </xf>
    <xf numFmtId="0" fontId="17" fillId="0" borderId="8" xfId="23" applyFont="1" applyBorder="1" applyAlignment="1">
      <alignment horizontal="center" vertical="center" wrapText="1"/>
    </xf>
    <xf numFmtId="0" fontId="17" fillId="0" borderId="9" xfId="23" applyFont="1" applyBorder="1" applyAlignment="1">
      <alignment horizontal="center" vertical="center" wrapText="1"/>
    </xf>
    <xf numFmtId="0" fontId="17" fillId="0" borderId="10" xfId="23" applyFont="1" applyBorder="1" applyAlignment="1">
      <alignment horizontal="center" vertical="center" wrapText="1"/>
    </xf>
    <xf numFmtId="0" fontId="17" fillId="0" borderId="5" xfId="23" applyFont="1" applyBorder="1" applyAlignment="1">
      <alignment horizontal="center" vertical="center" wrapText="1"/>
    </xf>
    <xf numFmtId="0" fontId="17" fillId="0" borderId="0" xfId="23" applyFont="1" applyAlignment="1">
      <alignment horizontal="center" vertical="center"/>
    </xf>
    <xf numFmtId="0" fontId="17" fillId="0" borderId="0" xfId="23" applyFont="1" applyAlignment="1">
      <alignment horizontal="center" vertical="center" wrapText="1"/>
    </xf>
    <xf numFmtId="0" fontId="18" fillId="0" borderId="0" xfId="23" applyFont="1" applyAlignment="1">
      <alignment horizontal="center"/>
    </xf>
    <xf numFmtId="0" fontId="18" fillId="0" borderId="6" xfId="23" applyFont="1" applyBorder="1" applyAlignment="1">
      <alignment horizontal="right"/>
    </xf>
    <xf numFmtId="0" fontId="17" fillId="0" borderId="2" xfId="23" applyFont="1" applyBorder="1" applyAlignment="1">
      <alignment horizontal="center" vertical="center" wrapText="1"/>
    </xf>
    <xf numFmtId="0" fontId="17" fillId="0" borderId="16" xfId="23" applyFont="1" applyBorder="1" applyAlignment="1">
      <alignment horizontal="center" vertical="center" wrapText="1"/>
    </xf>
    <xf numFmtId="0" fontId="17" fillId="0" borderId="17" xfId="23" applyFont="1" applyBorder="1" applyAlignment="1">
      <alignment horizontal="center" vertical="center" wrapText="1"/>
    </xf>
    <xf numFmtId="0" fontId="35" fillId="0" borderId="4" xfId="0" applyFont="1" applyBorder="1" applyAlignment="1">
      <alignment horizontal="center" vertical="center"/>
    </xf>
    <xf numFmtId="0" fontId="35" fillId="0" borderId="5" xfId="0" applyFont="1" applyBorder="1" applyAlignment="1">
      <alignment horizontal="center" vertical="center"/>
    </xf>
    <xf numFmtId="0" fontId="35" fillId="0" borderId="1" xfId="0" applyFont="1" applyBorder="1" applyAlignment="1">
      <alignment horizontal="center" vertical="center"/>
    </xf>
    <xf numFmtId="0" fontId="35" fillId="0" borderId="0" xfId="0" applyFont="1" applyAlignment="1">
      <alignment horizontal="center" vertical="center"/>
    </xf>
    <xf numFmtId="0" fontId="36" fillId="0" borderId="0" xfId="0" applyFont="1" applyAlignment="1">
      <alignment horizontal="center" vertical="center"/>
    </xf>
    <xf numFmtId="0" fontId="36" fillId="0" borderId="6" xfId="0" applyFont="1" applyBorder="1" applyAlignment="1">
      <alignment horizontal="center" vertical="center"/>
    </xf>
    <xf numFmtId="170" fontId="4" fillId="0" borderId="2" xfId="16" applyNumberFormat="1" applyFont="1" applyFill="1" applyBorder="1" applyAlignment="1">
      <alignment horizontal="center" vertical="center"/>
    </xf>
    <xf numFmtId="173" fontId="4" fillId="0" borderId="4" xfId="66" applyNumberFormat="1" applyFont="1" applyFill="1" applyBorder="1" applyAlignment="1">
      <alignment horizontal="center" vertical="center" wrapText="1"/>
    </xf>
    <xf numFmtId="173" fontId="4" fillId="0" borderId="5" xfId="66" applyNumberFormat="1" applyFont="1" applyFill="1" applyBorder="1" applyAlignment="1">
      <alignment horizontal="center" vertical="center" wrapText="1"/>
    </xf>
    <xf numFmtId="171" fontId="30" fillId="0" borderId="4" xfId="2" applyNumberFormat="1" applyFont="1" applyFill="1" applyBorder="1" applyAlignment="1">
      <alignment horizontal="center" vertical="center" wrapText="1"/>
    </xf>
    <xf numFmtId="171" fontId="30" fillId="0" borderId="5" xfId="2" applyNumberFormat="1" applyFont="1" applyFill="1" applyBorder="1" applyAlignment="1">
      <alignment horizontal="center" vertical="center" wrapText="1"/>
    </xf>
    <xf numFmtId="171" fontId="30" fillId="0" borderId="1" xfId="2" applyNumberFormat="1" applyFont="1" applyFill="1" applyBorder="1" applyAlignment="1">
      <alignment horizontal="center" vertical="center" wrapText="1"/>
    </xf>
    <xf numFmtId="165" fontId="4" fillId="0" borderId="6" xfId="2" applyFont="1" applyFill="1" applyBorder="1" applyAlignment="1">
      <alignment horizontal="center" vertical="center"/>
    </xf>
    <xf numFmtId="171" fontId="4" fillId="0" borderId="0" xfId="2" applyNumberFormat="1" applyFont="1" applyFill="1" applyAlignment="1">
      <alignment horizontal="center" vertical="center"/>
    </xf>
    <xf numFmtId="174" fontId="4" fillId="0" borderId="2" xfId="2" applyNumberFormat="1" applyFont="1" applyFill="1" applyBorder="1" applyAlignment="1">
      <alignment horizontal="center" vertical="center" wrapText="1"/>
    </xf>
    <xf numFmtId="3" fontId="30" fillId="0" borderId="0" xfId="0" applyNumberFormat="1" applyFont="1" applyAlignment="1">
      <alignment horizontal="center" vertical="center"/>
    </xf>
    <xf numFmtId="3" fontId="14" fillId="0" borderId="0" xfId="0" applyNumberFormat="1" applyFont="1" applyAlignment="1">
      <alignment horizontal="center" vertical="center"/>
    </xf>
    <xf numFmtId="165" fontId="3" fillId="0" borderId="6" xfId="2" applyFont="1" applyFill="1" applyBorder="1" applyAlignment="1">
      <alignment horizontal="center" vertical="center"/>
    </xf>
    <xf numFmtId="172" fontId="4" fillId="0" borderId="4" xfId="2" applyNumberFormat="1" applyFont="1" applyFill="1" applyBorder="1" applyAlignment="1">
      <alignment horizontal="center" vertical="center" wrapText="1"/>
    </xf>
    <xf numFmtId="172" fontId="4" fillId="0" borderId="1" xfId="2" applyNumberFormat="1" applyFont="1" applyFill="1" applyBorder="1" applyAlignment="1">
      <alignment horizontal="center" vertical="center" wrapText="1"/>
    </xf>
    <xf numFmtId="172" fontId="4" fillId="0" borderId="2" xfId="2" applyNumberFormat="1" applyFont="1" applyFill="1" applyBorder="1" applyAlignment="1">
      <alignment horizontal="center" vertical="center" wrapText="1"/>
    </xf>
    <xf numFmtId="170" fontId="3" fillId="0" borderId="0" xfId="16" applyNumberFormat="1" applyFont="1" applyFill="1" applyAlignment="1">
      <alignment horizontal="center" vertical="center"/>
    </xf>
    <xf numFmtId="171" fontId="3" fillId="0" borderId="6" xfId="2" applyNumberFormat="1" applyFont="1" applyFill="1" applyBorder="1" applyAlignment="1">
      <alignment horizontal="center" vertical="center"/>
    </xf>
    <xf numFmtId="9" fontId="30" fillId="0" borderId="4" xfId="66" applyFont="1" applyFill="1" applyBorder="1" applyAlignment="1">
      <alignment horizontal="center" vertical="center" wrapText="1"/>
    </xf>
    <xf numFmtId="9" fontId="30" fillId="0" borderId="5" xfId="66" applyFont="1" applyFill="1" applyBorder="1" applyAlignment="1">
      <alignment horizontal="center" vertical="center" wrapText="1"/>
    </xf>
    <xf numFmtId="9" fontId="30" fillId="0" borderId="1" xfId="66" applyFont="1" applyFill="1" applyBorder="1" applyAlignment="1">
      <alignment horizontal="center" vertical="center" wrapText="1"/>
    </xf>
    <xf numFmtId="3" fontId="4" fillId="0" borderId="0" xfId="0" applyNumberFormat="1" applyFont="1" applyAlignment="1">
      <alignment horizontal="center"/>
    </xf>
    <xf numFmtId="3" fontId="3" fillId="0" borderId="0" xfId="0" applyNumberFormat="1" applyFont="1" applyAlignment="1">
      <alignment horizontal="center"/>
    </xf>
    <xf numFmtId="171" fontId="4" fillId="2" borderId="4" xfId="2" applyNumberFormat="1" applyFont="1" applyFill="1" applyBorder="1" applyAlignment="1">
      <alignment horizontal="center" vertical="center" wrapText="1"/>
    </xf>
    <xf numFmtId="171" fontId="4" fillId="2" borderId="5" xfId="2" applyNumberFormat="1" applyFont="1" applyFill="1" applyBorder="1" applyAlignment="1">
      <alignment horizontal="center" vertical="center" wrapText="1"/>
    </xf>
    <xf numFmtId="171" fontId="4" fillId="2" borderId="1" xfId="2" applyNumberFormat="1" applyFont="1" applyFill="1" applyBorder="1" applyAlignment="1">
      <alignment horizontal="center" vertical="center" wrapText="1"/>
    </xf>
    <xf numFmtId="172" fontId="4" fillId="2" borderId="4" xfId="2" applyNumberFormat="1" applyFont="1" applyFill="1" applyBorder="1" applyAlignment="1">
      <alignment horizontal="center" vertical="center" wrapText="1"/>
    </xf>
    <xf numFmtId="172" fontId="4" fillId="2" borderId="1" xfId="2" applyNumberFormat="1" applyFont="1" applyFill="1" applyBorder="1" applyAlignment="1">
      <alignment horizontal="center" vertical="center" wrapText="1"/>
    </xf>
    <xf numFmtId="3" fontId="13" fillId="0" borderId="0" xfId="0" applyNumberFormat="1" applyFont="1" applyAlignment="1">
      <alignment horizontal="center" vertical="center"/>
    </xf>
    <xf numFmtId="3" fontId="21" fillId="0" borderId="0" xfId="0" applyNumberFormat="1" applyFont="1" applyAlignment="1">
      <alignment horizontal="center"/>
    </xf>
    <xf numFmtId="173" fontId="4" fillId="2" borderId="2" xfId="66" applyNumberFormat="1" applyFont="1" applyFill="1" applyBorder="1" applyAlignment="1">
      <alignment horizontal="center" vertical="center" wrapText="1"/>
    </xf>
    <xf numFmtId="170" fontId="14" fillId="0" borderId="0" xfId="16" applyNumberFormat="1" applyFont="1" applyFill="1" applyAlignment="1">
      <alignment horizontal="center" vertical="center"/>
    </xf>
    <xf numFmtId="172" fontId="4" fillId="2" borderId="2" xfId="2" applyNumberFormat="1" applyFont="1" applyFill="1" applyBorder="1" applyAlignment="1">
      <alignment horizontal="center" vertical="center" wrapText="1"/>
    </xf>
    <xf numFmtId="9" fontId="4" fillId="2" borderId="4" xfId="66" applyFont="1" applyFill="1" applyBorder="1" applyAlignment="1">
      <alignment horizontal="center" vertical="center" wrapText="1"/>
    </xf>
    <xf numFmtId="9" fontId="4" fillId="2" borderId="5" xfId="66" applyFont="1" applyFill="1" applyBorder="1" applyAlignment="1">
      <alignment horizontal="center" vertical="center" wrapText="1"/>
    </xf>
    <xf numFmtId="9" fontId="4" fillId="2" borderId="1" xfId="66" applyFont="1" applyFill="1" applyBorder="1" applyAlignment="1">
      <alignment horizontal="center" vertical="center" wrapText="1"/>
    </xf>
    <xf numFmtId="172" fontId="4" fillId="2" borderId="8" xfId="2" applyNumberFormat="1" applyFont="1" applyFill="1" applyBorder="1" applyAlignment="1">
      <alignment horizontal="center" vertical="center" wrapText="1"/>
    </xf>
    <xf numFmtId="172" fontId="4" fillId="2" borderId="9" xfId="2" applyNumberFormat="1" applyFont="1" applyFill="1" applyBorder="1" applyAlignment="1">
      <alignment horizontal="center" vertical="center" wrapText="1"/>
    </xf>
    <xf numFmtId="172" fontId="4" fillId="2" borderId="10" xfId="2" applyNumberFormat="1" applyFont="1" applyFill="1" applyBorder="1" applyAlignment="1">
      <alignment horizontal="center" vertical="center" wrapText="1"/>
    </xf>
    <xf numFmtId="3" fontId="13" fillId="0" borderId="0" xfId="0" applyNumberFormat="1" applyFont="1" applyAlignment="1">
      <alignment horizontal="center"/>
    </xf>
    <xf numFmtId="3" fontId="14" fillId="0" borderId="0" xfId="0" applyNumberFormat="1" applyFont="1" applyAlignment="1">
      <alignment horizontal="center"/>
    </xf>
    <xf numFmtId="173" fontId="4" fillId="2" borderId="4" xfId="66" applyNumberFormat="1" applyFont="1" applyFill="1" applyBorder="1" applyAlignment="1">
      <alignment horizontal="center" vertical="center" wrapText="1"/>
    </xf>
    <xf numFmtId="173" fontId="4" fillId="2" borderId="5" xfId="66" applyNumberFormat="1" applyFont="1" applyFill="1" applyBorder="1" applyAlignment="1">
      <alignment horizontal="center" vertical="center" wrapText="1"/>
    </xf>
    <xf numFmtId="171" fontId="4" fillId="2" borderId="8" xfId="2" applyNumberFormat="1" applyFont="1" applyFill="1" applyBorder="1" applyAlignment="1">
      <alignment horizontal="center" vertical="center" wrapText="1"/>
    </xf>
    <xf numFmtId="171" fontId="4" fillId="2" borderId="10" xfId="2" applyNumberFormat="1" applyFont="1" applyFill="1" applyBorder="1" applyAlignment="1">
      <alignment horizontal="center" vertical="center" wrapText="1"/>
    </xf>
    <xf numFmtId="171" fontId="4" fillId="2" borderId="9" xfId="2" applyNumberFormat="1" applyFont="1" applyFill="1" applyBorder="1" applyAlignment="1">
      <alignment horizontal="center" vertical="center" wrapText="1"/>
    </xf>
    <xf numFmtId="0" fontId="17" fillId="0" borderId="0" xfId="0" applyFont="1" applyAlignment="1">
      <alignment horizontal="center" vertical="center"/>
    </xf>
    <xf numFmtId="1" fontId="17" fillId="0" borderId="0" xfId="65" applyNumberFormat="1" applyFont="1" applyAlignment="1">
      <alignment horizontal="center" vertical="center" wrapText="1"/>
    </xf>
    <xf numFmtId="1" fontId="18" fillId="0" borderId="0" xfId="65" applyNumberFormat="1" applyFont="1" applyAlignment="1">
      <alignment horizontal="center" vertical="center" wrapText="1"/>
    </xf>
    <xf numFmtId="0" fontId="18" fillId="0" borderId="6" xfId="0" applyFont="1" applyBorder="1" applyAlignment="1">
      <alignment horizontal="right" vertical="center"/>
    </xf>
    <xf numFmtId="3" fontId="17" fillId="30" borderId="2" xfId="65" applyNumberFormat="1" applyFont="1" applyFill="1" applyBorder="1" applyAlignment="1">
      <alignment horizontal="center" vertical="center" wrapText="1"/>
    </xf>
    <xf numFmtId="3" fontId="17" fillId="30" borderId="8" xfId="65" applyNumberFormat="1" applyFont="1" applyFill="1" applyBorder="1" applyAlignment="1">
      <alignment horizontal="center" vertical="center" wrapText="1"/>
    </xf>
    <xf numFmtId="3" fontId="17" fillId="30" borderId="9" xfId="65" applyNumberFormat="1" applyFont="1" applyFill="1" applyBorder="1" applyAlignment="1">
      <alignment horizontal="center" vertical="center" wrapText="1"/>
    </xf>
    <xf numFmtId="3" fontId="17" fillId="30" borderId="4" xfId="65" applyNumberFormat="1" applyFont="1" applyFill="1" applyBorder="1" applyAlignment="1">
      <alignment horizontal="center" vertical="center" wrapText="1"/>
    </xf>
    <xf numFmtId="3" fontId="17" fillId="30" borderId="5" xfId="65" applyNumberFormat="1" applyFont="1" applyFill="1" applyBorder="1" applyAlignment="1">
      <alignment horizontal="center" vertical="center" wrapText="1"/>
    </xf>
    <xf numFmtId="3" fontId="17" fillId="30" borderId="1" xfId="65" applyNumberFormat="1" applyFont="1" applyFill="1" applyBorder="1" applyAlignment="1">
      <alignment horizontal="center" vertical="center" wrapText="1"/>
    </xf>
  </cellXfs>
  <cellStyles count="264">
    <cellStyle name="          _x000d__x000a_shell=progman.exe_x000d__x000a_m" xfId="86" xr:uid="{00000000-0005-0000-0000-000000000000}"/>
    <cellStyle name="_x000d__x000a_JournalTemplate=C:\COMFO\CTALK\JOURSTD.TPL_x000d__x000a_LbStateAddress=3 3 0 251 1 89 2 311_x000d__x000a_LbStateJou" xfId="1" xr:uid="{00000000-0005-0000-0000-000001000000}"/>
    <cellStyle name="??" xfId="87" xr:uid="{00000000-0005-0000-0000-000002000000}"/>
    <cellStyle name="?? [0.00]_PRODUCT DETAIL Q1" xfId="88" xr:uid="{00000000-0005-0000-0000-000003000000}"/>
    <cellStyle name="?? [0]" xfId="89" xr:uid="{00000000-0005-0000-0000-000004000000}"/>
    <cellStyle name="???? [0.00]_PRODUCT DETAIL Q1" xfId="90" xr:uid="{00000000-0005-0000-0000-000005000000}"/>
    <cellStyle name="????_PRODUCT DETAIL Q1" xfId="91" xr:uid="{00000000-0005-0000-0000-000006000000}"/>
    <cellStyle name="???[0]_?? DI" xfId="92" xr:uid="{00000000-0005-0000-0000-000007000000}"/>
    <cellStyle name="???_?? DI" xfId="93" xr:uid="{00000000-0005-0000-0000-000008000000}"/>
    <cellStyle name="??_(????)??????" xfId="94" xr:uid="{00000000-0005-0000-0000-000009000000}"/>
    <cellStyle name="•W€_STDFOR" xfId="95" xr:uid="{00000000-0005-0000-0000-00000A000000}"/>
    <cellStyle name="W_STDFOR" xfId="96" xr:uid="{00000000-0005-0000-0000-00000B000000}"/>
    <cellStyle name="0" xfId="97" xr:uid="{00000000-0005-0000-0000-00000C000000}"/>
    <cellStyle name="1" xfId="98" xr:uid="{00000000-0005-0000-0000-00000D000000}"/>
    <cellStyle name="¹éºÐÀ²_±âÅ¸" xfId="99" xr:uid="{00000000-0005-0000-0000-00000E000000}"/>
    <cellStyle name="2" xfId="100" xr:uid="{00000000-0005-0000-0000-00000F000000}"/>
    <cellStyle name="20% - Accent1 2" xfId="101" xr:uid="{00000000-0005-0000-0000-000010000000}"/>
    <cellStyle name="20% - Accent2 2" xfId="102" xr:uid="{00000000-0005-0000-0000-000011000000}"/>
    <cellStyle name="20% - Accent3 2" xfId="103" xr:uid="{00000000-0005-0000-0000-000012000000}"/>
    <cellStyle name="20% - Accent4 2" xfId="104" xr:uid="{00000000-0005-0000-0000-000013000000}"/>
    <cellStyle name="20% - Accent5 2" xfId="105" xr:uid="{00000000-0005-0000-0000-000014000000}"/>
    <cellStyle name="20% - Accent6 2" xfId="106" xr:uid="{00000000-0005-0000-0000-000015000000}"/>
    <cellStyle name="3" xfId="107" xr:uid="{00000000-0005-0000-0000-000016000000}"/>
    <cellStyle name="4" xfId="108" xr:uid="{00000000-0005-0000-0000-000017000000}"/>
    <cellStyle name="40% - Accent1 2" xfId="109" xr:uid="{00000000-0005-0000-0000-000018000000}"/>
    <cellStyle name="40% - Accent2 2" xfId="110" xr:uid="{00000000-0005-0000-0000-000019000000}"/>
    <cellStyle name="40% - Accent3 2" xfId="111" xr:uid="{00000000-0005-0000-0000-00001A000000}"/>
    <cellStyle name="40% - Accent4 2" xfId="112" xr:uid="{00000000-0005-0000-0000-00001B000000}"/>
    <cellStyle name="40% - Accent5 2" xfId="113" xr:uid="{00000000-0005-0000-0000-00001C000000}"/>
    <cellStyle name="40% - Accent6 2" xfId="114" xr:uid="{00000000-0005-0000-0000-00001D000000}"/>
    <cellStyle name="6" xfId="115" xr:uid="{00000000-0005-0000-0000-00001E000000}"/>
    <cellStyle name="60% - Accent1 2" xfId="116" xr:uid="{00000000-0005-0000-0000-00001F000000}"/>
    <cellStyle name="60% - Accent2 2" xfId="117" xr:uid="{00000000-0005-0000-0000-000020000000}"/>
    <cellStyle name="60% - Accent3 2" xfId="118" xr:uid="{00000000-0005-0000-0000-000021000000}"/>
    <cellStyle name="60% - Accent4 2" xfId="119" xr:uid="{00000000-0005-0000-0000-000022000000}"/>
    <cellStyle name="60% - Accent5 2" xfId="120" xr:uid="{00000000-0005-0000-0000-000023000000}"/>
    <cellStyle name="60% - Accent6 2" xfId="121" xr:uid="{00000000-0005-0000-0000-000024000000}"/>
    <cellStyle name="Accent1 2" xfId="122" xr:uid="{00000000-0005-0000-0000-000025000000}"/>
    <cellStyle name="Accent2 2" xfId="123" xr:uid="{00000000-0005-0000-0000-000026000000}"/>
    <cellStyle name="Accent3 2" xfId="124" xr:uid="{00000000-0005-0000-0000-000027000000}"/>
    <cellStyle name="Accent4 2" xfId="125" xr:uid="{00000000-0005-0000-0000-000028000000}"/>
    <cellStyle name="Accent5 2" xfId="126" xr:uid="{00000000-0005-0000-0000-000029000000}"/>
    <cellStyle name="Accent6 2" xfId="127" xr:uid="{00000000-0005-0000-0000-00002A000000}"/>
    <cellStyle name="ÅëÈ­ [0]_¿ì¹°Åë" xfId="128" xr:uid="{00000000-0005-0000-0000-00002B000000}"/>
    <cellStyle name="AeE­ [0]_INQUIRY ¿µ¾÷AßAø " xfId="129" xr:uid="{00000000-0005-0000-0000-00002C000000}"/>
    <cellStyle name="ÅëÈ­ [0]_Sheet1" xfId="130" xr:uid="{00000000-0005-0000-0000-00002D000000}"/>
    <cellStyle name="ÅëÈ­_¿ì¹°Åë" xfId="131" xr:uid="{00000000-0005-0000-0000-00002E000000}"/>
    <cellStyle name="AeE­_INQUIRY ¿µ¾÷AßAø " xfId="132" xr:uid="{00000000-0005-0000-0000-00002F000000}"/>
    <cellStyle name="ÅëÈ­_Sheet1" xfId="133" xr:uid="{00000000-0005-0000-0000-000030000000}"/>
    <cellStyle name="args.style" xfId="134" xr:uid="{00000000-0005-0000-0000-000031000000}"/>
    <cellStyle name="ÄÞ¸¶ [0]_¿ì¹°Åë" xfId="135" xr:uid="{00000000-0005-0000-0000-000032000000}"/>
    <cellStyle name="AÞ¸¶ [0]_INQUIRY ¿?¾÷AßAø " xfId="136" xr:uid="{00000000-0005-0000-0000-000033000000}"/>
    <cellStyle name="ÄÞ¸¶ [0]_L601CPT" xfId="137" xr:uid="{00000000-0005-0000-0000-000034000000}"/>
    <cellStyle name="ÄÞ¸¶_¿ì¹°Åë" xfId="138" xr:uid="{00000000-0005-0000-0000-000035000000}"/>
    <cellStyle name="AÞ¸¶_INQUIRY ¿?¾÷AßAø " xfId="139" xr:uid="{00000000-0005-0000-0000-000036000000}"/>
    <cellStyle name="ÄÞ¸¶_L601CPT" xfId="140" xr:uid="{00000000-0005-0000-0000-000037000000}"/>
    <cellStyle name="Bad 2" xfId="141" xr:uid="{00000000-0005-0000-0000-000038000000}"/>
    <cellStyle name="Body" xfId="142" xr:uid="{00000000-0005-0000-0000-000039000000}"/>
    <cellStyle name="C?AØ_¿?¾÷CoE² " xfId="143" xr:uid="{00000000-0005-0000-0000-00003A000000}"/>
    <cellStyle name="Ç¥ÁØ_#2(M17)_1" xfId="144" xr:uid="{00000000-0005-0000-0000-00003B000000}"/>
    <cellStyle name="C￥AØ_¿μ¾÷CoE² " xfId="145" xr:uid="{00000000-0005-0000-0000-00003C000000}"/>
    <cellStyle name="Ç¥ÁØ_±³°¢¼ö·®" xfId="146" xr:uid="{00000000-0005-0000-0000-00003D000000}"/>
    <cellStyle name="C￥AØ_≫c¾÷ºIº° AN°e " xfId="147" xr:uid="{00000000-0005-0000-0000-00003E000000}"/>
    <cellStyle name="Calc Currency (0)" xfId="148" xr:uid="{00000000-0005-0000-0000-00003F000000}"/>
    <cellStyle name="Calculation 2" xfId="149" xr:uid="{00000000-0005-0000-0000-000040000000}"/>
    <cellStyle name="category" xfId="150" xr:uid="{00000000-0005-0000-0000-000041000000}"/>
    <cellStyle name="Comma" xfId="2" builtinId="3"/>
    <cellStyle name="Comma  - Style1" xfId="153" xr:uid="{00000000-0005-0000-0000-000044000000}"/>
    <cellStyle name="Comma  - Style2" xfId="154" xr:uid="{00000000-0005-0000-0000-000045000000}"/>
    <cellStyle name="Comma  - Style3" xfId="155" xr:uid="{00000000-0005-0000-0000-000046000000}"/>
    <cellStyle name="Comma  - Style4" xfId="156" xr:uid="{00000000-0005-0000-0000-000047000000}"/>
    <cellStyle name="Comma  - Style5" xfId="157" xr:uid="{00000000-0005-0000-0000-000048000000}"/>
    <cellStyle name="Comma  - Style6" xfId="158" xr:uid="{00000000-0005-0000-0000-000049000000}"/>
    <cellStyle name="Comma  - Style7" xfId="159" xr:uid="{00000000-0005-0000-0000-00004A000000}"/>
    <cellStyle name="Comma  - Style8" xfId="160" xr:uid="{00000000-0005-0000-0000-00004B000000}"/>
    <cellStyle name="Comma [0] 2" xfId="3" xr:uid="{00000000-0005-0000-0000-00004C000000}"/>
    <cellStyle name="Comma 10" xfId="4" xr:uid="{00000000-0005-0000-0000-00004D000000}"/>
    <cellStyle name="Comma 10 2" xfId="5" xr:uid="{00000000-0005-0000-0000-00004E000000}"/>
    <cellStyle name="Comma 10 3" xfId="6" xr:uid="{00000000-0005-0000-0000-00004F000000}"/>
    <cellStyle name="Comma 10 3 2" xfId="7" xr:uid="{00000000-0005-0000-0000-000050000000}"/>
    <cellStyle name="Comma 11" xfId="81" xr:uid="{00000000-0005-0000-0000-000051000000}"/>
    <cellStyle name="Comma 12" xfId="80" xr:uid="{00000000-0005-0000-0000-000052000000}"/>
    <cellStyle name="Comma 13" xfId="82" xr:uid="{00000000-0005-0000-0000-000053000000}"/>
    <cellStyle name="Comma 14" xfId="83" xr:uid="{00000000-0005-0000-0000-000054000000}"/>
    <cellStyle name="Comma 15" xfId="84" xr:uid="{00000000-0005-0000-0000-000055000000}"/>
    <cellStyle name="Comma 2" xfId="8" xr:uid="{00000000-0005-0000-0000-000056000000}"/>
    <cellStyle name="Comma 2 2" xfId="152" xr:uid="{00000000-0005-0000-0000-000057000000}"/>
    <cellStyle name="Comma 2 3 3 2" xfId="9" xr:uid="{00000000-0005-0000-0000-000058000000}"/>
    <cellStyle name="Comma 3" xfId="10" xr:uid="{00000000-0005-0000-0000-000059000000}"/>
    <cellStyle name="Comma 3 2" xfId="11" xr:uid="{00000000-0005-0000-0000-00005A000000}"/>
    <cellStyle name="Comma 3 3" xfId="261" xr:uid="{00000000-0005-0000-0000-00005B000000}"/>
    <cellStyle name="Comma 4" xfId="12" xr:uid="{00000000-0005-0000-0000-00005C000000}"/>
    <cellStyle name="Comma 5" xfId="72" xr:uid="{00000000-0005-0000-0000-00005D000000}"/>
    <cellStyle name="Comma 6" xfId="13" xr:uid="{00000000-0005-0000-0000-00005E000000}"/>
    <cellStyle name="Comma 6 2 3 2" xfId="14" xr:uid="{00000000-0005-0000-0000-00005F000000}"/>
    <cellStyle name="Comma 6 2 3 2 2" xfId="15" xr:uid="{00000000-0005-0000-0000-000060000000}"/>
    <cellStyle name="Comma 7" xfId="78" xr:uid="{00000000-0005-0000-0000-000061000000}"/>
    <cellStyle name="Comma 70" xfId="16" xr:uid="{00000000-0005-0000-0000-000062000000}"/>
    <cellStyle name="Comma 8" xfId="79" xr:uid="{00000000-0005-0000-0000-000063000000}"/>
    <cellStyle name="Comma 9" xfId="17" xr:uid="{00000000-0005-0000-0000-000064000000}"/>
    <cellStyle name="Comma 9 2" xfId="18" xr:uid="{00000000-0005-0000-0000-000065000000}"/>
    <cellStyle name="Comma0" xfId="161" xr:uid="{00000000-0005-0000-0000-000066000000}"/>
    <cellStyle name="Copied" xfId="162" xr:uid="{00000000-0005-0000-0000-000067000000}"/>
    <cellStyle name="Currency0" xfId="163" xr:uid="{00000000-0005-0000-0000-000068000000}"/>
    <cellStyle name="Check Cell 2" xfId="151" xr:uid="{00000000-0005-0000-0000-000042000000}"/>
    <cellStyle name="D1" xfId="164" xr:uid="{00000000-0005-0000-0000-000069000000}"/>
    <cellStyle name="Date" xfId="165" xr:uid="{00000000-0005-0000-0000-00006A000000}"/>
    <cellStyle name="Dấu phẩy 2 3" xfId="19" xr:uid="{00000000-0005-0000-0000-00006B000000}"/>
    <cellStyle name="Dấu phẩy 5" xfId="20" xr:uid="{00000000-0005-0000-0000-00006C000000}"/>
    <cellStyle name="Dezimal [0]_NEGS" xfId="166" xr:uid="{00000000-0005-0000-0000-00006D000000}"/>
    <cellStyle name="Dezimal_NEGS" xfId="167" xr:uid="{00000000-0005-0000-0000-00006E000000}"/>
    <cellStyle name="e" xfId="168" xr:uid="{00000000-0005-0000-0000-00006F000000}"/>
    <cellStyle name="Entered" xfId="169" xr:uid="{00000000-0005-0000-0000-000070000000}"/>
    <cellStyle name="Explanatory Text 2" xfId="170" xr:uid="{00000000-0005-0000-0000-000071000000}"/>
    <cellStyle name="f" xfId="171" xr:uid="{00000000-0005-0000-0000-000072000000}"/>
    <cellStyle name="Fixed" xfId="172" xr:uid="{00000000-0005-0000-0000-000073000000}"/>
    <cellStyle name="Good 2" xfId="173" xr:uid="{00000000-0005-0000-0000-000074000000}"/>
    <cellStyle name="Grey" xfId="174" xr:uid="{00000000-0005-0000-0000-000075000000}"/>
    <cellStyle name="Head 1" xfId="175" xr:uid="{00000000-0005-0000-0000-000076000000}"/>
    <cellStyle name="HEADER" xfId="176" xr:uid="{00000000-0005-0000-0000-000077000000}"/>
    <cellStyle name="Header1" xfId="177" xr:uid="{00000000-0005-0000-0000-000078000000}"/>
    <cellStyle name="Header2" xfId="178" xr:uid="{00000000-0005-0000-0000-000079000000}"/>
    <cellStyle name="Heading 1 2" xfId="179" xr:uid="{00000000-0005-0000-0000-00007A000000}"/>
    <cellStyle name="Heading 2 2" xfId="180" xr:uid="{00000000-0005-0000-0000-00007B000000}"/>
    <cellStyle name="Heading 3 2" xfId="181" xr:uid="{00000000-0005-0000-0000-00007C000000}"/>
    <cellStyle name="Heading 4 2" xfId="182" xr:uid="{00000000-0005-0000-0000-00007D000000}"/>
    <cellStyle name="Heading1" xfId="183" xr:uid="{00000000-0005-0000-0000-00007E000000}"/>
    <cellStyle name="Heading2" xfId="184" xr:uid="{00000000-0005-0000-0000-00007F000000}"/>
    <cellStyle name="HEADINGS" xfId="185" xr:uid="{00000000-0005-0000-0000-000080000000}"/>
    <cellStyle name="HEADINGSTOP" xfId="186" xr:uid="{00000000-0005-0000-0000-000081000000}"/>
    <cellStyle name="Input [yellow]" xfId="188" xr:uid="{00000000-0005-0000-0000-000082000000}"/>
    <cellStyle name="Input 2" xfId="187" xr:uid="{00000000-0005-0000-0000-000083000000}"/>
    <cellStyle name="Linked Cell 2" xfId="189" xr:uid="{00000000-0005-0000-0000-000084000000}"/>
    <cellStyle name="Millares [0]_Well Timing" xfId="190" xr:uid="{00000000-0005-0000-0000-000085000000}"/>
    <cellStyle name="Millares_Well Timing" xfId="191" xr:uid="{00000000-0005-0000-0000-000086000000}"/>
    <cellStyle name="Model" xfId="192" xr:uid="{00000000-0005-0000-0000-000087000000}"/>
    <cellStyle name="moi" xfId="193" xr:uid="{00000000-0005-0000-0000-000088000000}"/>
    <cellStyle name="Moneda [0]_Well Timing" xfId="194" xr:uid="{00000000-0005-0000-0000-000089000000}"/>
    <cellStyle name="Moneda_Well Timing" xfId="195" xr:uid="{00000000-0005-0000-0000-00008A000000}"/>
    <cellStyle name="n" xfId="196" xr:uid="{00000000-0005-0000-0000-00008B000000}"/>
    <cellStyle name="Neutral 2" xfId="197" xr:uid="{00000000-0005-0000-0000-00008C000000}"/>
    <cellStyle name="Normal" xfId="0" builtinId="0"/>
    <cellStyle name="Normal - Style1" xfId="198" xr:uid="{00000000-0005-0000-0000-00008E000000}"/>
    <cellStyle name="Normal 11" xfId="21" xr:uid="{00000000-0005-0000-0000-00008F000000}"/>
    <cellStyle name="Normal 11 2" xfId="73" xr:uid="{00000000-0005-0000-0000-000090000000}"/>
    <cellStyle name="Normal 11 3 3" xfId="22" xr:uid="{00000000-0005-0000-0000-000091000000}"/>
    <cellStyle name="Normal 2" xfId="23" xr:uid="{00000000-0005-0000-0000-000092000000}"/>
    <cellStyle name="Normal 2 2" xfId="74" xr:uid="{00000000-0005-0000-0000-000093000000}"/>
    <cellStyle name="Normal 2 2 2" xfId="24" xr:uid="{00000000-0005-0000-0000-000094000000}"/>
    <cellStyle name="Normal 2 2 2 2" xfId="25" xr:uid="{00000000-0005-0000-0000-000095000000}"/>
    <cellStyle name="Normal 2 60" xfId="26" xr:uid="{00000000-0005-0000-0000-000096000000}"/>
    <cellStyle name="Normal 20" xfId="27" xr:uid="{00000000-0005-0000-0000-000097000000}"/>
    <cellStyle name="Normal 23" xfId="28" xr:uid="{00000000-0005-0000-0000-000098000000}"/>
    <cellStyle name="Normal 24" xfId="29" xr:uid="{00000000-0005-0000-0000-000099000000}"/>
    <cellStyle name="Normal 25" xfId="30" xr:uid="{00000000-0005-0000-0000-00009A000000}"/>
    <cellStyle name="Normal 26" xfId="31" xr:uid="{00000000-0005-0000-0000-00009B000000}"/>
    <cellStyle name="Normal 27" xfId="32" xr:uid="{00000000-0005-0000-0000-00009C000000}"/>
    <cellStyle name="Normal 28" xfId="33" xr:uid="{00000000-0005-0000-0000-00009D000000}"/>
    <cellStyle name="Normal 29" xfId="34" xr:uid="{00000000-0005-0000-0000-00009E000000}"/>
    <cellStyle name="Normal 3" xfId="35" xr:uid="{00000000-0005-0000-0000-00009F000000}"/>
    <cellStyle name="Normal 3 2" xfId="75" xr:uid="{00000000-0005-0000-0000-0000A0000000}"/>
    <cellStyle name="Normal 3 2 2 2" xfId="36" xr:uid="{00000000-0005-0000-0000-0000A1000000}"/>
    <cellStyle name="Normal 3 2 4" xfId="37" xr:uid="{00000000-0005-0000-0000-0000A2000000}"/>
    <cellStyle name="Normal 3 20" xfId="38" xr:uid="{00000000-0005-0000-0000-0000A3000000}"/>
    <cellStyle name="Normal 3 3" xfId="260" xr:uid="{00000000-0005-0000-0000-0000A4000000}"/>
    <cellStyle name="Normal 3 62" xfId="39" xr:uid="{00000000-0005-0000-0000-0000A5000000}"/>
    <cellStyle name="Normal 3 67" xfId="40" xr:uid="{00000000-0005-0000-0000-0000A6000000}"/>
    <cellStyle name="Normal 3 70" xfId="41" xr:uid="{00000000-0005-0000-0000-0000A7000000}"/>
    <cellStyle name="Normal 3 73" xfId="42" xr:uid="{00000000-0005-0000-0000-0000A8000000}"/>
    <cellStyle name="Normal 30" xfId="43" xr:uid="{00000000-0005-0000-0000-0000A9000000}"/>
    <cellStyle name="Normal 31" xfId="44" xr:uid="{00000000-0005-0000-0000-0000AA000000}"/>
    <cellStyle name="Normal 32" xfId="45" xr:uid="{00000000-0005-0000-0000-0000AB000000}"/>
    <cellStyle name="Normal 36" xfId="46" xr:uid="{00000000-0005-0000-0000-0000AC000000}"/>
    <cellStyle name="Normal 37" xfId="47" xr:uid="{00000000-0005-0000-0000-0000AD000000}"/>
    <cellStyle name="Normal 38" xfId="48" xr:uid="{00000000-0005-0000-0000-0000AE000000}"/>
    <cellStyle name="Normal 39" xfId="49" xr:uid="{00000000-0005-0000-0000-0000AF000000}"/>
    <cellStyle name="Normal 4" xfId="50" xr:uid="{00000000-0005-0000-0000-0000B0000000}"/>
    <cellStyle name="Normal 4 2" xfId="51" xr:uid="{00000000-0005-0000-0000-0000B1000000}"/>
    <cellStyle name="Normal 4 3" xfId="76" xr:uid="{00000000-0005-0000-0000-0000B2000000}"/>
    <cellStyle name="Normal 41" xfId="52" xr:uid="{00000000-0005-0000-0000-0000B3000000}"/>
    <cellStyle name="Normal 42" xfId="53" xr:uid="{00000000-0005-0000-0000-0000B4000000}"/>
    <cellStyle name="Normal 43" xfId="54" xr:uid="{00000000-0005-0000-0000-0000B5000000}"/>
    <cellStyle name="Normal 44" xfId="55" xr:uid="{00000000-0005-0000-0000-0000B6000000}"/>
    <cellStyle name="Normal 45" xfId="56" xr:uid="{00000000-0005-0000-0000-0000B7000000}"/>
    <cellStyle name="Normal 46" xfId="57" xr:uid="{00000000-0005-0000-0000-0000B8000000}"/>
    <cellStyle name="Normal 48" xfId="58" xr:uid="{00000000-0005-0000-0000-0000B9000000}"/>
    <cellStyle name="Normal 5" xfId="59" xr:uid="{00000000-0005-0000-0000-0000BA000000}"/>
    <cellStyle name="Normal 50" xfId="60" xr:uid="{00000000-0005-0000-0000-0000BB000000}"/>
    <cellStyle name="Normal 53" xfId="61" xr:uid="{00000000-0005-0000-0000-0000BC000000}"/>
    <cellStyle name="Normal 54" xfId="62" xr:uid="{00000000-0005-0000-0000-0000BD000000}"/>
    <cellStyle name="Normal 6" xfId="71" xr:uid="{00000000-0005-0000-0000-0000BE000000}"/>
    <cellStyle name="Normal 60" xfId="63" xr:uid="{00000000-0005-0000-0000-0000BF000000}"/>
    <cellStyle name="Normal 7" xfId="85" xr:uid="{00000000-0005-0000-0000-0000C0000000}"/>
    <cellStyle name="Normal 7 2" xfId="64" xr:uid="{00000000-0005-0000-0000-0000C1000000}"/>
    <cellStyle name="Normal 8" xfId="262" xr:uid="{00000000-0005-0000-0000-0000C2000000}"/>
    <cellStyle name="Normal 9" xfId="263" xr:uid="{00000000-0005-0000-0000-0000C3000000}"/>
    <cellStyle name="Normal_Bieu mau (CV )" xfId="65" xr:uid="{00000000-0005-0000-0000-0000C4000000}"/>
    <cellStyle name="Note 2" xfId="199" xr:uid="{00000000-0005-0000-0000-0000C5000000}"/>
    <cellStyle name="Œ…‹æØ‚è [0.00]_laroux" xfId="200" xr:uid="{00000000-0005-0000-0000-0000C6000000}"/>
    <cellStyle name="Œ…‹æØ‚è_laroux" xfId="201" xr:uid="{00000000-0005-0000-0000-0000C7000000}"/>
    <cellStyle name="oft Excel]_x000d__x000a_Comment=The open=/f lines load custom functions into the Paste Function list._x000d__x000a_Maximized=2_x000d__x000a_Basics=1_x000d__x000a_A" xfId="202" xr:uid="{00000000-0005-0000-0000-0000C8000000}"/>
    <cellStyle name="oft Excel]_x000d__x000a_Comment=The open=/f lines load custom functions into the Paste Function list._x000d__x000a_Maximized=3_x000d__x000a_Basics=1_x000d__x000a_A" xfId="203" xr:uid="{00000000-0005-0000-0000-0000C9000000}"/>
    <cellStyle name="omma [0]_Mktg Prog" xfId="204" xr:uid="{00000000-0005-0000-0000-0000CA000000}"/>
    <cellStyle name="ormal_Sheet1_1" xfId="205" xr:uid="{00000000-0005-0000-0000-0000CB000000}"/>
    <cellStyle name="Output 2" xfId="206" xr:uid="{00000000-0005-0000-0000-0000CC000000}"/>
    <cellStyle name="per.style" xfId="207" xr:uid="{00000000-0005-0000-0000-0000CD000000}"/>
    <cellStyle name="Percent" xfId="66" builtinId="5"/>
    <cellStyle name="Percent [2]" xfId="208" xr:uid="{00000000-0005-0000-0000-0000CF000000}"/>
    <cellStyle name="Percent 18" xfId="67" xr:uid="{00000000-0005-0000-0000-0000D0000000}"/>
    <cellStyle name="Percent 2 2" xfId="68" xr:uid="{00000000-0005-0000-0000-0000D1000000}"/>
    <cellStyle name="Percent 5 3 2" xfId="69" xr:uid="{00000000-0005-0000-0000-0000D2000000}"/>
    <cellStyle name="Phần trăm 2 2" xfId="70" xr:uid="{00000000-0005-0000-0000-0000D3000000}"/>
    <cellStyle name="regstoresfromspecstores" xfId="209" xr:uid="{00000000-0005-0000-0000-0000D4000000}"/>
    <cellStyle name="RevList" xfId="210" xr:uid="{00000000-0005-0000-0000-0000D5000000}"/>
    <cellStyle name="s]_x000d__x000a_spooler=yes_x000d__x000a_load=_x000d__x000a_Beep=yes_x000d__x000a_NullPort=None_x000d__x000a_BorderWidth=3_x000d__x000a_CursorBlinkRate=1200_x000d__x000a_DoubleClickSpeed=452_x000d__x000a_Programs=co" xfId="211" xr:uid="{00000000-0005-0000-0000-0000D6000000}"/>
    <cellStyle name="SHADEDSTORES" xfId="212" xr:uid="{00000000-0005-0000-0000-0000D7000000}"/>
    <cellStyle name="specstores" xfId="213" xr:uid="{00000000-0005-0000-0000-0000D8000000}"/>
    <cellStyle name="Standard_NEGS" xfId="214" xr:uid="{00000000-0005-0000-0000-0000D9000000}"/>
    <cellStyle name="Style 1" xfId="77" xr:uid="{00000000-0005-0000-0000-0000DA000000}"/>
    <cellStyle name="style_1" xfId="215" xr:uid="{00000000-0005-0000-0000-0000DB000000}"/>
    <cellStyle name="subhead" xfId="216" xr:uid="{00000000-0005-0000-0000-0000DC000000}"/>
    <cellStyle name="Subtotal" xfId="217" xr:uid="{00000000-0005-0000-0000-0000DD000000}"/>
    <cellStyle name="T" xfId="218" xr:uid="{00000000-0005-0000-0000-0000DE000000}"/>
    <cellStyle name="T_Book1" xfId="219" xr:uid="{00000000-0005-0000-0000-0000DF000000}"/>
    <cellStyle name="T_Book1_1" xfId="220" xr:uid="{00000000-0005-0000-0000-0000E0000000}"/>
    <cellStyle name="T_Book1_2" xfId="221" xr:uid="{00000000-0005-0000-0000-0000E1000000}"/>
    <cellStyle name="T_Book1_Book1" xfId="222" xr:uid="{00000000-0005-0000-0000-0000E2000000}"/>
    <cellStyle name="T_QT di chuyen ca phe" xfId="223" xr:uid="{00000000-0005-0000-0000-0000E3000000}"/>
    <cellStyle name="Title 2" xfId="227" xr:uid="{00000000-0005-0000-0000-0000E7000000}"/>
    <cellStyle name="Total 2" xfId="228" xr:uid="{00000000-0005-0000-0000-0000E8000000}"/>
    <cellStyle name="th" xfId="224" xr:uid="{00000000-0005-0000-0000-0000E4000000}"/>
    <cellStyle name="þ_x001d_ð·_x000c_æþ'_x000d_ßþU_x0001_Ø_x0005_ü_x0014__x0007__x0001__x0001_" xfId="225" xr:uid="{00000000-0005-0000-0000-0000E5000000}"/>
    <cellStyle name="þ_x001d_ðÇ%Uý—&amp;Hý9_x0008_Ÿ_x0009_s_x000a__x0007__x0001__x0001_" xfId="226" xr:uid="{00000000-0005-0000-0000-0000E6000000}"/>
    <cellStyle name="viet" xfId="229" xr:uid="{00000000-0005-0000-0000-0000E9000000}"/>
    <cellStyle name="viet2" xfId="230" xr:uid="{00000000-0005-0000-0000-0000EA000000}"/>
    <cellStyle name="Vn Time 13" xfId="231" xr:uid="{00000000-0005-0000-0000-0000EB000000}"/>
    <cellStyle name="Vn Time 14" xfId="232" xr:uid="{00000000-0005-0000-0000-0000EC000000}"/>
    <cellStyle name="vntxt1" xfId="235" xr:uid="{00000000-0005-0000-0000-0000EF000000}"/>
    <cellStyle name="vntxt2" xfId="236" xr:uid="{00000000-0005-0000-0000-0000F0000000}"/>
    <cellStyle name="vnhead1" xfId="233" xr:uid="{00000000-0005-0000-0000-0000ED000000}"/>
    <cellStyle name="vnhead3" xfId="234" xr:uid="{00000000-0005-0000-0000-0000EE000000}"/>
    <cellStyle name="Währung [0]_UXO VII" xfId="237" xr:uid="{00000000-0005-0000-0000-0000F1000000}"/>
    <cellStyle name="Währung_UXO VII" xfId="238" xr:uid="{00000000-0005-0000-0000-0000F2000000}"/>
    <cellStyle name="Warning Text 2" xfId="239" xr:uid="{00000000-0005-0000-0000-0000F3000000}"/>
    <cellStyle name=" [0.00]_ Att. 1- Cover" xfId="240" xr:uid="{00000000-0005-0000-0000-0000F4000000}"/>
    <cellStyle name="_ Att. 1- Cover" xfId="241" xr:uid="{00000000-0005-0000-0000-0000F5000000}"/>
    <cellStyle name="?_ Att. 1- Cover" xfId="242" xr:uid="{00000000-0005-0000-0000-0000F6000000}"/>
    <cellStyle name="똿뗦먛귟 [0.00]_PRODUCT DETAIL Q1" xfId="243" xr:uid="{00000000-0005-0000-0000-0000F7000000}"/>
    <cellStyle name="똿뗦먛귟_PRODUCT DETAIL Q1" xfId="244" xr:uid="{00000000-0005-0000-0000-0000F8000000}"/>
    <cellStyle name="믅됞 [0.00]_PRODUCT DETAIL Q1" xfId="245" xr:uid="{00000000-0005-0000-0000-0000F9000000}"/>
    <cellStyle name="믅됞_PRODUCT DETAIL Q1" xfId="246" xr:uid="{00000000-0005-0000-0000-0000FA000000}"/>
    <cellStyle name="백분율_95" xfId="247" xr:uid="{00000000-0005-0000-0000-0000FB000000}"/>
    <cellStyle name="뷭?_BOOKSHIP" xfId="248" xr:uid="{00000000-0005-0000-0000-0000FC000000}"/>
    <cellStyle name="콤마 [0]_ 비목별 월별기술 " xfId="249" xr:uid="{00000000-0005-0000-0000-0000FD000000}"/>
    <cellStyle name="콤마_ 비목별 월별기술 " xfId="250" xr:uid="{00000000-0005-0000-0000-0000FE000000}"/>
    <cellStyle name="통화 [0]_1202" xfId="251" xr:uid="{00000000-0005-0000-0000-0000FF000000}"/>
    <cellStyle name="통화_1202" xfId="252" xr:uid="{00000000-0005-0000-0000-000000010000}"/>
    <cellStyle name="표준_(정보부문)월별인원계획" xfId="253" xr:uid="{00000000-0005-0000-0000-000001010000}"/>
    <cellStyle name="一般_00Q3902REV.1" xfId="254" xr:uid="{00000000-0005-0000-0000-000002010000}"/>
    <cellStyle name="千分位[0]_00Q3902REV.1" xfId="255" xr:uid="{00000000-0005-0000-0000-000003010000}"/>
    <cellStyle name="千分位_00Q3902REV.1" xfId="256" xr:uid="{00000000-0005-0000-0000-000004010000}"/>
    <cellStyle name="貨幣 [0]_00Q3902REV.1" xfId="257" xr:uid="{00000000-0005-0000-0000-000005010000}"/>
    <cellStyle name="貨幣[0]_BRE" xfId="258" xr:uid="{00000000-0005-0000-0000-000006010000}"/>
    <cellStyle name="貨幣_00Q3902REV.1" xfId="259" xr:uid="{00000000-0005-0000-0000-000007010000}"/>
  </cellStyles>
  <dxfs count="0"/>
  <tableStyles count="0" defaultTableStyle="TableStyleMedium9" defaultPivotStyle="PivotStyleLight16"/>
  <colors>
    <mruColors>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17"/>
  <sheetViews>
    <sheetView view="pageBreakPreview" zoomScale="60" zoomScaleNormal="100" workbookViewId="0">
      <selection activeCell="N12" sqref="N12"/>
    </sheetView>
  </sheetViews>
  <sheetFormatPr defaultColWidth="8.88671875" defaultRowHeight="18.75"/>
  <cols>
    <col min="1" max="1" width="5.44140625" style="97" customWidth="1"/>
    <col min="2" max="2" width="34.44140625" style="97" customWidth="1"/>
    <col min="3" max="5" width="10" style="97" customWidth="1"/>
    <col min="6" max="6" width="10.33203125" style="97" customWidth="1"/>
    <col min="7" max="16" width="10" style="97" customWidth="1"/>
    <col min="17" max="17" width="11.109375" style="97" customWidth="1"/>
    <col min="18" max="16384" width="8.88671875" style="97"/>
  </cols>
  <sheetData>
    <row r="1" spans="1:17">
      <c r="A1" s="349" t="s">
        <v>67</v>
      </c>
      <c r="B1" s="350"/>
      <c r="C1" s="350"/>
      <c r="D1" s="350"/>
      <c r="E1" s="350"/>
      <c r="F1" s="350"/>
      <c r="G1" s="350"/>
      <c r="H1" s="350"/>
      <c r="I1" s="350"/>
      <c r="J1" s="350"/>
      <c r="K1" s="350"/>
      <c r="L1" s="350"/>
      <c r="M1" s="350"/>
      <c r="N1" s="350"/>
      <c r="O1" s="350"/>
      <c r="P1" s="350"/>
      <c r="Q1" s="350"/>
    </row>
    <row r="2" spans="1:17">
      <c r="A2" s="350" t="s">
        <v>267</v>
      </c>
      <c r="B2" s="350"/>
      <c r="C2" s="350"/>
      <c r="D2" s="350"/>
      <c r="E2" s="350"/>
      <c r="F2" s="350"/>
      <c r="G2" s="350"/>
      <c r="H2" s="350"/>
      <c r="I2" s="350"/>
      <c r="J2" s="350"/>
      <c r="K2" s="350"/>
      <c r="L2" s="350"/>
      <c r="M2" s="350"/>
      <c r="N2" s="350"/>
      <c r="O2" s="350"/>
      <c r="P2" s="350"/>
      <c r="Q2" s="350"/>
    </row>
    <row r="3" spans="1:17">
      <c r="A3" s="351" t="s">
        <v>69</v>
      </c>
      <c r="B3" s="352"/>
      <c r="C3" s="352"/>
      <c r="D3" s="352"/>
      <c r="E3" s="352"/>
      <c r="F3" s="352"/>
      <c r="G3" s="352"/>
      <c r="H3" s="352"/>
      <c r="I3" s="352"/>
      <c r="J3" s="352"/>
      <c r="K3" s="352"/>
      <c r="L3" s="352"/>
      <c r="M3" s="352"/>
      <c r="N3" s="352"/>
      <c r="O3" s="352"/>
      <c r="P3" s="352"/>
      <c r="Q3" s="352"/>
    </row>
    <row r="4" spans="1:17">
      <c r="A4" s="98"/>
      <c r="B4" s="99"/>
      <c r="C4" s="99"/>
      <c r="D4" s="99"/>
      <c r="E4" s="99"/>
      <c r="F4" s="99"/>
      <c r="G4" s="99"/>
      <c r="H4" s="99"/>
      <c r="I4" s="99"/>
      <c r="J4" s="99"/>
      <c r="K4" s="99"/>
      <c r="L4" s="100"/>
      <c r="M4" s="100"/>
      <c r="N4" s="100"/>
      <c r="O4" s="100"/>
      <c r="P4" s="100"/>
      <c r="Q4" s="101"/>
    </row>
    <row r="5" spans="1:17" ht="42" customHeight="1">
      <c r="A5" s="341" t="s">
        <v>2</v>
      </c>
      <c r="B5" s="341" t="s">
        <v>1</v>
      </c>
      <c r="C5" s="346" t="s">
        <v>260</v>
      </c>
      <c r="D5" s="347"/>
      <c r="E5" s="347"/>
      <c r="F5" s="348"/>
      <c r="G5" s="346" t="s">
        <v>66</v>
      </c>
      <c r="H5" s="347"/>
      <c r="I5" s="347"/>
      <c r="J5" s="348"/>
      <c r="K5" s="344" t="s">
        <v>269</v>
      </c>
      <c r="L5" s="338" t="s">
        <v>68</v>
      </c>
      <c r="M5" s="339"/>
      <c r="N5" s="339"/>
      <c r="O5" s="340"/>
      <c r="P5" s="344" t="s">
        <v>270</v>
      </c>
      <c r="Q5" s="341" t="s">
        <v>61</v>
      </c>
    </row>
    <row r="6" spans="1:17" ht="33.75" customHeight="1">
      <c r="A6" s="341"/>
      <c r="B6" s="341"/>
      <c r="C6" s="342" t="s">
        <v>64</v>
      </c>
      <c r="D6" s="338" t="s">
        <v>5</v>
      </c>
      <c r="E6" s="340"/>
      <c r="F6" s="344" t="s">
        <v>262</v>
      </c>
      <c r="G6" s="342" t="s">
        <v>64</v>
      </c>
      <c r="H6" s="338" t="s">
        <v>5</v>
      </c>
      <c r="I6" s="340"/>
      <c r="J6" s="344" t="s">
        <v>262</v>
      </c>
      <c r="K6" s="354"/>
      <c r="L6" s="353" t="s">
        <v>0</v>
      </c>
      <c r="M6" s="338" t="s">
        <v>5</v>
      </c>
      <c r="N6" s="340"/>
      <c r="O6" s="344" t="s">
        <v>262</v>
      </c>
      <c r="P6" s="354"/>
      <c r="Q6" s="341"/>
    </row>
    <row r="7" spans="1:17" ht="33.75" customHeight="1">
      <c r="A7" s="341"/>
      <c r="B7" s="341"/>
      <c r="C7" s="343"/>
      <c r="D7" s="25" t="s">
        <v>6</v>
      </c>
      <c r="E7" s="25" t="s">
        <v>7</v>
      </c>
      <c r="F7" s="345"/>
      <c r="G7" s="343"/>
      <c r="H7" s="25" t="s">
        <v>6</v>
      </c>
      <c r="I7" s="25" t="s">
        <v>7</v>
      </c>
      <c r="J7" s="345"/>
      <c r="K7" s="345"/>
      <c r="L7" s="353"/>
      <c r="M7" s="25" t="s">
        <v>6</v>
      </c>
      <c r="N7" s="25" t="s">
        <v>7</v>
      </c>
      <c r="O7" s="345"/>
      <c r="P7" s="345"/>
      <c r="Q7" s="341"/>
    </row>
    <row r="8" spans="1:17" s="103" customFormat="1" ht="42.75" customHeight="1">
      <c r="A8" s="94"/>
      <c r="B8" s="94" t="s">
        <v>0</v>
      </c>
      <c r="C8" s="102">
        <f>C9+C12+C15</f>
        <v>509666.60477599996</v>
      </c>
      <c r="D8" s="102">
        <f t="shared" ref="D8:L8" si="0">D9+D12+D15</f>
        <v>410534.73534999997</v>
      </c>
      <c r="E8" s="102">
        <f t="shared" si="0"/>
        <v>9167</v>
      </c>
      <c r="F8" s="102">
        <f t="shared" si="0"/>
        <v>89964.869426000005</v>
      </c>
      <c r="G8" s="102">
        <f t="shared" si="0"/>
        <v>116625.85325399999</v>
      </c>
      <c r="H8" s="102">
        <f t="shared" si="0"/>
        <v>81958.062951</v>
      </c>
      <c r="I8" s="102">
        <f t="shared" si="0"/>
        <v>0</v>
      </c>
      <c r="J8" s="102">
        <f t="shared" si="0"/>
        <v>34667.790303000009</v>
      </c>
      <c r="K8" s="18">
        <f>G8/C8</f>
        <v>0.22882773201367079</v>
      </c>
      <c r="L8" s="102" t="e">
        <f t="shared" si="0"/>
        <v>#REF!</v>
      </c>
      <c r="M8" s="102">
        <f>M9+M12+M15</f>
        <v>406034.73534999997</v>
      </c>
      <c r="N8" s="102">
        <f>N9+N12+N15</f>
        <v>9167</v>
      </c>
      <c r="O8" s="102" t="e">
        <f>O9+O12+O15</f>
        <v>#REF!</v>
      </c>
      <c r="P8" s="123" t="e">
        <f>L8/C8</f>
        <v>#REF!</v>
      </c>
      <c r="Q8" s="94"/>
    </row>
    <row r="9" spans="1:17" s="103" customFormat="1" ht="59.25" customHeight="1">
      <c r="A9" s="94">
        <v>1</v>
      </c>
      <c r="B9" s="104" t="s">
        <v>65</v>
      </c>
      <c r="C9" s="102">
        <f>C10+C11</f>
        <v>342938.37265999999</v>
      </c>
      <c r="D9" s="102">
        <f t="shared" ref="D9:O9" si="1">D10+D11</f>
        <v>278939.73534999997</v>
      </c>
      <c r="E9" s="102">
        <f t="shared" si="1"/>
        <v>5457</v>
      </c>
      <c r="F9" s="102">
        <f t="shared" si="1"/>
        <v>58541.637309999998</v>
      </c>
      <c r="G9" s="102">
        <f t="shared" si="1"/>
        <v>105179.57425399999</v>
      </c>
      <c r="H9" s="102">
        <f t="shared" si="1"/>
        <v>70778.064950999993</v>
      </c>
      <c r="I9" s="102">
        <f t="shared" si="1"/>
        <v>0</v>
      </c>
      <c r="J9" s="102">
        <f t="shared" si="1"/>
        <v>34401.509303000006</v>
      </c>
      <c r="K9" s="18">
        <f t="shared" ref="K9:K17" si="2">G9/C9</f>
        <v>0.3067010945382842</v>
      </c>
      <c r="L9" s="102" t="e">
        <f t="shared" si="1"/>
        <v>#REF!</v>
      </c>
      <c r="M9" s="102">
        <f t="shared" si="1"/>
        <v>274439.73534999997</v>
      </c>
      <c r="N9" s="102">
        <f t="shared" si="1"/>
        <v>5457</v>
      </c>
      <c r="O9" s="102" t="e">
        <f t="shared" si="1"/>
        <v>#REF!</v>
      </c>
      <c r="P9" s="123" t="e">
        <f t="shared" ref="P9:P17" si="3">L9/C9</f>
        <v>#REF!</v>
      </c>
      <c r="Q9" s="94"/>
    </row>
    <row r="10" spans="1:17" s="108" customFormat="1" ht="42.75" customHeight="1">
      <c r="A10" s="105"/>
      <c r="B10" s="106" t="s">
        <v>263</v>
      </c>
      <c r="C10" s="107">
        <f>'Vốn ĐT'!F12</f>
        <v>118337</v>
      </c>
      <c r="D10" s="14">
        <f>'Vốn ĐT'!G12</f>
        <v>118337</v>
      </c>
      <c r="E10" s="14"/>
      <c r="F10" s="14"/>
      <c r="G10" s="14">
        <f>H10+I10+J10</f>
        <v>36648.909</v>
      </c>
      <c r="H10" s="14">
        <f>'Vốn ĐT'!S12</f>
        <v>36648.909</v>
      </c>
      <c r="I10" s="14"/>
      <c r="J10" s="14"/>
      <c r="K10" s="21">
        <f t="shared" si="2"/>
        <v>0.30969949381850137</v>
      </c>
      <c r="L10" s="14">
        <f>M10</f>
        <v>113837</v>
      </c>
      <c r="M10" s="14">
        <v>113837</v>
      </c>
      <c r="N10" s="14"/>
      <c r="O10" s="14"/>
      <c r="P10" s="125">
        <f t="shared" si="3"/>
        <v>0.96197300928703622</v>
      </c>
      <c r="Q10" s="105"/>
    </row>
    <row r="11" spans="1:17" s="108" customFormat="1" ht="60.75" customHeight="1">
      <c r="A11" s="109"/>
      <c r="B11" s="110" t="s">
        <v>264</v>
      </c>
      <c r="C11" s="107">
        <f>D11+E11+F11</f>
        <v>224601.37265999999</v>
      </c>
      <c r="D11" s="14">
        <f>'CT PTKTXHVĐBDTMN'!D11</f>
        <v>160602.73535</v>
      </c>
      <c r="E11" s="14">
        <f>'CT PTKTXHVĐBDTMN'!E11</f>
        <v>5457</v>
      </c>
      <c r="F11" s="14">
        <f>'CT PTKTXHVĐBDTMN'!F11</f>
        <v>58541.637309999998</v>
      </c>
      <c r="G11" s="14">
        <f>H11+I11+J11</f>
        <v>68530.665253999992</v>
      </c>
      <c r="H11" s="14">
        <f>'CT PTKTXHVĐBDTMN'!H11</f>
        <v>34129.155950999993</v>
      </c>
      <c r="I11" s="39"/>
      <c r="J11" s="39">
        <f>'CT PTKTXHVĐBDTMN'!J11</f>
        <v>34401.509303000006</v>
      </c>
      <c r="K11" s="21">
        <f t="shared" si="2"/>
        <v>0.30512131089127953</v>
      </c>
      <c r="L11" s="14" t="e">
        <f>M11+N11+O11</f>
        <v>#REF!</v>
      </c>
      <c r="M11" s="14">
        <f>D11</f>
        <v>160602.73535</v>
      </c>
      <c r="N11" s="14">
        <f>E11</f>
        <v>5457</v>
      </c>
      <c r="O11" s="14" t="e">
        <f>'CT PTKTXHVĐBDTMN'!#REF!</f>
        <v>#REF!</v>
      </c>
      <c r="P11" s="125" t="e">
        <f t="shared" si="3"/>
        <v>#REF!</v>
      </c>
      <c r="Q11" s="110"/>
    </row>
    <row r="12" spans="1:17" s="103" customFormat="1" ht="60.75" customHeight="1">
      <c r="A12" s="111">
        <v>2</v>
      </c>
      <c r="B12" s="104" t="s">
        <v>62</v>
      </c>
      <c r="C12" s="102">
        <f>C13+C14</f>
        <v>15972.085116</v>
      </c>
      <c r="D12" s="102">
        <f t="shared" ref="D12:O12" si="4">D13+D14</f>
        <v>15606</v>
      </c>
      <c r="E12" s="102">
        <f t="shared" si="4"/>
        <v>0</v>
      </c>
      <c r="F12" s="102">
        <f t="shared" si="4"/>
        <v>366.08511600000003</v>
      </c>
      <c r="G12" s="102">
        <f t="shared" si="4"/>
        <v>3146.0229999999997</v>
      </c>
      <c r="H12" s="102">
        <f t="shared" si="4"/>
        <v>3146.0229999999997</v>
      </c>
      <c r="I12" s="102">
        <f t="shared" si="4"/>
        <v>0</v>
      </c>
      <c r="J12" s="102">
        <f t="shared" si="4"/>
        <v>0</v>
      </c>
      <c r="K12" s="18">
        <f t="shared" si="2"/>
        <v>0.19697008732119003</v>
      </c>
      <c r="L12" s="102" t="e">
        <f t="shared" si="4"/>
        <v>#REF!</v>
      </c>
      <c r="M12" s="102">
        <f t="shared" si="4"/>
        <v>15606</v>
      </c>
      <c r="N12" s="102">
        <f t="shared" si="4"/>
        <v>0</v>
      </c>
      <c r="O12" s="112" t="e">
        <f t="shared" si="4"/>
        <v>#REF!</v>
      </c>
      <c r="P12" s="123" t="e">
        <f t="shared" si="3"/>
        <v>#REF!</v>
      </c>
      <c r="Q12" s="113"/>
    </row>
    <row r="13" spans="1:17" s="108" customFormat="1" ht="60.75" customHeight="1">
      <c r="A13" s="109"/>
      <c r="B13" s="106" t="s">
        <v>263</v>
      </c>
      <c r="C13" s="107">
        <f>D13+E13+F13</f>
        <v>13796</v>
      </c>
      <c r="D13" s="14">
        <f>'Vốn ĐT'!I88</f>
        <v>13796</v>
      </c>
      <c r="E13" s="14"/>
      <c r="F13" s="14"/>
      <c r="G13" s="14">
        <f>H13+I13+J13</f>
        <v>3146.0229999999997</v>
      </c>
      <c r="H13" s="14">
        <f>'Vốn ĐT'!S88</f>
        <v>3146.0229999999997</v>
      </c>
      <c r="I13" s="39"/>
      <c r="J13" s="39"/>
      <c r="K13" s="21">
        <f t="shared" si="2"/>
        <v>0.22803877935633515</v>
      </c>
      <c r="L13" s="14">
        <f>M13</f>
        <v>13796</v>
      </c>
      <c r="M13" s="14">
        <f>D13</f>
        <v>13796</v>
      </c>
      <c r="N13" s="14"/>
      <c r="O13" s="14"/>
      <c r="P13" s="125">
        <f t="shared" si="3"/>
        <v>1</v>
      </c>
      <c r="Q13" s="110"/>
    </row>
    <row r="14" spans="1:17" s="108" customFormat="1" ht="42.75" customHeight="1">
      <c r="A14" s="109"/>
      <c r="B14" s="110" t="s">
        <v>264</v>
      </c>
      <c r="C14" s="107">
        <f>D14+E14+F14</f>
        <v>2176.0851160000002</v>
      </c>
      <c r="D14" s="14">
        <f>NTM!D8</f>
        <v>1810</v>
      </c>
      <c r="E14" s="14"/>
      <c r="F14" s="14">
        <f>NTM!F8</f>
        <v>366.08511600000003</v>
      </c>
      <c r="G14" s="14">
        <f>H14+I14+J14</f>
        <v>0</v>
      </c>
      <c r="H14" s="14">
        <f>NTM!H8</f>
        <v>0</v>
      </c>
      <c r="I14" s="39"/>
      <c r="J14" s="121">
        <f>NTM!J8</f>
        <v>0</v>
      </c>
      <c r="K14" s="21">
        <f t="shared" si="2"/>
        <v>0</v>
      </c>
      <c r="L14" s="14" t="e">
        <f>M14+N14+O14</f>
        <v>#REF!</v>
      </c>
      <c r="M14" s="14">
        <f>D14</f>
        <v>1810</v>
      </c>
      <c r="N14" s="14">
        <f>E14</f>
        <v>0</v>
      </c>
      <c r="O14" s="14" t="e">
        <f>NTM!#REF!</f>
        <v>#REF!</v>
      </c>
      <c r="P14" s="125" t="e">
        <f t="shared" si="3"/>
        <v>#REF!</v>
      </c>
      <c r="Q14" s="110"/>
    </row>
    <row r="15" spans="1:17" s="103" customFormat="1" ht="42.75" customHeight="1">
      <c r="A15" s="111">
        <v>3</v>
      </c>
      <c r="B15" s="104" t="s">
        <v>63</v>
      </c>
      <c r="C15" s="102">
        <f>C16+C17</f>
        <v>150756.147</v>
      </c>
      <c r="D15" s="102">
        <f t="shared" ref="D15:O15" si="5">D16+D17</f>
        <v>115989</v>
      </c>
      <c r="E15" s="102">
        <f t="shared" si="5"/>
        <v>3710</v>
      </c>
      <c r="F15" s="102">
        <f t="shared" si="5"/>
        <v>31057.147000000001</v>
      </c>
      <c r="G15" s="102">
        <f t="shared" si="5"/>
        <v>8300.2560000000012</v>
      </c>
      <c r="H15" s="102">
        <f t="shared" si="5"/>
        <v>8033.9750000000004</v>
      </c>
      <c r="I15" s="102">
        <f t="shared" si="5"/>
        <v>0</v>
      </c>
      <c r="J15" s="102">
        <f t="shared" si="5"/>
        <v>266.28100000000001</v>
      </c>
      <c r="K15" s="18">
        <f t="shared" si="2"/>
        <v>5.5057496262490721E-2</v>
      </c>
      <c r="L15" s="102" t="e">
        <f>L16+L17</f>
        <v>#REF!</v>
      </c>
      <c r="M15" s="102">
        <f t="shared" si="5"/>
        <v>115989</v>
      </c>
      <c r="N15" s="102">
        <f t="shared" si="5"/>
        <v>3710</v>
      </c>
      <c r="O15" s="102" t="e">
        <f t="shared" si="5"/>
        <v>#REF!</v>
      </c>
      <c r="P15" s="123" t="e">
        <f t="shared" si="3"/>
        <v>#REF!</v>
      </c>
      <c r="Q15" s="113"/>
    </row>
    <row r="16" spans="1:17" s="108" customFormat="1" ht="42.75" customHeight="1">
      <c r="A16" s="109"/>
      <c r="B16" s="106" t="s">
        <v>263</v>
      </c>
      <c r="C16" s="107">
        <f>D16+E16+F16</f>
        <v>70876.146999999997</v>
      </c>
      <c r="D16" s="14">
        <f>'Vốn ĐT'!I119</f>
        <v>70043</v>
      </c>
      <c r="E16" s="14"/>
      <c r="F16" s="14">
        <f>'Vốn ĐT'!H119</f>
        <v>833.14700000000005</v>
      </c>
      <c r="G16" s="14">
        <f>H16+I16+J16</f>
        <v>8300.2560000000012</v>
      </c>
      <c r="H16" s="14">
        <f>'Vốn ĐT'!S119</f>
        <v>8033.9750000000004</v>
      </c>
      <c r="I16" s="39"/>
      <c r="J16" s="39">
        <f>'Vốn ĐT'!R119</f>
        <v>266.28100000000001</v>
      </c>
      <c r="K16" s="21">
        <f t="shared" si="2"/>
        <v>0.11710930053802165</v>
      </c>
      <c r="L16" s="14">
        <f>M16+N16+O16</f>
        <v>70876.146999999997</v>
      </c>
      <c r="M16" s="14">
        <f>D16</f>
        <v>70043</v>
      </c>
      <c r="N16" s="14"/>
      <c r="O16" s="14">
        <f>F16</f>
        <v>833.14700000000005</v>
      </c>
      <c r="P16" s="125">
        <f t="shared" si="3"/>
        <v>1</v>
      </c>
      <c r="Q16" s="110"/>
    </row>
    <row r="17" spans="1:17" s="108" customFormat="1" ht="39" customHeight="1">
      <c r="A17" s="109"/>
      <c r="B17" s="110" t="s">
        <v>264</v>
      </c>
      <c r="C17" s="107">
        <f>D17+E17+F17</f>
        <v>79880</v>
      </c>
      <c r="D17" s="14">
        <f>GNBV!D8</f>
        <v>45946</v>
      </c>
      <c r="E17" s="14">
        <f>GNBV!E8</f>
        <v>3710</v>
      </c>
      <c r="F17" s="14">
        <f>GNBV!F8</f>
        <v>30224</v>
      </c>
      <c r="G17" s="14">
        <f>H17+I17+J17</f>
        <v>0</v>
      </c>
      <c r="H17" s="14">
        <f>GNBV!H8</f>
        <v>0</v>
      </c>
      <c r="I17" s="39"/>
      <c r="J17" s="39">
        <f>GNBV!J8</f>
        <v>0</v>
      </c>
      <c r="K17" s="21">
        <f t="shared" si="2"/>
        <v>0</v>
      </c>
      <c r="L17" s="14" t="e">
        <f>M17+N17+O17</f>
        <v>#REF!</v>
      </c>
      <c r="M17" s="14">
        <f>D17</f>
        <v>45946</v>
      </c>
      <c r="N17" s="14">
        <f>E17</f>
        <v>3710</v>
      </c>
      <c r="O17" s="14" t="e">
        <f>GNBV!#REF!</f>
        <v>#REF!</v>
      </c>
      <c r="P17" s="125" t="e">
        <f t="shared" si="3"/>
        <v>#REF!</v>
      </c>
      <c r="Q17" s="110"/>
    </row>
  </sheetData>
  <mergeCells count="20">
    <mergeCell ref="B5:B7"/>
    <mergeCell ref="G5:J5"/>
    <mergeCell ref="A1:Q1"/>
    <mergeCell ref="A2:Q2"/>
    <mergeCell ref="A3:Q3"/>
    <mergeCell ref="D6:E6"/>
    <mergeCell ref="L6:L7"/>
    <mergeCell ref="M6:N6"/>
    <mergeCell ref="C5:F5"/>
    <mergeCell ref="C6:C7"/>
    <mergeCell ref="F6:F7"/>
    <mergeCell ref="A5:A7"/>
    <mergeCell ref="K5:K7"/>
    <mergeCell ref="P5:P7"/>
    <mergeCell ref="L5:O5"/>
    <mergeCell ref="Q5:Q7"/>
    <mergeCell ref="G6:G7"/>
    <mergeCell ref="H6:I6"/>
    <mergeCell ref="J6:J7"/>
    <mergeCell ref="O6:O7"/>
  </mergeCells>
  <pageMargins left="0.35433070866141736" right="0.19685039370078741" top="0.62992125984251968" bottom="0.51181102362204722" header="0.31496062992125984" footer="0.31496062992125984"/>
  <pageSetup paperSize="9" scale="5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P38"/>
  <sheetViews>
    <sheetView view="pageBreakPreview" zoomScale="70" zoomScaleNormal="70" zoomScaleSheetLayoutView="70" workbookViewId="0">
      <selection activeCell="A3" sqref="A3:N3"/>
    </sheetView>
  </sheetViews>
  <sheetFormatPr defaultColWidth="7.44140625" defaultRowHeight="15.75"/>
  <cols>
    <col min="1" max="1" width="5.21875" style="1" customWidth="1"/>
    <col min="2" max="2" width="37" style="2" customWidth="1"/>
    <col min="3" max="3" width="10.21875" style="3" customWidth="1"/>
    <col min="4" max="6" width="8.77734375" style="3" customWidth="1"/>
    <col min="7" max="10" width="8.6640625" style="3" customWidth="1"/>
    <col min="11" max="11" width="10" style="3" customWidth="1"/>
    <col min="12" max="13" width="26.77734375" style="3" customWidth="1"/>
    <col min="14" max="14" width="14.5546875" style="4" customWidth="1"/>
    <col min="15" max="15" width="10.6640625" style="2" customWidth="1"/>
    <col min="16" max="16" width="19" style="2" customWidth="1"/>
    <col min="17" max="17" width="7.44140625" style="2" customWidth="1"/>
    <col min="18" max="18" width="12" style="2" customWidth="1"/>
    <col min="19" max="23" width="7.44140625" style="2" customWidth="1"/>
    <col min="24" max="16384" width="7.44140625" style="2"/>
  </cols>
  <sheetData>
    <row r="1" spans="1:16" ht="30" customHeight="1">
      <c r="A1" s="418" t="s">
        <v>272</v>
      </c>
      <c r="B1" s="418"/>
      <c r="C1" s="418"/>
      <c r="D1" s="418"/>
      <c r="E1" s="418"/>
      <c r="F1" s="418"/>
      <c r="G1" s="418"/>
      <c r="H1" s="418"/>
      <c r="I1" s="418"/>
      <c r="J1" s="418"/>
      <c r="K1" s="418"/>
      <c r="L1" s="418"/>
      <c r="M1" s="418"/>
      <c r="N1" s="418"/>
    </row>
    <row r="2" spans="1:16" ht="23.25" customHeight="1">
      <c r="A2" s="408" t="s">
        <v>277</v>
      </c>
      <c r="B2" s="408"/>
      <c r="C2" s="408"/>
      <c r="D2" s="408"/>
      <c r="E2" s="408"/>
      <c r="F2" s="408"/>
      <c r="G2" s="408"/>
      <c r="H2" s="408"/>
      <c r="I2" s="408"/>
      <c r="J2" s="408"/>
      <c r="K2" s="408"/>
      <c r="L2" s="408"/>
      <c r="M2" s="408"/>
      <c r="N2" s="408"/>
    </row>
    <row r="3" spans="1:16" ht="23.25" customHeight="1">
      <c r="A3" s="419" t="e">
        <f>NTM!A3:N3</f>
        <v>#REF!</v>
      </c>
      <c r="B3" s="419"/>
      <c r="C3" s="419"/>
      <c r="D3" s="419"/>
      <c r="E3" s="419"/>
      <c r="F3" s="419"/>
      <c r="G3" s="419"/>
      <c r="H3" s="419"/>
      <c r="I3" s="419"/>
      <c r="J3" s="419"/>
      <c r="K3" s="419"/>
      <c r="L3" s="419"/>
      <c r="M3" s="419"/>
      <c r="N3" s="419"/>
    </row>
    <row r="4" spans="1:16" s="9" customFormat="1" ht="26.25" customHeight="1">
      <c r="A4" s="126"/>
      <c r="B4" s="126"/>
      <c r="C4" s="126"/>
      <c r="D4" s="126"/>
      <c r="E4" s="126"/>
      <c r="F4" s="126"/>
      <c r="G4" s="126"/>
      <c r="H4" s="126"/>
      <c r="I4" s="126"/>
      <c r="J4" s="126"/>
      <c r="K4" s="126"/>
      <c r="L4" s="126"/>
      <c r="M4" s="126"/>
      <c r="N4" s="127" t="s">
        <v>4</v>
      </c>
    </row>
    <row r="5" spans="1:16" s="9" customFormat="1" ht="35.450000000000003" customHeight="1">
      <c r="A5" s="341" t="s">
        <v>2</v>
      </c>
      <c r="B5" s="341" t="s">
        <v>1</v>
      </c>
      <c r="C5" s="338" t="s">
        <v>261</v>
      </c>
      <c r="D5" s="339"/>
      <c r="E5" s="339"/>
      <c r="F5" s="340"/>
      <c r="G5" s="422" t="s">
        <v>273</v>
      </c>
      <c r="H5" s="424"/>
      <c r="I5" s="424"/>
      <c r="J5" s="423"/>
      <c r="K5" s="402" t="s">
        <v>274</v>
      </c>
      <c r="L5" s="402" t="s">
        <v>278</v>
      </c>
      <c r="M5" s="402" t="s">
        <v>279</v>
      </c>
      <c r="N5" s="420" t="s">
        <v>61</v>
      </c>
      <c r="P5" s="10"/>
    </row>
    <row r="6" spans="1:16" s="9" customFormat="1" ht="35.450000000000003" customHeight="1">
      <c r="A6" s="341"/>
      <c r="B6" s="341"/>
      <c r="C6" s="344" t="s">
        <v>0</v>
      </c>
      <c r="D6" s="338" t="s">
        <v>5</v>
      </c>
      <c r="E6" s="340"/>
      <c r="F6" s="344" t="s">
        <v>262</v>
      </c>
      <c r="G6" s="402" t="s">
        <v>0</v>
      </c>
      <c r="H6" s="422" t="s">
        <v>5</v>
      </c>
      <c r="I6" s="423"/>
      <c r="J6" s="402" t="s">
        <v>262</v>
      </c>
      <c r="K6" s="403"/>
      <c r="L6" s="403"/>
      <c r="M6" s="403"/>
      <c r="N6" s="421"/>
      <c r="P6" s="10"/>
    </row>
    <row r="7" spans="1:16" s="9" customFormat="1" ht="35.450000000000003" customHeight="1">
      <c r="A7" s="341"/>
      <c r="B7" s="341"/>
      <c r="C7" s="354"/>
      <c r="D7" s="11" t="s">
        <v>6</v>
      </c>
      <c r="E7" s="11" t="s">
        <v>7</v>
      </c>
      <c r="F7" s="345"/>
      <c r="G7" s="403"/>
      <c r="H7" s="139" t="s">
        <v>6</v>
      </c>
      <c r="I7" s="139" t="s">
        <v>7</v>
      </c>
      <c r="J7" s="404"/>
      <c r="K7" s="404"/>
      <c r="L7" s="404"/>
      <c r="M7" s="404"/>
      <c r="N7" s="421"/>
      <c r="P7" s="10"/>
    </row>
    <row r="8" spans="1:16" s="16" customFormat="1" ht="28.5" customHeight="1">
      <c r="A8" s="12"/>
      <c r="B8" s="12" t="s">
        <v>18</v>
      </c>
      <c r="C8" s="13">
        <f>SUM(D8:F8)</f>
        <v>79880</v>
      </c>
      <c r="D8" s="13">
        <f>D9+D12+D13+D16+D20+D21+D24</f>
        <v>45946</v>
      </c>
      <c r="E8" s="13">
        <f>E9+E12+E13+E16+E20+E21+E24</f>
        <v>3710</v>
      </c>
      <c r="F8" s="13">
        <f>F9+F12+F13+F16+F20+F21+F24</f>
        <v>30224</v>
      </c>
      <c r="G8" s="128"/>
      <c r="H8" s="128"/>
      <c r="I8" s="128"/>
      <c r="J8" s="128"/>
      <c r="K8" s="129"/>
      <c r="L8" s="129"/>
      <c r="M8" s="129"/>
      <c r="N8" s="130"/>
    </row>
    <row r="9" spans="1:16" s="16" customFormat="1" ht="45.75" customHeight="1">
      <c r="A9" s="12">
        <v>1</v>
      </c>
      <c r="B9" s="17" t="s">
        <v>19</v>
      </c>
      <c r="C9" s="13">
        <f t="shared" ref="C9:C26" si="0">SUM(D9:F9)</f>
        <v>9345</v>
      </c>
      <c r="D9" s="13">
        <f>+D10+D11</f>
        <v>7661</v>
      </c>
      <c r="E9" s="13">
        <f>+E10+E11</f>
        <v>270</v>
      </c>
      <c r="F9" s="13">
        <f>+F10+F11</f>
        <v>1414</v>
      </c>
      <c r="G9" s="128"/>
      <c r="H9" s="128"/>
      <c r="I9" s="128"/>
      <c r="J9" s="128"/>
      <c r="K9" s="129"/>
      <c r="L9" s="129"/>
      <c r="M9" s="129"/>
      <c r="N9" s="128"/>
    </row>
    <row r="10" spans="1:16" ht="63.75" customHeight="1">
      <c r="A10" s="19" t="s">
        <v>3</v>
      </c>
      <c r="B10" s="20" t="s">
        <v>20</v>
      </c>
      <c r="C10" s="14">
        <f t="shared" si="0"/>
        <v>6588</v>
      </c>
      <c r="D10" s="14">
        <v>5174</v>
      </c>
      <c r="E10" s="14"/>
      <c r="F10" s="14">
        <v>1414</v>
      </c>
      <c r="G10" s="131"/>
      <c r="H10" s="131"/>
      <c r="I10" s="131"/>
      <c r="J10" s="131"/>
      <c r="K10" s="132"/>
      <c r="L10" s="132"/>
      <c r="M10" s="132"/>
      <c r="N10" s="133"/>
    </row>
    <row r="11" spans="1:16" ht="57" customHeight="1">
      <c r="A11" s="19" t="s">
        <v>3</v>
      </c>
      <c r="B11" s="20" t="s">
        <v>21</v>
      </c>
      <c r="C11" s="14">
        <f t="shared" si="0"/>
        <v>2757</v>
      </c>
      <c r="D11" s="14">
        <v>2487</v>
      </c>
      <c r="E11" s="14">
        <v>270</v>
      </c>
      <c r="F11" s="14"/>
      <c r="G11" s="131"/>
      <c r="H11" s="131"/>
      <c r="I11" s="131"/>
      <c r="J11" s="131"/>
      <c r="K11" s="132"/>
      <c r="L11" s="132"/>
      <c r="M11" s="132"/>
      <c r="N11" s="133"/>
    </row>
    <row r="12" spans="1:16" s="16" customFormat="1" ht="57" customHeight="1">
      <c r="A12" s="22">
        <v>2</v>
      </c>
      <c r="B12" s="17" t="s">
        <v>22</v>
      </c>
      <c r="C12" s="13">
        <f t="shared" si="0"/>
        <v>26185</v>
      </c>
      <c r="D12" s="13">
        <v>10646</v>
      </c>
      <c r="E12" s="13"/>
      <c r="F12" s="13">
        <v>15539</v>
      </c>
      <c r="G12" s="128"/>
      <c r="H12" s="128"/>
      <c r="I12" s="128"/>
      <c r="J12" s="128"/>
      <c r="K12" s="129"/>
      <c r="L12" s="129"/>
      <c r="M12" s="129"/>
      <c r="N12" s="134"/>
    </row>
    <row r="13" spans="1:16" s="16" customFormat="1" ht="41.25" customHeight="1">
      <c r="A13" s="12">
        <v>3</v>
      </c>
      <c r="B13" s="17" t="s">
        <v>23</v>
      </c>
      <c r="C13" s="13">
        <f t="shared" si="0"/>
        <v>13544</v>
      </c>
      <c r="D13" s="13">
        <f>+D14+D15</f>
        <v>6845</v>
      </c>
      <c r="E13" s="13">
        <f>+E14+E15</f>
        <v>0</v>
      </c>
      <c r="F13" s="13">
        <f>+F14+F15</f>
        <v>6699</v>
      </c>
      <c r="G13" s="128"/>
      <c r="H13" s="128"/>
      <c r="I13" s="128"/>
      <c r="J13" s="128"/>
      <c r="K13" s="129"/>
      <c r="L13" s="129"/>
      <c r="M13" s="129"/>
      <c r="N13" s="134"/>
    </row>
    <row r="14" spans="1:16" ht="69" customHeight="1">
      <c r="A14" s="19" t="s">
        <v>3</v>
      </c>
      <c r="B14" s="20" t="s">
        <v>24</v>
      </c>
      <c r="C14" s="14">
        <f t="shared" si="0"/>
        <v>11639</v>
      </c>
      <c r="D14" s="14">
        <v>4959</v>
      </c>
      <c r="E14" s="14"/>
      <c r="F14" s="14">
        <v>6680</v>
      </c>
      <c r="G14" s="131"/>
      <c r="H14" s="131"/>
      <c r="I14" s="131"/>
      <c r="J14" s="131"/>
      <c r="K14" s="132"/>
      <c r="L14" s="132"/>
      <c r="M14" s="132"/>
      <c r="N14" s="133"/>
    </row>
    <row r="15" spans="1:16" ht="51" customHeight="1">
      <c r="A15" s="19" t="s">
        <v>3</v>
      </c>
      <c r="B15" s="20" t="s">
        <v>25</v>
      </c>
      <c r="C15" s="14">
        <f t="shared" si="0"/>
        <v>1905</v>
      </c>
      <c r="D15" s="15">
        <v>1886</v>
      </c>
      <c r="E15" s="15"/>
      <c r="F15" s="15">
        <v>19</v>
      </c>
      <c r="G15" s="131"/>
      <c r="H15" s="140"/>
      <c r="I15" s="135"/>
      <c r="J15" s="135"/>
      <c r="K15" s="132"/>
      <c r="L15" s="132"/>
      <c r="M15" s="132"/>
      <c r="N15" s="133"/>
    </row>
    <row r="16" spans="1:16" s="16" customFormat="1" ht="36" customHeight="1">
      <c r="A16" s="12">
        <v>4</v>
      </c>
      <c r="B16" s="17" t="s">
        <v>26</v>
      </c>
      <c r="C16" s="13">
        <f t="shared" si="0"/>
        <v>9360</v>
      </c>
      <c r="D16" s="13">
        <f>+D17+D18+D19</f>
        <v>3604</v>
      </c>
      <c r="E16" s="13">
        <f>+E17+E18+E19</f>
        <v>0</v>
      </c>
      <c r="F16" s="13">
        <f>+F17+F18+F19</f>
        <v>5756</v>
      </c>
      <c r="G16" s="128"/>
      <c r="H16" s="128"/>
      <c r="I16" s="128"/>
      <c r="J16" s="128"/>
      <c r="K16" s="129"/>
      <c r="L16" s="129"/>
      <c r="M16" s="129"/>
      <c r="N16" s="134"/>
    </row>
    <row r="17" spans="1:14" ht="57.75" customHeight="1">
      <c r="A17" s="19" t="s">
        <v>3</v>
      </c>
      <c r="B17" s="20" t="s">
        <v>27</v>
      </c>
      <c r="C17" s="14">
        <f t="shared" si="0"/>
        <v>5860</v>
      </c>
      <c r="D17" s="14">
        <v>2528</v>
      </c>
      <c r="E17" s="14"/>
      <c r="F17" s="14">
        <v>3332</v>
      </c>
      <c r="G17" s="131"/>
      <c r="H17" s="131"/>
      <c r="I17" s="131"/>
      <c r="J17" s="131"/>
      <c r="K17" s="132"/>
      <c r="L17" s="132"/>
      <c r="M17" s="132"/>
      <c r="N17" s="133"/>
    </row>
    <row r="18" spans="1:14" ht="41.25" customHeight="1">
      <c r="A18" s="19" t="s">
        <v>3</v>
      </c>
      <c r="B18" s="20" t="s">
        <v>28</v>
      </c>
      <c r="C18" s="14">
        <f t="shared" si="0"/>
        <v>1614</v>
      </c>
      <c r="D18" s="14">
        <v>373</v>
      </c>
      <c r="E18" s="14"/>
      <c r="F18" s="14">
        <v>1241</v>
      </c>
      <c r="G18" s="131"/>
      <c r="H18" s="131"/>
      <c r="I18" s="131"/>
      <c r="J18" s="131"/>
      <c r="K18" s="132"/>
      <c r="L18" s="132"/>
      <c r="M18" s="132"/>
      <c r="N18" s="133"/>
    </row>
    <row r="19" spans="1:14" ht="52.5" customHeight="1">
      <c r="A19" s="19" t="s">
        <v>3</v>
      </c>
      <c r="B19" s="20" t="s">
        <v>29</v>
      </c>
      <c r="C19" s="14">
        <f t="shared" si="0"/>
        <v>1886</v>
      </c>
      <c r="D19" s="14">
        <v>703</v>
      </c>
      <c r="E19" s="14"/>
      <c r="F19" s="14">
        <v>1183</v>
      </c>
      <c r="G19" s="131"/>
      <c r="H19" s="131"/>
      <c r="I19" s="131"/>
      <c r="J19" s="131"/>
      <c r="K19" s="132"/>
      <c r="L19" s="132"/>
      <c r="M19" s="132"/>
      <c r="N19" s="133"/>
    </row>
    <row r="20" spans="1:14" s="16" customFormat="1" ht="87.75" customHeight="1">
      <c r="A20" s="12">
        <v>5</v>
      </c>
      <c r="B20" s="23" t="s">
        <v>30</v>
      </c>
      <c r="C20" s="13">
        <f t="shared" si="0"/>
        <v>17270</v>
      </c>
      <c r="D20" s="13">
        <v>13760</v>
      </c>
      <c r="E20" s="13">
        <v>3440</v>
      </c>
      <c r="F20" s="13">
        <v>70</v>
      </c>
      <c r="G20" s="128"/>
      <c r="H20" s="128"/>
      <c r="I20" s="128"/>
      <c r="J20" s="128"/>
      <c r="K20" s="129"/>
      <c r="L20" s="129"/>
      <c r="M20" s="129"/>
      <c r="N20" s="134"/>
    </row>
    <row r="21" spans="1:14" s="16" customFormat="1" ht="42" customHeight="1">
      <c r="A21" s="12">
        <v>6</v>
      </c>
      <c r="B21" s="17" t="s">
        <v>31</v>
      </c>
      <c r="C21" s="13">
        <f t="shared" si="0"/>
        <v>2546</v>
      </c>
      <c r="D21" s="13">
        <f>+D22+D23</f>
        <v>2035</v>
      </c>
      <c r="E21" s="13">
        <f>+E22+E23</f>
        <v>0</v>
      </c>
      <c r="F21" s="13">
        <f>+F22+F23</f>
        <v>511</v>
      </c>
      <c r="G21" s="128"/>
      <c r="H21" s="128"/>
      <c r="I21" s="128"/>
      <c r="J21" s="128"/>
      <c r="K21" s="129"/>
      <c r="L21" s="129"/>
      <c r="M21" s="129"/>
      <c r="N21" s="134"/>
    </row>
    <row r="22" spans="1:14" ht="41.25" customHeight="1">
      <c r="A22" s="24" t="s">
        <v>3</v>
      </c>
      <c r="B22" s="20" t="s">
        <v>32</v>
      </c>
      <c r="C22" s="14">
        <f t="shared" si="0"/>
        <v>2088</v>
      </c>
      <c r="D22" s="14">
        <v>1586</v>
      </c>
      <c r="E22" s="14"/>
      <c r="F22" s="14">
        <v>502</v>
      </c>
      <c r="G22" s="131"/>
      <c r="H22" s="131"/>
      <c r="I22" s="131"/>
      <c r="J22" s="131"/>
      <c r="K22" s="132"/>
      <c r="L22" s="132"/>
      <c r="M22" s="132"/>
      <c r="N22" s="133"/>
    </row>
    <row r="23" spans="1:14" ht="49.5" customHeight="1">
      <c r="A23" s="24" t="s">
        <v>3</v>
      </c>
      <c r="B23" s="20" t="s">
        <v>33</v>
      </c>
      <c r="C23" s="14">
        <f t="shared" si="0"/>
        <v>458</v>
      </c>
      <c r="D23" s="14">
        <v>449</v>
      </c>
      <c r="E23" s="14"/>
      <c r="F23" s="14">
        <v>9</v>
      </c>
      <c r="G23" s="131"/>
      <c r="H23" s="131"/>
      <c r="I23" s="131"/>
      <c r="J23" s="131"/>
      <c r="K23" s="132"/>
      <c r="L23" s="132"/>
      <c r="M23" s="132"/>
      <c r="N23" s="133"/>
    </row>
    <row r="24" spans="1:14" s="16" customFormat="1" ht="45.75" customHeight="1">
      <c r="A24" s="12">
        <v>7</v>
      </c>
      <c r="B24" s="17" t="s">
        <v>34</v>
      </c>
      <c r="C24" s="13">
        <f t="shared" si="0"/>
        <v>1630</v>
      </c>
      <c r="D24" s="13">
        <f>+D25+D26</f>
        <v>1395</v>
      </c>
      <c r="E24" s="13">
        <f>+E25+E26</f>
        <v>0</v>
      </c>
      <c r="F24" s="13">
        <f>+F25+F26</f>
        <v>235</v>
      </c>
      <c r="G24" s="128"/>
      <c r="H24" s="128"/>
      <c r="I24" s="128"/>
      <c r="J24" s="128"/>
      <c r="K24" s="129"/>
      <c r="L24" s="129"/>
      <c r="M24" s="129"/>
      <c r="N24" s="134"/>
    </row>
    <row r="25" spans="1:14" ht="63" customHeight="1">
      <c r="A25" s="24" t="s">
        <v>3</v>
      </c>
      <c r="B25" s="20" t="s">
        <v>35</v>
      </c>
      <c r="C25" s="14">
        <f t="shared" si="0"/>
        <v>1109</v>
      </c>
      <c r="D25" s="14">
        <v>874</v>
      </c>
      <c r="E25" s="14"/>
      <c r="F25" s="14">
        <v>235</v>
      </c>
      <c r="G25" s="131"/>
      <c r="H25" s="131"/>
      <c r="I25" s="131"/>
      <c r="J25" s="131"/>
      <c r="K25" s="132"/>
      <c r="L25" s="132"/>
      <c r="M25" s="132"/>
      <c r="N25" s="133"/>
    </row>
    <row r="26" spans="1:14" ht="44.25" customHeight="1">
      <c r="A26" s="24" t="s">
        <v>3</v>
      </c>
      <c r="B26" s="20" t="s">
        <v>36</v>
      </c>
      <c r="C26" s="14">
        <f t="shared" si="0"/>
        <v>521</v>
      </c>
      <c r="D26" s="14">
        <v>521</v>
      </c>
      <c r="E26" s="14"/>
      <c r="F26" s="14"/>
      <c r="G26" s="131"/>
      <c r="H26" s="131"/>
      <c r="I26" s="131"/>
      <c r="J26" s="131"/>
      <c r="K26" s="132"/>
      <c r="L26" s="132"/>
      <c r="M26" s="132"/>
      <c r="N26" s="133"/>
    </row>
    <row r="38" spans="14:14" ht="30" customHeight="1">
      <c r="N38" s="5"/>
    </row>
  </sheetData>
  <mergeCells count="17">
    <mergeCell ref="F6:F7"/>
    <mergeCell ref="A1:N1"/>
    <mergeCell ref="A3:N3"/>
    <mergeCell ref="N5:N7"/>
    <mergeCell ref="H6:I6"/>
    <mergeCell ref="D6:E6"/>
    <mergeCell ref="A5:A7"/>
    <mergeCell ref="B5:B7"/>
    <mergeCell ref="J6:J7"/>
    <mergeCell ref="K5:K7"/>
    <mergeCell ref="A2:N2"/>
    <mergeCell ref="C5:F5"/>
    <mergeCell ref="G6:G7"/>
    <mergeCell ref="G5:J5"/>
    <mergeCell ref="C6:C7"/>
    <mergeCell ref="L5:L7"/>
    <mergeCell ref="M5:M7"/>
  </mergeCells>
  <pageMargins left="0.39370078740157483" right="0.19685039370078741" top="0.47244094488188981" bottom="0.47244094488188981" header="0.31496062992125984" footer="0.31496062992125984"/>
  <pageSetup paperSize="9" scale="58"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L54"/>
  <sheetViews>
    <sheetView view="pageBreakPreview" zoomScaleNormal="100" zoomScaleSheetLayoutView="100" workbookViewId="0">
      <selection activeCell="A3" sqref="A3:J3"/>
    </sheetView>
  </sheetViews>
  <sheetFormatPr defaultRowHeight="15"/>
  <cols>
    <col min="1" max="1" width="4.6640625" style="319" customWidth="1"/>
    <col min="2" max="2" width="33.21875" style="313" customWidth="1"/>
    <col min="3" max="3" width="12.21875" style="313" customWidth="1"/>
    <col min="4" max="4" width="8.88671875" style="313"/>
    <col min="5" max="5" width="8" style="313" customWidth="1"/>
    <col min="6" max="6" width="10" style="313" customWidth="1"/>
    <col min="7" max="7" width="7.109375" style="313" customWidth="1"/>
    <col min="8" max="8" width="6.5546875" style="313" customWidth="1"/>
    <col min="9" max="9" width="10.77734375" style="313" customWidth="1"/>
    <col min="10" max="10" width="8.5546875" style="313" customWidth="1"/>
    <col min="11" max="11" width="8.88671875" style="313"/>
    <col min="12" max="12" width="14.5546875" style="313" customWidth="1"/>
    <col min="13" max="256" width="8.88671875" style="313"/>
    <col min="257" max="257" width="4.6640625" style="313" customWidth="1"/>
    <col min="258" max="258" width="29.33203125" style="313" customWidth="1"/>
    <col min="259" max="259" width="10.5546875" style="313" customWidth="1"/>
    <col min="260" max="260" width="8.88671875" style="313"/>
    <col min="261" max="261" width="8" style="313" customWidth="1"/>
    <col min="262" max="262" width="10" style="313" customWidth="1"/>
    <col min="263" max="263" width="7.109375" style="313" customWidth="1"/>
    <col min="264" max="264" width="6.5546875" style="313" customWidth="1"/>
    <col min="265" max="265" width="10.77734375" style="313" customWidth="1"/>
    <col min="266" max="266" width="8.5546875" style="313" customWidth="1"/>
    <col min="267" max="267" width="8.88671875" style="313"/>
    <col min="268" max="268" width="14.5546875" style="313" customWidth="1"/>
    <col min="269" max="512" width="8.88671875" style="313"/>
    <col min="513" max="513" width="4.6640625" style="313" customWidth="1"/>
    <col min="514" max="514" width="29.33203125" style="313" customWidth="1"/>
    <col min="515" max="515" width="10.5546875" style="313" customWidth="1"/>
    <col min="516" max="516" width="8.88671875" style="313"/>
    <col min="517" max="517" width="8" style="313" customWidth="1"/>
    <col min="518" max="518" width="10" style="313" customWidth="1"/>
    <col min="519" max="519" width="7.109375" style="313" customWidth="1"/>
    <col min="520" max="520" width="6.5546875" style="313" customWidth="1"/>
    <col min="521" max="521" width="10.77734375" style="313" customWidth="1"/>
    <col min="522" max="522" width="8.5546875" style="313" customWidth="1"/>
    <col min="523" max="523" width="8.88671875" style="313"/>
    <col min="524" max="524" width="14.5546875" style="313" customWidth="1"/>
    <col min="525" max="768" width="8.88671875" style="313"/>
    <col min="769" max="769" width="4.6640625" style="313" customWidth="1"/>
    <col min="770" max="770" width="29.33203125" style="313" customWidth="1"/>
    <col min="771" max="771" width="10.5546875" style="313" customWidth="1"/>
    <col min="772" max="772" width="8.88671875" style="313"/>
    <col min="773" max="773" width="8" style="313" customWidth="1"/>
    <col min="774" max="774" width="10" style="313" customWidth="1"/>
    <col min="775" max="775" width="7.109375" style="313" customWidth="1"/>
    <col min="776" max="776" width="6.5546875" style="313" customWidth="1"/>
    <col min="777" max="777" width="10.77734375" style="313" customWidth="1"/>
    <col min="778" max="778" width="8.5546875" style="313" customWidth="1"/>
    <col min="779" max="779" width="8.88671875" style="313"/>
    <col min="780" max="780" width="14.5546875" style="313" customWidth="1"/>
    <col min="781" max="1024" width="8.88671875" style="313"/>
    <col min="1025" max="1025" width="4.6640625" style="313" customWidth="1"/>
    <col min="1026" max="1026" width="29.33203125" style="313" customWidth="1"/>
    <col min="1027" max="1027" width="10.5546875" style="313" customWidth="1"/>
    <col min="1028" max="1028" width="8.88671875" style="313"/>
    <col min="1029" max="1029" width="8" style="313" customWidth="1"/>
    <col min="1030" max="1030" width="10" style="313" customWidth="1"/>
    <col min="1031" max="1031" width="7.109375" style="313" customWidth="1"/>
    <col min="1032" max="1032" width="6.5546875" style="313" customWidth="1"/>
    <col min="1033" max="1033" width="10.77734375" style="313" customWidth="1"/>
    <col min="1034" max="1034" width="8.5546875" style="313" customWidth="1"/>
    <col min="1035" max="1035" width="8.88671875" style="313"/>
    <col min="1036" max="1036" width="14.5546875" style="313" customWidth="1"/>
    <col min="1037" max="1280" width="8.88671875" style="313"/>
    <col min="1281" max="1281" width="4.6640625" style="313" customWidth="1"/>
    <col min="1282" max="1282" width="29.33203125" style="313" customWidth="1"/>
    <col min="1283" max="1283" width="10.5546875" style="313" customWidth="1"/>
    <col min="1284" max="1284" width="8.88671875" style="313"/>
    <col min="1285" max="1285" width="8" style="313" customWidth="1"/>
    <col min="1286" max="1286" width="10" style="313" customWidth="1"/>
    <col min="1287" max="1287" width="7.109375" style="313" customWidth="1"/>
    <col min="1288" max="1288" width="6.5546875" style="313" customWidth="1"/>
    <col min="1289" max="1289" width="10.77734375" style="313" customWidth="1"/>
    <col min="1290" max="1290" width="8.5546875" style="313" customWidth="1"/>
    <col min="1291" max="1291" width="8.88671875" style="313"/>
    <col min="1292" max="1292" width="14.5546875" style="313" customWidth="1"/>
    <col min="1293" max="1536" width="8.88671875" style="313"/>
    <col min="1537" max="1537" width="4.6640625" style="313" customWidth="1"/>
    <col min="1538" max="1538" width="29.33203125" style="313" customWidth="1"/>
    <col min="1539" max="1539" width="10.5546875" style="313" customWidth="1"/>
    <col min="1540" max="1540" width="8.88671875" style="313"/>
    <col min="1541" max="1541" width="8" style="313" customWidth="1"/>
    <col min="1542" max="1542" width="10" style="313" customWidth="1"/>
    <col min="1543" max="1543" width="7.109375" style="313" customWidth="1"/>
    <col min="1544" max="1544" width="6.5546875" style="313" customWidth="1"/>
    <col min="1545" max="1545" width="10.77734375" style="313" customWidth="1"/>
    <col min="1546" max="1546" width="8.5546875" style="313" customWidth="1"/>
    <col min="1547" max="1547" width="8.88671875" style="313"/>
    <col min="1548" max="1548" width="14.5546875" style="313" customWidth="1"/>
    <col min="1549" max="1792" width="8.88671875" style="313"/>
    <col min="1793" max="1793" width="4.6640625" style="313" customWidth="1"/>
    <col min="1794" max="1794" width="29.33203125" style="313" customWidth="1"/>
    <col min="1795" max="1795" width="10.5546875" style="313" customWidth="1"/>
    <col min="1796" max="1796" width="8.88671875" style="313"/>
    <col min="1797" max="1797" width="8" style="313" customWidth="1"/>
    <col min="1798" max="1798" width="10" style="313" customWidth="1"/>
    <col min="1799" max="1799" width="7.109375" style="313" customWidth="1"/>
    <col min="1800" max="1800" width="6.5546875" style="313" customWidth="1"/>
    <col min="1801" max="1801" width="10.77734375" style="313" customWidth="1"/>
    <col min="1802" max="1802" width="8.5546875" style="313" customWidth="1"/>
    <col min="1803" max="1803" width="8.88671875" style="313"/>
    <col min="1804" max="1804" width="14.5546875" style="313" customWidth="1"/>
    <col min="1805" max="2048" width="8.88671875" style="313"/>
    <col min="2049" max="2049" width="4.6640625" style="313" customWidth="1"/>
    <col min="2050" max="2050" width="29.33203125" style="313" customWidth="1"/>
    <col min="2051" max="2051" width="10.5546875" style="313" customWidth="1"/>
    <col min="2052" max="2052" width="8.88671875" style="313"/>
    <col min="2053" max="2053" width="8" style="313" customWidth="1"/>
    <col min="2054" max="2054" width="10" style="313" customWidth="1"/>
    <col min="2055" max="2055" width="7.109375" style="313" customWidth="1"/>
    <col min="2056" max="2056" width="6.5546875" style="313" customWidth="1"/>
    <col min="2057" max="2057" width="10.77734375" style="313" customWidth="1"/>
    <col min="2058" max="2058" width="8.5546875" style="313" customWidth="1"/>
    <col min="2059" max="2059" width="8.88671875" style="313"/>
    <col min="2060" max="2060" width="14.5546875" style="313" customWidth="1"/>
    <col min="2061" max="2304" width="8.88671875" style="313"/>
    <col min="2305" max="2305" width="4.6640625" style="313" customWidth="1"/>
    <col min="2306" max="2306" width="29.33203125" style="313" customWidth="1"/>
    <col min="2307" max="2307" width="10.5546875" style="313" customWidth="1"/>
    <col min="2308" max="2308" width="8.88671875" style="313"/>
    <col min="2309" max="2309" width="8" style="313" customWidth="1"/>
    <col min="2310" max="2310" width="10" style="313" customWidth="1"/>
    <col min="2311" max="2311" width="7.109375" style="313" customWidth="1"/>
    <col min="2312" max="2312" width="6.5546875" style="313" customWidth="1"/>
    <col min="2313" max="2313" width="10.77734375" style="313" customWidth="1"/>
    <col min="2314" max="2314" width="8.5546875" style="313" customWidth="1"/>
    <col min="2315" max="2315" width="8.88671875" style="313"/>
    <col min="2316" max="2316" width="14.5546875" style="313" customWidth="1"/>
    <col min="2317" max="2560" width="8.88671875" style="313"/>
    <col min="2561" max="2561" width="4.6640625" style="313" customWidth="1"/>
    <col min="2562" max="2562" width="29.33203125" style="313" customWidth="1"/>
    <col min="2563" max="2563" width="10.5546875" style="313" customWidth="1"/>
    <col min="2564" max="2564" width="8.88671875" style="313"/>
    <col min="2565" max="2565" width="8" style="313" customWidth="1"/>
    <col min="2566" max="2566" width="10" style="313" customWidth="1"/>
    <col min="2567" max="2567" width="7.109375" style="313" customWidth="1"/>
    <col min="2568" max="2568" width="6.5546875" style="313" customWidth="1"/>
    <col min="2569" max="2569" width="10.77734375" style="313" customWidth="1"/>
    <col min="2570" max="2570" width="8.5546875" style="313" customWidth="1"/>
    <col min="2571" max="2571" width="8.88671875" style="313"/>
    <col min="2572" max="2572" width="14.5546875" style="313" customWidth="1"/>
    <col min="2573" max="2816" width="8.88671875" style="313"/>
    <col min="2817" max="2817" width="4.6640625" style="313" customWidth="1"/>
    <col min="2818" max="2818" width="29.33203125" style="313" customWidth="1"/>
    <col min="2819" max="2819" width="10.5546875" style="313" customWidth="1"/>
    <col min="2820" max="2820" width="8.88671875" style="313"/>
    <col min="2821" max="2821" width="8" style="313" customWidth="1"/>
    <col min="2822" max="2822" width="10" style="313" customWidth="1"/>
    <col min="2823" max="2823" width="7.109375" style="313" customWidth="1"/>
    <col min="2824" max="2824" width="6.5546875" style="313" customWidth="1"/>
    <col min="2825" max="2825" width="10.77734375" style="313" customWidth="1"/>
    <col min="2826" max="2826" width="8.5546875" style="313" customWidth="1"/>
    <col min="2827" max="2827" width="8.88671875" style="313"/>
    <col min="2828" max="2828" width="14.5546875" style="313" customWidth="1"/>
    <col min="2829" max="3072" width="8.88671875" style="313"/>
    <col min="3073" max="3073" width="4.6640625" style="313" customWidth="1"/>
    <col min="3074" max="3074" width="29.33203125" style="313" customWidth="1"/>
    <col min="3075" max="3075" width="10.5546875" style="313" customWidth="1"/>
    <col min="3076" max="3076" width="8.88671875" style="313"/>
    <col min="3077" max="3077" width="8" style="313" customWidth="1"/>
    <col min="3078" max="3078" width="10" style="313" customWidth="1"/>
    <col min="3079" max="3079" width="7.109375" style="313" customWidth="1"/>
    <col min="3080" max="3080" width="6.5546875" style="313" customWidth="1"/>
    <col min="3081" max="3081" width="10.77734375" style="313" customWidth="1"/>
    <col min="3082" max="3082" width="8.5546875" style="313" customWidth="1"/>
    <col min="3083" max="3083" width="8.88671875" style="313"/>
    <col min="3084" max="3084" width="14.5546875" style="313" customWidth="1"/>
    <col min="3085" max="3328" width="8.88671875" style="313"/>
    <col min="3329" max="3329" width="4.6640625" style="313" customWidth="1"/>
    <col min="3330" max="3330" width="29.33203125" style="313" customWidth="1"/>
    <col min="3331" max="3331" width="10.5546875" style="313" customWidth="1"/>
    <col min="3332" max="3332" width="8.88671875" style="313"/>
    <col min="3333" max="3333" width="8" style="313" customWidth="1"/>
    <col min="3334" max="3334" width="10" style="313" customWidth="1"/>
    <col min="3335" max="3335" width="7.109375" style="313" customWidth="1"/>
    <col min="3336" max="3336" width="6.5546875" style="313" customWidth="1"/>
    <col min="3337" max="3337" width="10.77734375" style="313" customWidth="1"/>
    <col min="3338" max="3338" width="8.5546875" style="313" customWidth="1"/>
    <col min="3339" max="3339" width="8.88671875" style="313"/>
    <col min="3340" max="3340" width="14.5546875" style="313" customWidth="1"/>
    <col min="3341" max="3584" width="8.88671875" style="313"/>
    <col min="3585" max="3585" width="4.6640625" style="313" customWidth="1"/>
    <col min="3586" max="3586" width="29.33203125" style="313" customWidth="1"/>
    <col min="3587" max="3587" width="10.5546875" style="313" customWidth="1"/>
    <col min="3588" max="3588" width="8.88671875" style="313"/>
    <col min="3589" max="3589" width="8" style="313" customWidth="1"/>
    <col min="3590" max="3590" width="10" style="313" customWidth="1"/>
    <col min="3591" max="3591" width="7.109375" style="313" customWidth="1"/>
    <col min="3592" max="3592" width="6.5546875" style="313" customWidth="1"/>
    <col min="3593" max="3593" width="10.77734375" style="313" customWidth="1"/>
    <col min="3594" max="3594" width="8.5546875" style="313" customWidth="1"/>
    <col min="3595" max="3595" width="8.88671875" style="313"/>
    <col min="3596" max="3596" width="14.5546875" style="313" customWidth="1"/>
    <col min="3597" max="3840" width="8.88671875" style="313"/>
    <col min="3841" max="3841" width="4.6640625" style="313" customWidth="1"/>
    <col min="3842" max="3842" width="29.33203125" style="313" customWidth="1"/>
    <col min="3843" max="3843" width="10.5546875" style="313" customWidth="1"/>
    <col min="3844" max="3844" width="8.88671875" style="313"/>
    <col min="3845" max="3845" width="8" style="313" customWidth="1"/>
    <col min="3846" max="3846" width="10" style="313" customWidth="1"/>
    <col min="3847" max="3847" width="7.109375" style="313" customWidth="1"/>
    <col min="3848" max="3848" width="6.5546875" style="313" customWidth="1"/>
    <col min="3849" max="3849" width="10.77734375" style="313" customWidth="1"/>
    <col min="3850" max="3850" width="8.5546875" style="313" customWidth="1"/>
    <col min="3851" max="3851" width="8.88671875" style="313"/>
    <col min="3852" max="3852" width="14.5546875" style="313" customWidth="1"/>
    <col min="3853" max="4096" width="8.88671875" style="313"/>
    <col min="4097" max="4097" width="4.6640625" style="313" customWidth="1"/>
    <col min="4098" max="4098" width="29.33203125" style="313" customWidth="1"/>
    <col min="4099" max="4099" width="10.5546875" style="313" customWidth="1"/>
    <col min="4100" max="4100" width="8.88671875" style="313"/>
    <col min="4101" max="4101" width="8" style="313" customWidth="1"/>
    <col min="4102" max="4102" width="10" style="313" customWidth="1"/>
    <col min="4103" max="4103" width="7.109375" style="313" customWidth="1"/>
    <col min="4104" max="4104" width="6.5546875" style="313" customWidth="1"/>
    <col min="4105" max="4105" width="10.77734375" style="313" customWidth="1"/>
    <col min="4106" max="4106" width="8.5546875" style="313" customWidth="1"/>
    <col min="4107" max="4107" width="8.88671875" style="313"/>
    <col min="4108" max="4108" width="14.5546875" style="313" customWidth="1"/>
    <col min="4109" max="4352" width="8.88671875" style="313"/>
    <col min="4353" max="4353" width="4.6640625" style="313" customWidth="1"/>
    <col min="4354" max="4354" width="29.33203125" style="313" customWidth="1"/>
    <col min="4355" max="4355" width="10.5546875" style="313" customWidth="1"/>
    <col min="4356" max="4356" width="8.88671875" style="313"/>
    <col min="4357" max="4357" width="8" style="313" customWidth="1"/>
    <col min="4358" max="4358" width="10" style="313" customWidth="1"/>
    <col min="4359" max="4359" width="7.109375" style="313" customWidth="1"/>
    <col min="4360" max="4360" width="6.5546875" style="313" customWidth="1"/>
    <col min="4361" max="4361" width="10.77734375" style="313" customWidth="1"/>
    <col min="4362" max="4362" width="8.5546875" style="313" customWidth="1"/>
    <col min="4363" max="4363" width="8.88671875" style="313"/>
    <col min="4364" max="4364" width="14.5546875" style="313" customWidth="1"/>
    <col min="4365" max="4608" width="8.88671875" style="313"/>
    <col min="4609" max="4609" width="4.6640625" style="313" customWidth="1"/>
    <col min="4610" max="4610" width="29.33203125" style="313" customWidth="1"/>
    <col min="4611" max="4611" width="10.5546875" style="313" customWidth="1"/>
    <col min="4612" max="4612" width="8.88671875" style="313"/>
    <col min="4613" max="4613" width="8" style="313" customWidth="1"/>
    <col min="4614" max="4614" width="10" style="313" customWidth="1"/>
    <col min="4615" max="4615" width="7.109375" style="313" customWidth="1"/>
    <col min="4616" max="4616" width="6.5546875" style="313" customWidth="1"/>
    <col min="4617" max="4617" width="10.77734375" style="313" customWidth="1"/>
    <col min="4618" max="4618" width="8.5546875" style="313" customWidth="1"/>
    <col min="4619" max="4619" width="8.88671875" style="313"/>
    <col min="4620" max="4620" width="14.5546875" style="313" customWidth="1"/>
    <col min="4621" max="4864" width="8.88671875" style="313"/>
    <col min="4865" max="4865" width="4.6640625" style="313" customWidth="1"/>
    <col min="4866" max="4866" width="29.33203125" style="313" customWidth="1"/>
    <col min="4867" max="4867" width="10.5546875" style="313" customWidth="1"/>
    <col min="4868" max="4868" width="8.88671875" style="313"/>
    <col min="4869" max="4869" width="8" style="313" customWidth="1"/>
    <col min="4870" max="4870" width="10" style="313" customWidth="1"/>
    <col min="4871" max="4871" width="7.109375" style="313" customWidth="1"/>
    <col min="4872" max="4872" width="6.5546875" style="313" customWidth="1"/>
    <col min="4873" max="4873" width="10.77734375" style="313" customWidth="1"/>
    <col min="4874" max="4874" width="8.5546875" style="313" customWidth="1"/>
    <col min="4875" max="4875" width="8.88671875" style="313"/>
    <col min="4876" max="4876" width="14.5546875" style="313" customWidth="1"/>
    <col min="4877" max="5120" width="8.88671875" style="313"/>
    <col min="5121" max="5121" width="4.6640625" style="313" customWidth="1"/>
    <col min="5122" max="5122" width="29.33203125" style="313" customWidth="1"/>
    <col min="5123" max="5123" width="10.5546875" style="313" customWidth="1"/>
    <col min="5124" max="5124" width="8.88671875" style="313"/>
    <col min="5125" max="5125" width="8" style="313" customWidth="1"/>
    <col min="5126" max="5126" width="10" style="313" customWidth="1"/>
    <col min="5127" max="5127" width="7.109375" style="313" customWidth="1"/>
    <col min="5128" max="5128" width="6.5546875" style="313" customWidth="1"/>
    <col min="5129" max="5129" width="10.77734375" style="313" customWidth="1"/>
    <col min="5130" max="5130" width="8.5546875" style="313" customWidth="1"/>
    <col min="5131" max="5131" width="8.88671875" style="313"/>
    <col min="5132" max="5132" width="14.5546875" style="313" customWidth="1"/>
    <col min="5133" max="5376" width="8.88671875" style="313"/>
    <col min="5377" max="5377" width="4.6640625" style="313" customWidth="1"/>
    <col min="5378" max="5378" width="29.33203125" style="313" customWidth="1"/>
    <col min="5379" max="5379" width="10.5546875" style="313" customWidth="1"/>
    <col min="5380" max="5380" width="8.88671875" style="313"/>
    <col min="5381" max="5381" width="8" style="313" customWidth="1"/>
    <col min="5382" max="5382" width="10" style="313" customWidth="1"/>
    <col min="5383" max="5383" width="7.109375" style="313" customWidth="1"/>
    <col min="5384" max="5384" width="6.5546875" style="313" customWidth="1"/>
    <col min="5385" max="5385" width="10.77734375" style="313" customWidth="1"/>
    <col min="5386" max="5386" width="8.5546875" style="313" customWidth="1"/>
    <col min="5387" max="5387" width="8.88671875" style="313"/>
    <col min="5388" max="5388" width="14.5546875" style="313" customWidth="1"/>
    <col min="5389" max="5632" width="8.88671875" style="313"/>
    <col min="5633" max="5633" width="4.6640625" style="313" customWidth="1"/>
    <col min="5634" max="5634" width="29.33203125" style="313" customWidth="1"/>
    <col min="5635" max="5635" width="10.5546875" style="313" customWidth="1"/>
    <col min="5636" max="5636" width="8.88671875" style="313"/>
    <col min="5637" max="5637" width="8" style="313" customWidth="1"/>
    <col min="5638" max="5638" width="10" style="313" customWidth="1"/>
    <col min="5639" max="5639" width="7.109375" style="313" customWidth="1"/>
    <col min="5640" max="5640" width="6.5546875" style="313" customWidth="1"/>
    <col min="5641" max="5641" width="10.77734375" style="313" customWidth="1"/>
    <col min="5642" max="5642" width="8.5546875" style="313" customWidth="1"/>
    <col min="5643" max="5643" width="8.88671875" style="313"/>
    <col min="5644" max="5644" width="14.5546875" style="313" customWidth="1"/>
    <col min="5645" max="5888" width="8.88671875" style="313"/>
    <col min="5889" max="5889" width="4.6640625" style="313" customWidth="1"/>
    <col min="5890" max="5890" width="29.33203125" style="313" customWidth="1"/>
    <col min="5891" max="5891" width="10.5546875" style="313" customWidth="1"/>
    <col min="5892" max="5892" width="8.88671875" style="313"/>
    <col min="5893" max="5893" width="8" style="313" customWidth="1"/>
    <col min="5894" max="5894" width="10" style="313" customWidth="1"/>
    <col min="5895" max="5895" width="7.109375" style="313" customWidth="1"/>
    <col min="5896" max="5896" width="6.5546875" style="313" customWidth="1"/>
    <col min="5897" max="5897" width="10.77734375" style="313" customWidth="1"/>
    <col min="5898" max="5898" width="8.5546875" style="313" customWidth="1"/>
    <col min="5899" max="5899" width="8.88671875" style="313"/>
    <col min="5900" max="5900" width="14.5546875" style="313" customWidth="1"/>
    <col min="5901" max="6144" width="8.88671875" style="313"/>
    <col min="6145" max="6145" width="4.6640625" style="313" customWidth="1"/>
    <col min="6146" max="6146" width="29.33203125" style="313" customWidth="1"/>
    <col min="6147" max="6147" width="10.5546875" style="313" customWidth="1"/>
    <col min="6148" max="6148" width="8.88671875" style="313"/>
    <col min="6149" max="6149" width="8" style="313" customWidth="1"/>
    <col min="6150" max="6150" width="10" style="313" customWidth="1"/>
    <col min="6151" max="6151" width="7.109375" style="313" customWidth="1"/>
    <col min="6152" max="6152" width="6.5546875" style="313" customWidth="1"/>
    <col min="6153" max="6153" width="10.77734375" style="313" customWidth="1"/>
    <col min="6154" max="6154" width="8.5546875" style="313" customWidth="1"/>
    <col min="6155" max="6155" width="8.88671875" style="313"/>
    <col min="6156" max="6156" width="14.5546875" style="313" customWidth="1"/>
    <col min="6157" max="6400" width="8.88671875" style="313"/>
    <col min="6401" max="6401" width="4.6640625" style="313" customWidth="1"/>
    <col min="6402" max="6402" width="29.33203125" style="313" customWidth="1"/>
    <col min="6403" max="6403" width="10.5546875" style="313" customWidth="1"/>
    <col min="6404" max="6404" width="8.88671875" style="313"/>
    <col min="6405" max="6405" width="8" style="313" customWidth="1"/>
    <col min="6406" max="6406" width="10" style="313" customWidth="1"/>
    <col min="6407" max="6407" width="7.109375" style="313" customWidth="1"/>
    <col min="6408" max="6408" width="6.5546875" style="313" customWidth="1"/>
    <col min="6409" max="6409" width="10.77734375" style="313" customWidth="1"/>
    <col min="6410" max="6410" width="8.5546875" style="313" customWidth="1"/>
    <col min="6411" max="6411" width="8.88671875" style="313"/>
    <col min="6412" max="6412" width="14.5546875" style="313" customWidth="1"/>
    <col min="6413" max="6656" width="8.88671875" style="313"/>
    <col min="6657" max="6657" width="4.6640625" style="313" customWidth="1"/>
    <col min="6658" max="6658" width="29.33203125" style="313" customWidth="1"/>
    <col min="6659" max="6659" width="10.5546875" style="313" customWidth="1"/>
    <col min="6660" max="6660" width="8.88671875" style="313"/>
    <col min="6661" max="6661" width="8" style="313" customWidth="1"/>
    <col min="6662" max="6662" width="10" style="313" customWidth="1"/>
    <col min="6663" max="6663" width="7.109375" style="313" customWidth="1"/>
    <col min="6664" max="6664" width="6.5546875" style="313" customWidth="1"/>
    <col min="6665" max="6665" width="10.77734375" style="313" customWidth="1"/>
    <col min="6666" max="6666" width="8.5546875" style="313" customWidth="1"/>
    <col min="6667" max="6667" width="8.88671875" style="313"/>
    <col min="6668" max="6668" width="14.5546875" style="313" customWidth="1"/>
    <col min="6669" max="6912" width="8.88671875" style="313"/>
    <col min="6913" max="6913" width="4.6640625" style="313" customWidth="1"/>
    <col min="6914" max="6914" width="29.33203125" style="313" customWidth="1"/>
    <col min="6915" max="6915" width="10.5546875" style="313" customWidth="1"/>
    <col min="6916" max="6916" width="8.88671875" style="313"/>
    <col min="6917" max="6917" width="8" style="313" customWidth="1"/>
    <col min="6918" max="6918" width="10" style="313" customWidth="1"/>
    <col min="6919" max="6919" width="7.109375" style="313" customWidth="1"/>
    <col min="6920" max="6920" width="6.5546875" style="313" customWidth="1"/>
    <col min="6921" max="6921" width="10.77734375" style="313" customWidth="1"/>
    <col min="6922" max="6922" width="8.5546875" style="313" customWidth="1"/>
    <col min="6923" max="6923" width="8.88671875" style="313"/>
    <col min="6924" max="6924" width="14.5546875" style="313" customWidth="1"/>
    <col min="6925" max="7168" width="8.88671875" style="313"/>
    <col min="7169" max="7169" width="4.6640625" style="313" customWidth="1"/>
    <col min="7170" max="7170" width="29.33203125" style="313" customWidth="1"/>
    <col min="7171" max="7171" width="10.5546875" style="313" customWidth="1"/>
    <col min="7172" max="7172" width="8.88671875" style="313"/>
    <col min="7173" max="7173" width="8" style="313" customWidth="1"/>
    <col min="7174" max="7174" width="10" style="313" customWidth="1"/>
    <col min="7175" max="7175" width="7.109375" style="313" customWidth="1"/>
    <col min="7176" max="7176" width="6.5546875" style="313" customWidth="1"/>
    <col min="7177" max="7177" width="10.77734375" style="313" customWidth="1"/>
    <col min="7178" max="7178" width="8.5546875" style="313" customWidth="1"/>
    <col min="7179" max="7179" width="8.88671875" style="313"/>
    <col min="7180" max="7180" width="14.5546875" style="313" customWidth="1"/>
    <col min="7181" max="7424" width="8.88671875" style="313"/>
    <col min="7425" max="7425" width="4.6640625" style="313" customWidth="1"/>
    <col min="7426" max="7426" width="29.33203125" style="313" customWidth="1"/>
    <col min="7427" max="7427" width="10.5546875" style="313" customWidth="1"/>
    <col min="7428" max="7428" width="8.88671875" style="313"/>
    <col min="7429" max="7429" width="8" style="313" customWidth="1"/>
    <col min="7430" max="7430" width="10" style="313" customWidth="1"/>
    <col min="7431" max="7431" width="7.109375" style="313" customWidth="1"/>
    <col min="7432" max="7432" width="6.5546875" style="313" customWidth="1"/>
    <col min="7433" max="7433" width="10.77734375" style="313" customWidth="1"/>
    <col min="7434" max="7434" width="8.5546875" style="313" customWidth="1"/>
    <col min="7435" max="7435" width="8.88671875" style="313"/>
    <col min="7436" max="7436" width="14.5546875" style="313" customWidth="1"/>
    <col min="7437" max="7680" width="8.88671875" style="313"/>
    <col min="7681" max="7681" width="4.6640625" style="313" customWidth="1"/>
    <col min="7682" max="7682" width="29.33203125" style="313" customWidth="1"/>
    <col min="7683" max="7683" width="10.5546875" style="313" customWidth="1"/>
    <col min="7684" max="7684" width="8.88671875" style="313"/>
    <col min="7685" max="7685" width="8" style="313" customWidth="1"/>
    <col min="7686" max="7686" width="10" style="313" customWidth="1"/>
    <col min="7687" max="7687" width="7.109375" style="313" customWidth="1"/>
    <col min="7688" max="7688" width="6.5546875" style="313" customWidth="1"/>
    <col min="7689" max="7689" width="10.77734375" style="313" customWidth="1"/>
    <col min="7690" max="7690" width="8.5546875" style="313" customWidth="1"/>
    <col min="7691" max="7691" width="8.88671875" style="313"/>
    <col min="7692" max="7692" width="14.5546875" style="313" customWidth="1"/>
    <col min="7693" max="7936" width="8.88671875" style="313"/>
    <col min="7937" max="7937" width="4.6640625" style="313" customWidth="1"/>
    <col min="7938" max="7938" width="29.33203125" style="313" customWidth="1"/>
    <col min="7939" max="7939" width="10.5546875" style="313" customWidth="1"/>
    <col min="7940" max="7940" width="8.88671875" style="313"/>
    <col min="7941" max="7941" width="8" style="313" customWidth="1"/>
    <col min="7942" max="7942" width="10" style="313" customWidth="1"/>
    <col min="7943" max="7943" width="7.109375" style="313" customWidth="1"/>
    <col min="7944" max="7944" width="6.5546875" style="313" customWidth="1"/>
    <col min="7945" max="7945" width="10.77734375" style="313" customWidth="1"/>
    <col min="7946" max="7946" width="8.5546875" style="313" customWidth="1"/>
    <col min="7947" max="7947" width="8.88671875" style="313"/>
    <col min="7948" max="7948" width="14.5546875" style="313" customWidth="1"/>
    <col min="7949" max="8192" width="8.88671875" style="313"/>
    <col min="8193" max="8193" width="4.6640625" style="313" customWidth="1"/>
    <col min="8194" max="8194" width="29.33203125" style="313" customWidth="1"/>
    <col min="8195" max="8195" width="10.5546875" style="313" customWidth="1"/>
    <col min="8196" max="8196" width="8.88671875" style="313"/>
    <col min="8197" max="8197" width="8" style="313" customWidth="1"/>
    <col min="8198" max="8198" width="10" style="313" customWidth="1"/>
    <col min="8199" max="8199" width="7.109375" style="313" customWidth="1"/>
    <col min="8200" max="8200" width="6.5546875" style="313" customWidth="1"/>
    <col min="8201" max="8201" width="10.77734375" style="313" customWidth="1"/>
    <col min="8202" max="8202" width="8.5546875" style="313" customWidth="1"/>
    <col min="8203" max="8203" width="8.88671875" style="313"/>
    <col min="8204" max="8204" width="14.5546875" style="313" customWidth="1"/>
    <col min="8205" max="8448" width="8.88671875" style="313"/>
    <col min="8449" max="8449" width="4.6640625" style="313" customWidth="1"/>
    <col min="8450" max="8450" width="29.33203125" style="313" customWidth="1"/>
    <col min="8451" max="8451" width="10.5546875" style="313" customWidth="1"/>
    <col min="8452" max="8452" width="8.88671875" style="313"/>
    <col min="8453" max="8453" width="8" style="313" customWidth="1"/>
    <col min="8454" max="8454" width="10" style="313" customWidth="1"/>
    <col min="8455" max="8455" width="7.109375" style="313" customWidth="1"/>
    <col min="8456" max="8456" width="6.5546875" style="313" customWidth="1"/>
    <col min="8457" max="8457" width="10.77734375" style="313" customWidth="1"/>
    <col min="8458" max="8458" width="8.5546875" style="313" customWidth="1"/>
    <col min="8459" max="8459" width="8.88671875" style="313"/>
    <col min="8460" max="8460" width="14.5546875" style="313" customWidth="1"/>
    <col min="8461" max="8704" width="8.88671875" style="313"/>
    <col min="8705" max="8705" width="4.6640625" style="313" customWidth="1"/>
    <col min="8706" max="8706" width="29.33203125" style="313" customWidth="1"/>
    <col min="8707" max="8707" width="10.5546875" style="313" customWidth="1"/>
    <col min="8708" max="8708" width="8.88671875" style="313"/>
    <col min="8709" max="8709" width="8" style="313" customWidth="1"/>
    <col min="8710" max="8710" width="10" style="313" customWidth="1"/>
    <col min="8711" max="8711" width="7.109375" style="313" customWidth="1"/>
    <col min="8712" max="8712" width="6.5546875" style="313" customWidth="1"/>
    <col min="8713" max="8713" width="10.77734375" style="313" customWidth="1"/>
    <col min="8714" max="8714" width="8.5546875" style="313" customWidth="1"/>
    <col min="8715" max="8715" width="8.88671875" style="313"/>
    <col min="8716" max="8716" width="14.5546875" style="313" customWidth="1"/>
    <col min="8717" max="8960" width="8.88671875" style="313"/>
    <col min="8961" max="8961" width="4.6640625" style="313" customWidth="1"/>
    <col min="8962" max="8962" width="29.33203125" style="313" customWidth="1"/>
    <col min="8963" max="8963" width="10.5546875" style="313" customWidth="1"/>
    <col min="8964" max="8964" width="8.88671875" style="313"/>
    <col min="8965" max="8965" width="8" style="313" customWidth="1"/>
    <col min="8966" max="8966" width="10" style="313" customWidth="1"/>
    <col min="8967" max="8967" width="7.109375" style="313" customWidth="1"/>
    <col min="8968" max="8968" width="6.5546875" style="313" customWidth="1"/>
    <col min="8969" max="8969" width="10.77734375" style="313" customWidth="1"/>
    <col min="8970" max="8970" width="8.5546875" style="313" customWidth="1"/>
    <col min="8971" max="8971" width="8.88671875" style="313"/>
    <col min="8972" max="8972" width="14.5546875" style="313" customWidth="1"/>
    <col min="8973" max="9216" width="8.88671875" style="313"/>
    <col min="9217" max="9217" width="4.6640625" style="313" customWidth="1"/>
    <col min="9218" max="9218" width="29.33203125" style="313" customWidth="1"/>
    <col min="9219" max="9219" width="10.5546875" style="313" customWidth="1"/>
    <col min="9220" max="9220" width="8.88671875" style="313"/>
    <col min="9221" max="9221" width="8" style="313" customWidth="1"/>
    <col min="9222" max="9222" width="10" style="313" customWidth="1"/>
    <col min="9223" max="9223" width="7.109375" style="313" customWidth="1"/>
    <col min="9224" max="9224" width="6.5546875" style="313" customWidth="1"/>
    <col min="9225" max="9225" width="10.77734375" style="313" customWidth="1"/>
    <col min="9226" max="9226" width="8.5546875" style="313" customWidth="1"/>
    <col min="9227" max="9227" width="8.88671875" style="313"/>
    <col min="9228" max="9228" width="14.5546875" style="313" customWidth="1"/>
    <col min="9229" max="9472" width="8.88671875" style="313"/>
    <col min="9473" max="9473" width="4.6640625" style="313" customWidth="1"/>
    <col min="9474" max="9474" width="29.33203125" style="313" customWidth="1"/>
    <col min="9475" max="9475" width="10.5546875" style="313" customWidth="1"/>
    <col min="9476" max="9476" width="8.88671875" style="313"/>
    <col min="9477" max="9477" width="8" style="313" customWidth="1"/>
    <col min="9478" max="9478" width="10" style="313" customWidth="1"/>
    <col min="9479" max="9479" width="7.109375" style="313" customWidth="1"/>
    <col min="9480" max="9480" width="6.5546875" style="313" customWidth="1"/>
    <col min="9481" max="9481" width="10.77734375" style="313" customWidth="1"/>
    <col min="9482" max="9482" width="8.5546875" style="313" customWidth="1"/>
    <col min="9483" max="9483" width="8.88671875" style="313"/>
    <col min="9484" max="9484" width="14.5546875" style="313" customWidth="1"/>
    <col min="9485" max="9728" width="8.88671875" style="313"/>
    <col min="9729" max="9729" width="4.6640625" style="313" customWidth="1"/>
    <col min="9730" max="9730" width="29.33203125" style="313" customWidth="1"/>
    <col min="9731" max="9731" width="10.5546875" style="313" customWidth="1"/>
    <col min="9732" max="9732" width="8.88671875" style="313"/>
    <col min="9733" max="9733" width="8" style="313" customWidth="1"/>
    <col min="9734" max="9734" width="10" style="313" customWidth="1"/>
    <col min="9735" max="9735" width="7.109375" style="313" customWidth="1"/>
    <col min="9736" max="9736" width="6.5546875" style="313" customWidth="1"/>
    <col min="9737" max="9737" width="10.77734375" style="313" customWidth="1"/>
    <col min="9738" max="9738" width="8.5546875" style="313" customWidth="1"/>
    <col min="9739" max="9739" width="8.88671875" style="313"/>
    <col min="9740" max="9740" width="14.5546875" style="313" customWidth="1"/>
    <col min="9741" max="9984" width="8.88671875" style="313"/>
    <col min="9985" max="9985" width="4.6640625" style="313" customWidth="1"/>
    <col min="9986" max="9986" width="29.33203125" style="313" customWidth="1"/>
    <col min="9987" max="9987" width="10.5546875" style="313" customWidth="1"/>
    <col min="9988" max="9988" width="8.88671875" style="313"/>
    <col min="9989" max="9989" width="8" style="313" customWidth="1"/>
    <col min="9990" max="9990" width="10" style="313" customWidth="1"/>
    <col min="9991" max="9991" width="7.109375" style="313" customWidth="1"/>
    <col min="9992" max="9992" width="6.5546875" style="313" customWidth="1"/>
    <col min="9993" max="9993" width="10.77734375" style="313" customWidth="1"/>
    <col min="9994" max="9994" width="8.5546875" style="313" customWidth="1"/>
    <col min="9995" max="9995" width="8.88671875" style="313"/>
    <col min="9996" max="9996" width="14.5546875" style="313" customWidth="1"/>
    <col min="9997" max="10240" width="8.88671875" style="313"/>
    <col min="10241" max="10241" width="4.6640625" style="313" customWidth="1"/>
    <col min="10242" max="10242" width="29.33203125" style="313" customWidth="1"/>
    <col min="10243" max="10243" width="10.5546875" style="313" customWidth="1"/>
    <col min="10244" max="10244" width="8.88671875" style="313"/>
    <col min="10245" max="10245" width="8" style="313" customWidth="1"/>
    <col min="10246" max="10246" width="10" style="313" customWidth="1"/>
    <col min="10247" max="10247" width="7.109375" style="313" customWidth="1"/>
    <col min="10248" max="10248" width="6.5546875" style="313" customWidth="1"/>
    <col min="10249" max="10249" width="10.77734375" style="313" customWidth="1"/>
    <col min="10250" max="10250" width="8.5546875" style="313" customWidth="1"/>
    <col min="10251" max="10251" width="8.88671875" style="313"/>
    <col min="10252" max="10252" width="14.5546875" style="313" customWidth="1"/>
    <col min="10253" max="10496" width="8.88671875" style="313"/>
    <col min="10497" max="10497" width="4.6640625" style="313" customWidth="1"/>
    <col min="10498" max="10498" width="29.33203125" style="313" customWidth="1"/>
    <col min="10499" max="10499" width="10.5546875" style="313" customWidth="1"/>
    <col min="10500" max="10500" width="8.88671875" style="313"/>
    <col min="10501" max="10501" width="8" style="313" customWidth="1"/>
    <col min="10502" max="10502" width="10" style="313" customWidth="1"/>
    <col min="10503" max="10503" width="7.109375" style="313" customWidth="1"/>
    <col min="10504" max="10504" width="6.5546875" style="313" customWidth="1"/>
    <col min="10505" max="10505" width="10.77734375" style="313" customWidth="1"/>
    <col min="10506" max="10506" width="8.5546875" style="313" customWidth="1"/>
    <col min="10507" max="10507" width="8.88671875" style="313"/>
    <col min="10508" max="10508" width="14.5546875" style="313" customWidth="1"/>
    <col min="10509" max="10752" width="8.88671875" style="313"/>
    <col min="10753" max="10753" width="4.6640625" style="313" customWidth="1"/>
    <col min="10754" max="10754" width="29.33203125" style="313" customWidth="1"/>
    <col min="10755" max="10755" width="10.5546875" style="313" customWidth="1"/>
    <col min="10756" max="10756" width="8.88671875" style="313"/>
    <col min="10757" max="10757" width="8" style="313" customWidth="1"/>
    <col min="10758" max="10758" width="10" style="313" customWidth="1"/>
    <col min="10759" max="10759" width="7.109375" style="313" customWidth="1"/>
    <col min="10760" max="10760" width="6.5546875" style="313" customWidth="1"/>
    <col min="10761" max="10761" width="10.77734375" style="313" customWidth="1"/>
    <col min="10762" max="10762" width="8.5546875" style="313" customWidth="1"/>
    <col min="10763" max="10763" width="8.88671875" style="313"/>
    <col min="10764" max="10764" width="14.5546875" style="313" customWidth="1"/>
    <col min="10765" max="11008" width="8.88671875" style="313"/>
    <col min="11009" max="11009" width="4.6640625" style="313" customWidth="1"/>
    <col min="11010" max="11010" width="29.33203125" style="313" customWidth="1"/>
    <col min="11011" max="11011" width="10.5546875" style="313" customWidth="1"/>
    <col min="11012" max="11012" width="8.88671875" style="313"/>
    <col min="11013" max="11013" width="8" style="313" customWidth="1"/>
    <col min="11014" max="11014" width="10" style="313" customWidth="1"/>
    <col min="11015" max="11015" width="7.109375" style="313" customWidth="1"/>
    <col min="11016" max="11016" width="6.5546875" style="313" customWidth="1"/>
    <col min="11017" max="11017" width="10.77734375" style="313" customWidth="1"/>
    <col min="11018" max="11018" width="8.5546875" style="313" customWidth="1"/>
    <col min="11019" max="11019" width="8.88671875" style="313"/>
    <col min="11020" max="11020" width="14.5546875" style="313" customWidth="1"/>
    <col min="11021" max="11264" width="8.88671875" style="313"/>
    <col min="11265" max="11265" width="4.6640625" style="313" customWidth="1"/>
    <col min="11266" max="11266" width="29.33203125" style="313" customWidth="1"/>
    <col min="11267" max="11267" width="10.5546875" style="313" customWidth="1"/>
    <col min="11268" max="11268" width="8.88671875" style="313"/>
    <col min="11269" max="11269" width="8" style="313" customWidth="1"/>
    <col min="11270" max="11270" width="10" style="313" customWidth="1"/>
    <col min="11271" max="11271" width="7.109375" style="313" customWidth="1"/>
    <col min="11272" max="11272" width="6.5546875" style="313" customWidth="1"/>
    <col min="11273" max="11273" width="10.77734375" style="313" customWidth="1"/>
    <col min="11274" max="11274" width="8.5546875" style="313" customWidth="1"/>
    <col min="11275" max="11275" width="8.88671875" style="313"/>
    <col min="11276" max="11276" width="14.5546875" style="313" customWidth="1"/>
    <col min="11277" max="11520" width="8.88671875" style="313"/>
    <col min="11521" max="11521" width="4.6640625" style="313" customWidth="1"/>
    <col min="11522" max="11522" width="29.33203125" style="313" customWidth="1"/>
    <col min="11523" max="11523" width="10.5546875" style="313" customWidth="1"/>
    <col min="11524" max="11524" width="8.88671875" style="313"/>
    <col min="11525" max="11525" width="8" style="313" customWidth="1"/>
    <col min="11526" max="11526" width="10" style="313" customWidth="1"/>
    <col min="11527" max="11527" width="7.109375" style="313" customWidth="1"/>
    <col min="11528" max="11528" width="6.5546875" style="313" customWidth="1"/>
    <col min="11529" max="11529" width="10.77734375" style="313" customWidth="1"/>
    <col min="11530" max="11530" width="8.5546875" style="313" customWidth="1"/>
    <col min="11531" max="11531" width="8.88671875" style="313"/>
    <col min="11532" max="11532" width="14.5546875" style="313" customWidth="1"/>
    <col min="11533" max="11776" width="8.88671875" style="313"/>
    <col min="11777" max="11777" width="4.6640625" style="313" customWidth="1"/>
    <col min="11778" max="11778" width="29.33203125" style="313" customWidth="1"/>
    <col min="11779" max="11779" width="10.5546875" style="313" customWidth="1"/>
    <col min="11780" max="11780" width="8.88671875" style="313"/>
    <col min="11781" max="11781" width="8" style="313" customWidth="1"/>
    <col min="11782" max="11782" width="10" style="313" customWidth="1"/>
    <col min="11783" max="11783" width="7.109375" style="313" customWidth="1"/>
    <col min="11784" max="11784" width="6.5546875" style="313" customWidth="1"/>
    <col min="11785" max="11785" width="10.77734375" style="313" customWidth="1"/>
    <col min="11786" max="11786" width="8.5546875" style="313" customWidth="1"/>
    <col min="11787" max="11787" width="8.88671875" style="313"/>
    <col min="11788" max="11788" width="14.5546875" style="313" customWidth="1"/>
    <col min="11789" max="12032" width="8.88671875" style="313"/>
    <col min="12033" max="12033" width="4.6640625" style="313" customWidth="1"/>
    <col min="12034" max="12034" width="29.33203125" style="313" customWidth="1"/>
    <col min="12035" max="12035" width="10.5546875" style="313" customWidth="1"/>
    <col min="12036" max="12036" width="8.88671875" style="313"/>
    <col min="12037" max="12037" width="8" style="313" customWidth="1"/>
    <col min="12038" max="12038" width="10" style="313" customWidth="1"/>
    <col min="12039" max="12039" width="7.109375" style="313" customWidth="1"/>
    <col min="12040" max="12040" width="6.5546875" style="313" customWidth="1"/>
    <col min="12041" max="12041" width="10.77734375" style="313" customWidth="1"/>
    <col min="12042" max="12042" width="8.5546875" style="313" customWidth="1"/>
    <col min="12043" max="12043" width="8.88671875" style="313"/>
    <col min="12044" max="12044" width="14.5546875" style="313" customWidth="1"/>
    <col min="12045" max="12288" width="8.88671875" style="313"/>
    <col min="12289" max="12289" width="4.6640625" style="313" customWidth="1"/>
    <col min="12290" max="12290" width="29.33203125" style="313" customWidth="1"/>
    <col min="12291" max="12291" width="10.5546875" style="313" customWidth="1"/>
    <col min="12292" max="12292" width="8.88671875" style="313"/>
    <col min="12293" max="12293" width="8" style="313" customWidth="1"/>
    <col min="12294" max="12294" width="10" style="313" customWidth="1"/>
    <col min="12295" max="12295" width="7.109375" style="313" customWidth="1"/>
    <col min="12296" max="12296" width="6.5546875" style="313" customWidth="1"/>
    <col min="12297" max="12297" width="10.77734375" style="313" customWidth="1"/>
    <col min="12298" max="12298" width="8.5546875" style="313" customWidth="1"/>
    <col min="12299" max="12299" width="8.88671875" style="313"/>
    <col min="12300" max="12300" width="14.5546875" style="313" customWidth="1"/>
    <col min="12301" max="12544" width="8.88671875" style="313"/>
    <col min="12545" max="12545" width="4.6640625" style="313" customWidth="1"/>
    <col min="12546" max="12546" width="29.33203125" style="313" customWidth="1"/>
    <col min="12547" max="12547" width="10.5546875" style="313" customWidth="1"/>
    <col min="12548" max="12548" width="8.88671875" style="313"/>
    <col min="12549" max="12549" width="8" style="313" customWidth="1"/>
    <col min="12550" max="12550" width="10" style="313" customWidth="1"/>
    <col min="12551" max="12551" width="7.109375" style="313" customWidth="1"/>
    <col min="12552" max="12552" width="6.5546875" style="313" customWidth="1"/>
    <col min="12553" max="12553" width="10.77734375" style="313" customWidth="1"/>
    <col min="12554" max="12554" width="8.5546875" style="313" customWidth="1"/>
    <col min="12555" max="12555" width="8.88671875" style="313"/>
    <col min="12556" max="12556" width="14.5546875" style="313" customWidth="1"/>
    <col min="12557" max="12800" width="8.88671875" style="313"/>
    <col min="12801" max="12801" width="4.6640625" style="313" customWidth="1"/>
    <col min="12802" max="12802" width="29.33203125" style="313" customWidth="1"/>
    <col min="12803" max="12803" width="10.5546875" style="313" customWidth="1"/>
    <col min="12804" max="12804" width="8.88671875" style="313"/>
    <col min="12805" max="12805" width="8" style="313" customWidth="1"/>
    <col min="12806" max="12806" width="10" style="313" customWidth="1"/>
    <col min="12807" max="12807" width="7.109375" style="313" customWidth="1"/>
    <col min="12808" max="12808" width="6.5546875" style="313" customWidth="1"/>
    <col min="12809" max="12809" width="10.77734375" style="313" customWidth="1"/>
    <col min="12810" max="12810" width="8.5546875" style="313" customWidth="1"/>
    <col min="12811" max="12811" width="8.88671875" style="313"/>
    <col min="12812" max="12812" width="14.5546875" style="313" customWidth="1"/>
    <col min="12813" max="13056" width="8.88671875" style="313"/>
    <col min="13057" max="13057" width="4.6640625" style="313" customWidth="1"/>
    <col min="13058" max="13058" width="29.33203125" style="313" customWidth="1"/>
    <col min="13059" max="13059" width="10.5546875" style="313" customWidth="1"/>
    <col min="13060" max="13060" width="8.88671875" style="313"/>
    <col min="13061" max="13061" width="8" style="313" customWidth="1"/>
    <col min="13062" max="13062" width="10" style="313" customWidth="1"/>
    <col min="13063" max="13063" width="7.109375" style="313" customWidth="1"/>
    <col min="13064" max="13064" width="6.5546875" style="313" customWidth="1"/>
    <col min="13065" max="13065" width="10.77734375" style="313" customWidth="1"/>
    <col min="13066" max="13066" width="8.5546875" style="313" customWidth="1"/>
    <col min="13067" max="13067" width="8.88671875" style="313"/>
    <col min="13068" max="13068" width="14.5546875" style="313" customWidth="1"/>
    <col min="13069" max="13312" width="8.88671875" style="313"/>
    <col min="13313" max="13313" width="4.6640625" style="313" customWidth="1"/>
    <col min="13314" max="13314" width="29.33203125" style="313" customWidth="1"/>
    <col min="13315" max="13315" width="10.5546875" style="313" customWidth="1"/>
    <col min="13316" max="13316" width="8.88671875" style="313"/>
    <col min="13317" max="13317" width="8" style="313" customWidth="1"/>
    <col min="13318" max="13318" width="10" style="313" customWidth="1"/>
    <col min="13319" max="13319" width="7.109375" style="313" customWidth="1"/>
    <col min="13320" max="13320" width="6.5546875" style="313" customWidth="1"/>
    <col min="13321" max="13321" width="10.77734375" style="313" customWidth="1"/>
    <col min="13322" max="13322" width="8.5546875" style="313" customWidth="1"/>
    <col min="13323" max="13323" width="8.88671875" style="313"/>
    <col min="13324" max="13324" width="14.5546875" style="313" customWidth="1"/>
    <col min="13325" max="13568" width="8.88671875" style="313"/>
    <col min="13569" max="13569" width="4.6640625" style="313" customWidth="1"/>
    <col min="13570" max="13570" width="29.33203125" style="313" customWidth="1"/>
    <col min="13571" max="13571" width="10.5546875" style="313" customWidth="1"/>
    <col min="13572" max="13572" width="8.88671875" style="313"/>
    <col min="13573" max="13573" width="8" style="313" customWidth="1"/>
    <col min="13574" max="13574" width="10" style="313" customWidth="1"/>
    <col min="13575" max="13575" width="7.109375" style="313" customWidth="1"/>
    <col min="13576" max="13576" width="6.5546875" style="313" customWidth="1"/>
    <col min="13577" max="13577" width="10.77734375" style="313" customWidth="1"/>
    <col min="13578" max="13578" width="8.5546875" style="313" customWidth="1"/>
    <col min="13579" max="13579" width="8.88671875" style="313"/>
    <col min="13580" max="13580" width="14.5546875" style="313" customWidth="1"/>
    <col min="13581" max="13824" width="8.88671875" style="313"/>
    <col min="13825" max="13825" width="4.6640625" style="313" customWidth="1"/>
    <col min="13826" max="13826" width="29.33203125" style="313" customWidth="1"/>
    <col min="13827" max="13827" width="10.5546875" style="313" customWidth="1"/>
    <col min="13828" max="13828" width="8.88671875" style="313"/>
    <col min="13829" max="13829" width="8" style="313" customWidth="1"/>
    <col min="13830" max="13830" width="10" style="313" customWidth="1"/>
    <col min="13831" max="13831" width="7.109375" style="313" customWidth="1"/>
    <col min="13832" max="13832" width="6.5546875" style="313" customWidth="1"/>
    <col min="13833" max="13833" width="10.77734375" style="313" customWidth="1"/>
    <col min="13834" max="13834" width="8.5546875" style="313" customWidth="1"/>
    <col min="13835" max="13835" width="8.88671875" style="313"/>
    <col min="13836" max="13836" width="14.5546875" style="313" customWidth="1"/>
    <col min="13837" max="14080" width="8.88671875" style="313"/>
    <col min="14081" max="14081" width="4.6640625" style="313" customWidth="1"/>
    <col min="14082" max="14082" width="29.33203125" style="313" customWidth="1"/>
    <col min="14083" max="14083" width="10.5546875" style="313" customWidth="1"/>
    <col min="14084" max="14084" width="8.88671875" style="313"/>
    <col min="14085" max="14085" width="8" style="313" customWidth="1"/>
    <col min="14086" max="14086" width="10" style="313" customWidth="1"/>
    <col min="14087" max="14087" width="7.109375" style="313" customWidth="1"/>
    <col min="14088" max="14088" width="6.5546875" style="313" customWidth="1"/>
    <col min="14089" max="14089" width="10.77734375" style="313" customWidth="1"/>
    <col min="14090" max="14090" width="8.5546875" style="313" customWidth="1"/>
    <col min="14091" max="14091" width="8.88671875" style="313"/>
    <col min="14092" max="14092" width="14.5546875" style="313" customWidth="1"/>
    <col min="14093" max="14336" width="8.88671875" style="313"/>
    <col min="14337" max="14337" width="4.6640625" style="313" customWidth="1"/>
    <col min="14338" max="14338" width="29.33203125" style="313" customWidth="1"/>
    <col min="14339" max="14339" width="10.5546875" style="313" customWidth="1"/>
    <col min="14340" max="14340" width="8.88671875" style="313"/>
    <col min="14341" max="14341" width="8" style="313" customWidth="1"/>
    <col min="14342" max="14342" width="10" style="313" customWidth="1"/>
    <col min="14343" max="14343" width="7.109375" style="313" customWidth="1"/>
    <col min="14344" max="14344" width="6.5546875" style="313" customWidth="1"/>
    <col min="14345" max="14345" width="10.77734375" style="313" customWidth="1"/>
    <col min="14346" max="14346" width="8.5546875" style="313" customWidth="1"/>
    <col min="14347" max="14347" width="8.88671875" style="313"/>
    <col min="14348" max="14348" width="14.5546875" style="313" customWidth="1"/>
    <col min="14349" max="14592" width="8.88671875" style="313"/>
    <col min="14593" max="14593" width="4.6640625" style="313" customWidth="1"/>
    <col min="14594" max="14594" width="29.33203125" style="313" customWidth="1"/>
    <col min="14595" max="14595" width="10.5546875" style="313" customWidth="1"/>
    <col min="14596" max="14596" width="8.88671875" style="313"/>
    <col min="14597" max="14597" width="8" style="313" customWidth="1"/>
    <col min="14598" max="14598" width="10" style="313" customWidth="1"/>
    <col min="14599" max="14599" width="7.109375" style="313" customWidth="1"/>
    <col min="14600" max="14600" width="6.5546875" style="313" customWidth="1"/>
    <col min="14601" max="14601" width="10.77734375" style="313" customWidth="1"/>
    <col min="14602" max="14602" width="8.5546875" style="313" customWidth="1"/>
    <col min="14603" max="14603" width="8.88671875" style="313"/>
    <col min="14604" max="14604" width="14.5546875" style="313" customWidth="1"/>
    <col min="14605" max="14848" width="8.88671875" style="313"/>
    <col min="14849" max="14849" width="4.6640625" style="313" customWidth="1"/>
    <col min="14850" max="14850" width="29.33203125" style="313" customWidth="1"/>
    <col min="14851" max="14851" width="10.5546875" style="313" customWidth="1"/>
    <col min="14852" max="14852" width="8.88671875" style="313"/>
    <col min="14853" max="14853" width="8" style="313" customWidth="1"/>
    <col min="14854" max="14854" width="10" style="313" customWidth="1"/>
    <col min="14855" max="14855" width="7.109375" style="313" customWidth="1"/>
    <col min="14856" max="14856" width="6.5546875" style="313" customWidth="1"/>
    <col min="14857" max="14857" width="10.77734375" style="313" customWidth="1"/>
    <col min="14858" max="14858" width="8.5546875" style="313" customWidth="1"/>
    <col min="14859" max="14859" width="8.88671875" style="313"/>
    <col min="14860" max="14860" width="14.5546875" style="313" customWidth="1"/>
    <col min="14861" max="15104" width="8.88671875" style="313"/>
    <col min="15105" max="15105" width="4.6640625" style="313" customWidth="1"/>
    <col min="15106" max="15106" width="29.33203125" style="313" customWidth="1"/>
    <col min="15107" max="15107" width="10.5546875" style="313" customWidth="1"/>
    <col min="15108" max="15108" width="8.88671875" style="313"/>
    <col min="15109" max="15109" width="8" style="313" customWidth="1"/>
    <col min="15110" max="15110" width="10" style="313" customWidth="1"/>
    <col min="15111" max="15111" width="7.109375" style="313" customWidth="1"/>
    <col min="15112" max="15112" width="6.5546875" style="313" customWidth="1"/>
    <col min="15113" max="15113" width="10.77734375" style="313" customWidth="1"/>
    <col min="15114" max="15114" width="8.5546875" style="313" customWidth="1"/>
    <col min="15115" max="15115" width="8.88671875" style="313"/>
    <col min="15116" max="15116" width="14.5546875" style="313" customWidth="1"/>
    <col min="15117" max="15360" width="8.88671875" style="313"/>
    <col min="15361" max="15361" width="4.6640625" style="313" customWidth="1"/>
    <col min="15362" max="15362" width="29.33203125" style="313" customWidth="1"/>
    <col min="15363" max="15363" width="10.5546875" style="313" customWidth="1"/>
    <col min="15364" max="15364" width="8.88671875" style="313"/>
    <col min="15365" max="15365" width="8" style="313" customWidth="1"/>
    <col min="15366" max="15366" width="10" style="313" customWidth="1"/>
    <col min="15367" max="15367" width="7.109375" style="313" customWidth="1"/>
    <col min="15368" max="15368" width="6.5546875" style="313" customWidth="1"/>
    <col min="15369" max="15369" width="10.77734375" style="313" customWidth="1"/>
    <col min="15370" max="15370" width="8.5546875" style="313" customWidth="1"/>
    <col min="15371" max="15371" width="8.88671875" style="313"/>
    <col min="15372" max="15372" width="14.5546875" style="313" customWidth="1"/>
    <col min="15373" max="15616" width="8.88671875" style="313"/>
    <col min="15617" max="15617" width="4.6640625" style="313" customWidth="1"/>
    <col min="15618" max="15618" width="29.33203125" style="313" customWidth="1"/>
    <col min="15619" max="15619" width="10.5546875" style="313" customWidth="1"/>
    <col min="15620" max="15620" width="8.88671875" style="313"/>
    <col min="15621" max="15621" width="8" style="313" customWidth="1"/>
    <col min="15622" max="15622" width="10" style="313" customWidth="1"/>
    <col min="15623" max="15623" width="7.109375" style="313" customWidth="1"/>
    <col min="15624" max="15624" width="6.5546875" style="313" customWidth="1"/>
    <col min="15625" max="15625" width="10.77734375" style="313" customWidth="1"/>
    <col min="15626" max="15626" width="8.5546875" style="313" customWidth="1"/>
    <col min="15627" max="15627" width="8.88671875" style="313"/>
    <col min="15628" max="15628" width="14.5546875" style="313" customWidth="1"/>
    <col min="15629" max="15872" width="8.88671875" style="313"/>
    <col min="15873" max="15873" width="4.6640625" style="313" customWidth="1"/>
    <col min="15874" max="15874" width="29.33203125" style="313" customWidth="1"/>
    <col min="15875" max="15875" width="10.5546875" style="313" customWidth="1"/>
    <col min="15876" max="15876" width="8.88671875" style="313"/>
    <col min="15877" max="15877" width="8" style="313" customWidth="1"/>
    <col min="15878" max="15878" width="10" style="313" customWidth="1"/>
    <col min="15879" max="15879" width="7.109375" style="313" customWidth="1"/>
    <col min="15880" max="15880" width="6.5546875" style="313" customWidth="1"/>
    <col min="15881" max="15881" width="10.77734375" style="313" customWidth="1"/>
    <col min="15882" max="15882" width="8.5546875" style="313" customWidth="1"/>
    <col min="15883" max="15883" width="8.88671875" style="313"/>
    <col min="15884" max="15884" width="14.5546875" style="313" customWidth="1"/>
    <col min="15885" max="16128" width="8.88671875" style="313"/>
    <col min="16129" max="16129" width="4.6640625" style="313" customWidth="1"/>
    <col min="16130" max="16130" width="29.33203125" style="313" customWidth="1"/>
    <col min="16131" max="16131" width="10.5546875" style="313" customWidth="1"/>
    <col min="16132" max="16132" width="8.88671875" style="313"/>
    <col min="16133" max="16133" width="8" style="313" customWidth="1"/>
    <col min="16134" max="16134" width="10" style="313" customWidth="1"/>
    <col min="16135" max="16135" width="7.109375" style="313" customWidth="1"/>
    <col min="16136" max="16136" width="6.5546875" style="313" customWidth="1"/>
    <col min="16137" max="16137" width="10.77734375" style="313" customWidth="1"/>
    <col min="16138" max="16138" width="8.5546875" style="313" customWidth="1"/>
    <col min="16139" max="16139" width="8.88671875" style="313"/>
    <col min="16140" max="16140" width="14.5546875" style="313" customWidth="1"/>
    <col min="16141" max="16384" width="8.88671875" style="313"/>
  </cols>
  <sheetData>
    <row r="1" spans="1:12" s="290" customFormat="1" ht="17.25" customHeight="1">
      <c r="A1" s="425" t="s">
        <v>488</v>
      </c>
      <c r="B1" s="425"/>
      <c r="C1" s="425"/>
      <c r="D1" s="425"/>
      <c r="E1" s="425"/>
      <c r="F1" s="425"/>
      <c r="G1" s="425"/>
      <c r="H1" s="425"/>
      <c r="I1" s="425"/>
      <c r="J1" s="425"/>
    </row>
    <row r="2" spans="1:12" s="290" customFormat="1" ht="21" customHeight="1">
      <c r="A2" s="426" t="s">
        <v>427</v>
      </c>
      <c r="B2" s="426"/>
      <c r="C2" s="426"/>
      <c r="D2" s="426"/>
      <c r="E2" s="426"/>
      <c r="F2" s="426"/>
      <c r="G2" s="426"/>
      <c r="H2" s="426"/>
      <c r="I2" s="426"/>
      <c r="J2" s="426"/>
    </row>
    <row r="3" spans="1:12" s="290" customFormat="1" ht="18.75" customHeight="1">
      <c r="A3" s="427" t="s">
        <v>490</v>
      </c>
      <c r="B3" s="427"/>
      <c r="C3" s="427"/>
      <c r="D3" s="427"/>
      <c r="E3" s="427"/>
      <c r="F3" s="427"/>
      <c r="G3" s="427"/>
      <c r="H3" s="427"/>
      <c r="I3" s="427"/>
      <c r="J3" s="427"/>
    </row>
    <row r="4" spans="1:12" s="290" customFormat="1" ht="22.5" customHeight="1">
      <c r="A4" s="291"/>
      <c r="H4" s="428" t="s">
        <v>428</v>
      </c>
      <c r="I4" s="428"/>
      <c r="J4" s="428"/>
    </row>
    <row r="5" spans="1:12" s="290" customFormat="1" ht="41.25" customHeight="1">
      <c r="A5" s="429" t="s">
        <v>74</v>
      </c>
      <c r="B5" s="429" t="s">
        <v>75</v>
      </c>
      <c r="C5" s="430" t="s">
        <v>429</v>
      </c>
      <c r="D5" s="431"/>
      <c r="E5" s="431"/>
      <c r="F5" s="432" t="s">
        <v>430</v>
      </c>
      <c r="G5" s="429" t="s">
        <v>431</v>
      </c>
      <c r="H5" s="429"/>
      <c r="I5" s="429" t="s">
        <v>432</v>
      </c>
      <c r="J5" s="429" t="s">
        <v>61</v>
      </c>
    </row>
    <row r="6" spans="1:12" s="290" customFormat="1" ht="20.25" customHeight="1">
      <c r="A6" s="429"/>
      <c r="B6" s="429"/>
      <c r="C6" s="432" t="s">
        <v>433</v>
      </c>
      <c r="D6" s="432" t="s">
        <v>434</v>
      </c>
      <c r="E6" s="432" t="s">
        <v>88</v>
      </c>
      <c r="F6" s="433"/>
      <c r="G6" s="432" t="s">
        <v>336</v>
      </c>
      <c r="H6" s="432" t="s">
        <v>337</v>
      </c>
      <c r="I6" s="429"/>
      <c r="J6" s="429"/>
    </row>
    <row r="7" spans="1:12" s="290" customFormat="1" ht="39.75" customHeight="1">
      <c r="A7" s="429"/>
      <c r="B7" s="429"/>
      <c r="C7" s="434"/>
      <c r="D7" s="434"/>
      <c r="E7" s="434"/>
      <c r="F7" s="434"/>
      <c r="G7" s="434"/>
      <c r="H7" s="434"/>
      <c r="I7" s="429"/>
      <c r="J7" s="429"/>
    </row>
    <row r="8" spans="1:12" s="290" customFormat="1" ht="27" customHeight="1">
      <c r="A8" s="292"/>
      <c r="B8" s="293" t="s">
        <v>106</v>
      </c>
      <c r="C8" s="294"/>
      <c r="D8" s="295">
        <f t="shared" ref="D8:I8" si="0">D9+D18</f>
        <v>253123</v>
      </c>
      <c r="E8" s="295">
        <f t="shared" si="0"/>
        <v>239740.4</v>
      </c>
      <c r="F8" s="295">
        <f t="shared" si="0"/>
        <v>239740.4</v>
      </c>
      <c r="G8" s="295">
        <f t="shared" si="0"/>
        <v>3347</v>
      </c>
      <c r="H8" s="295">
        <f t="shared" si="0"/>
        <v>3347</v>
      </c>
      <c r="I8" s="295">
        <f t="shared" si="0"/>
        <v>239740.4</v>
      </c>
      <c r="J8" s="294"/>
      <c r="K8" s="296"/>
      <c r="L8" s="296"/>
    </row>
    <row r="9" spans="1:12" s="290" customFormat="1" ht="33.75" customHeight="1">
      <c r="A9" s="297" t="s">
        <v>108</v>
      </c>
      <c r="B9" s="298" t="s">
        <v>435</v>
      </c>
      <c r="C9" s="294"/>
      <c r="D9" s="295">
        <f>D10</f>
        <v>25000</v>
      </c>
      <c r="E9" s="295">
        <f t="shared" ref="E9:I10" si="1">E10</f>
        <v>25000</v>
      </c>
      <c r="F9" s="295">
        <f t="shared" si="1"/>
        <v>25000</v>
      </c>
      <c r="G9" s="295"/>
      <c r="H9" s="295">
        <f t="shared" si="1"/>
        <v>1053</v>
      </c>
      <c r="I9" s="295">
        <f t="shared" si="1"/>
        <v>23947</v>
      </c>
      <c r="J9" s="294"/>
      <c r="L9" s="296"/>
    </row>
    <row r="10" spans="1:12" s="290" customFormat="1" ht="45.75" customHeight="1">
      <c r="A10" s="297" t="s">
        <v>110</v>
      </c>
      <c r="B10" s="298" t="s">
        <v>487</v>
      </c>
      <c r="C10" s="294"/>
      <c r="D10" s="295">
        <f>D11</f>
        <v>25000</v>
      </c>
      <c r="E10" s="295">
        <f t="shared" si="1"/>
        <v>25000</v>
      </c>
      <c r="F10" s="295">
        <f t="shared" si="1"/>
        <v>25000</v>
      </c>
      <c r="G10" s="295"/>
      <c r="H10" s="295">
        <f t="shared" si="1"/>
        <v>1053</v>
      </c>
      <c r="I10" s="295">
        <f t="shared" si="1"/>
        <v>23947</v>
      </c>
      <c r="J10" s="294"/>
      <c r="L10" s="296"/>
    </row>
    <row r="11" spans="1:12" s="290" customFormat="1" ht="25.5" customHeight="1">
      <c r="A11" s="297" t="s">
        <v>395</v>
      </c>
      <c r="B11" s="298" t="s">
        <v>445</v>
      </c>
      <c r="C11" s="294"/>
      <c r="D11" s="295">
        <f>SUM(D12:D17)</f>
        <v>25000</v>
      </c>
      <c r="E11" s="295">
        <f t="shared" ref="E11:I11" si="2">SUM(E12:E17)</f>
        <v>25000</v>
      </c>
      <c r="F11" s="295">
        <f t="shared" si="2"/>
        <v>25000</v>
      </c>
      <c r="G11" s="295"/>
      <c r="H11" s="295">
        <f t="shared" si="2"/>
        <v>1053</v>
      </c>
      <c r="I11" s="295">
        <f t="shared" si="2"/>
        <v>23947</v>
      </c>
      <c r="J11" s="294"/>
      <c r="L11" s="296"/>
    </row>
    <row r="12" spans="1:12" s="290" customFormat="1" ht="36" customHeight="1">
      <c r="A12" s="299">
        <v>1</v>
      </c>
      <c r="B12" s="300" t="s">
        <v>217</v>
      </c>
      <c r="C12" s="301" t="s">
        <v>436</v>
      </c>
      <c r="D12" s="302">
        <v>6000</v>
      </c>
      <c r="E12" s="302">
        <v>6000</v>
      </c>
      <c r="F12" s="303">
        <v>6000</v>
      </c>
      <c r="G12" s="303"/>
      <c r="H12" s="303">
        <v>282</v>
      </c>
      <c r="I12" s="303">
        <f t="shared" ref="I12:I17" si="3">F12+G12-H12</f>
        <v>5718</v>
      </c>
      <c r="J12" s="292" t="s">
        <v>437</v>
      </c>
      <c r="L12" s="296"/>
    </row>
    <row r="13" spans="1:12" s="290" customFormat="1" ht="36" customHeight="1">
      <c r="A13" s="299">
        <v>2</v>
      </c>
      <c r="B13" s="300" t="s">
        <v>220</v>
      </c>
      <c r="C13" s="301" t="s">
        <v>438</v>
      </c>
      <c r="D13" s="302">
        <v>5100</v>
      </c>
      <c r="E13" s="302">
        <v>5100</v>
      </c>
      <c r="F13" s="303">
        <v>5100</v>
      </c>
      <c r="G13" s="303"/>
      <c r="H13" s="303">
        <v>165</v>
      </c>
      <c r="I13" s="303">
        <f t="shared" si="3"/>
        <v>4935</v>
      </c>
      <c r="J13" s="292" t="s">
        <v>437</v>
      </c>
      <c r="L13" s="296"/>
    </row>
    <row r="14" spans="1:12" s="290" customFormat="1" ht="36" customHeight="1">
      <c r="A14" s="299">
        <v>3</v>
      </c>
      <c r="B14" s="300" t="s">
        <v>223</v>
      </c>
      <c r="C14" s="301" t="s">
        <v>439</v>
      </c>
      <c r="D14" s="302">
        <v>6000</v>
      </c>
      <c r="E14" s="302">
        <v>6000</v>
      </c>
      <c r="F14" s="303">
        <v>6000</v>
      </c>
      <c r="G14" s="303"/>
      <c r="H14" s="303">
        <v>114</v>
      </c>
      <c r="I14" s="303">
        <f t="shared" si="3"/>
        <v>5886</v>
      </c>
      <c r="J14" s="292" t="s">
        <v>437</v>
      </c>
      <c r="L14" s="296"/>
    </row>
    <row r="15" spans="1:12" s="290" customFormat="1" ht="36" customHeight="1">
      <c r="A15" s="299">
        <v>4</v>
      </c>
      <c r="B15" s="300" t="s">
        <v>226</v>
      </c>
      <c r="C15" s="301" t="s">
        <v>440</v>
      </c>
      <c r="D15" s="302">
        <v>1900</v>
      </c>
      <c r="E15" s="302">
        <v>1900</v>
      </c>
      <c r="F15" s="303">
        <v>1900</v>
      </c>
      <c r="G15" s="303"/>
      <c r="H15" s="303">
        <v>95</v>
      </c>
      <c r="I15" s="303">
        <f t="shared" si="3"/>
        <v>1805</v>
      </c>
      <c r="J15" s="292" t="s">
        <v>437</v>
      </c>
      <c r="L15" s="296"/>
    </row>
    <row r="16" spans="1:12" s="290" customFormat="1" ht="36" customHeight="1">
      <c r="A16" s="299">
        <v>5</v>
      </c>
      <c r="B16" s="300" t="s">
        <v>229</v>
      </c>
      <c r="C16" s="301" t="s">
        <v>441</v>
      </c>
      <c r="D16" s="302">
        <v>3200</v>
      </c>
      <c r="E16" s="302">
        <v>3200</v>
      </c>
      <c r="F16" s="303">
        <v>3200</v>
      </c>
      <c r="G16" s="303"/>
      <c r="H16" s="303">
        <v>126</v>
      </c>
      <c r="I16" s="303">
        <f t="shared" si="3"/>
        <v>3074</v>
      </c>
      <c r="J16" s="292" t="s">
        <v>437</v>
      </c>
      <c r="L16" s="296"/>
    </row>
    <row r="17" spans="1:12" s="290" customFormat="1" ht="36" customHeight="1">
      <c r="A17" s="299">
        <v>6</v>
      </c>
      <c r="B17" s="300" t="s">
        <v>232</v>
      </c>
      <c r="C17" s="301" t="s">
        <v>442</v>
      </c>
      <c r="D17" s="302">
        <v>2800</v>
      </c>
      <c r="E17" s="302">
        <v>2800</v>
      </c>
      <c r="F17" s="303">
        <v>2800</v>
      </c>
      <c r="G17" s="303"/>
      <c r="H17" s="303">
        <v>271</v>
      </c>
      <c r="I17" s="303">
        <f t="shared" si="3"/>
        <v>2529</v>
      </c>
      <c r="J17" s="292" t="s">
        <v>437</v>
      </c>
      <c r="L17" s="296"/>
    </row>
    <row r="18" spans="1:12" s="290" customFormat="1" ht="32.25" customHeight="1">
      <c r="A18" s="304" t="s">
        <v>213</v>
      </c>
      <c r="B18" s="298" t="s">
        <v>443</v>
      </c>
      <c r="C18" s="294"/>
      <c r="D18" s="295">
        <f t="shared" ref="D18:I18" si="4">D19+D45+D52</f>
        <v>228123</v>
      </c>
      <c r="E18" s="295">
        <f t="shared" si="4"/>
        <v>214740.4</v>
      </c>
      <c r="F18" s="295">
        <f t="shared" si="4"/>
        <v>214740.4</v>
      </c>
      <c r="G18" s="295">
        <f t="shared" si="4"/>
        <v>3347</v>
      </c>
      <c r="H18" s="295">
        <f t="shared" si="4"/>
        <v>2294</v>
      </c>
      <c r="I18" s="295">
        <f t="shared" si="4"/>
        <v>215793.4</v>
      </c>
      <c r="J18" s="294"/>
      <c r="L18" s="296"/>
    </row>
    <row r="19" spans="1:12" s="290" customFormat="1" ht="71.25" customHeight="1">
      <c r="A19" s="297" t="s">
        <v>110</v>
      </c>
      <c r="B19" s="298" t="s">
        <v>444</v>
      </c>
      <c r="C19" s="305"/>
      <c r="D19" s="332">
        <f t="shared" ref="D19:I19" si="5">D20</f>
        <v>149631</v>
      </c>
      <c r="E19" s="332">
        <f t="shared" si="5"/>
        <v>139791</v>
      </c>
      <c r="F19" s="332">
        <f t="shared" si="5"/>
        <v>139791</v>
      </c>
      <c r="G19" s="332">
        <f t="shared" si="5"/>
        <v>2553</v>
      </c>
      <c r="H19" s="332">
        <f>H20</f>
        <v>1654</v>
      </c>
      <c r="I19" s="332">
        <f t="shared" si="5"/>
        <v>140690</v>
      </c>
      <c r="J19" s="294"/>
    </row>
    <row r="20" spans="1:12" s="290" customFormat="1" ht="27.75" customHeight="1">
      <c r="A20" s="297" t="s">
        <v>395</v>
      </c>
      <c r="B20" s="298" t="s">
        <v>445</v>
      </c>
      <c r="C20" s="305"/>
      <c r="D20" s="332">
        <f t="shared" ref="D20:I20" si="6">SUM(D21:D44)</f>
        <v>149631</v>
      </c>
      <c r="E20" s="332">
        <f t="shared" si="6"/>
        <v>139791</v>
      </c>
      <c r="F20" s="332">
        <f t="shared" si="6"/>
        <v>139791</v>
      </c>
      <c r="G20" s="332">
        <f t="shared" si="6"/>
        <v>2553</v>
      </c>
      <c r="H20" s="332">
        <f>SUM(H21:H44)</f>
        <v>1654</v>
      </c>
      <c r="I20" s="332">
        <f t="shared" si="6"/>
        <v>140690</v>
      </c>
      <c r="J20" s="306"/>
      <c r="L20" s="307"/>
    </row>
    <row r="21" spans="1:12" s="290" customFormat="1" ht="33.75" customHeight="1">
      <c r="A21" s="292">
        <v>1</v>
      </c>
      <c r="B21" s="308" t="s">
        <v>140</v>
      </c>
      <c r="C21" s="309" t="s">
        <v>446</v>
      </c>
      <c r="D21" s="310">
        <v>2600</v>
      </c>
      <c r="E21" s="310">
        <v>2415</v>
      </c>
      <c r="F21" s="310">
        <v>2415</v>
      </c>
      <c r="G21" s="333"/>
      <c r="H21" s="333">
        <v>115</v>
      </c>
      <c r="I21" s="303">
        <f t="shared" ref="I21:I44" si="7">F21+G21-H21</f>
        <v>2300</v>
      </c>
      <c r="J21" s="292" t="s">
        <v>437</v>
      </c>
      <c r="L21" s="296"/>
    </row>
    <row r="22" spans="1:12" s="290" customFormat="1" ht="37.5" customHeight="1">
      <c r="A22" s="292">
        <v>2</v>
      </c>
      <c r="B22" s="311" t="s">
        <v>142</v>
      </c>
      <c r="C22" s="309" t="s">
        <v>447</v>
      </c>
      <c r="D22" s="310">
        <v>6000</v>
      </c>
      <c r="E22" s="310">
        <v>5700</v>
      </c>
      <c r="F22" s="310">
        <v>5700</v>
      </c>
      <c r="G22" s="333"/>
      <c r="H22" s="310">
        <v>53</v>
      </c>
      <c r="I22" s="303">
        <f t="shared" si="7"/>
        <v>5647</v>
      </c>
      <c r="J22" s="292" t="s">
        <v>437</v>
      </c>
    </row>
    <row r="23" spans="1:12" s="290" customFormat="1" ht="34.5" customHeight="1">
      <c r="A23" s="292">
        <v>3</v>
      </c>
      <c r="B23" s="79" t="s">
        <v>448</v>
      </c>
      <c r="C23" s="309" t="s">
        <v>449</v>
      </c>
      <c r="D23" s="310">
        <v>6000</v>
      </c>
      <c r="E23" s="310">
        <v>5348.2</v>
      </c>
      <c r="F23" s="310">
        <v>5348.2</v>
      </c>
      <c r="G23" s="333"/>
      <c r="H23" s="333">
        <v>60</v>
      </c>
      <c r="I23" s="303">
        <f t="shared" si="7"/>
        <v>5288.2</v>
      </c>
      <c r="J23" s="292" t="s">
        <v>437</v>
      </c>
    </row>
    <row r="24" spans="1:12" s="290" customFormat="1" ht="38.25" customHeight="1">
      <c r="A24" s="292">
        <v>4</v>
      </c>
      <c r="B24" s="79" t="s">
        <v>146</v>
      </c>
      <c r="C24" s="309" t="s">
        <v>450</v>
      </c>
      <c r="D24" s="310">
        <v>4000</v>
      </c>
      <c r="E24" s="310">
        <v>3797.8</v>
      </c>
      <c r="F24" s="310">
        <v>3797.8</v>
      </c>
      <c r="G24" s="310"/>
      <c r="H24" s="310">
        <v>30</v>
      </c>
      <c r="I24" s="303">
        <f t="shared" si="7"/>
        <v>3767.8</v>
      </c>
      <c r="J24" s="292" t="s">
        <v>437</v>
      </c>
    </row>
    <row r="25" spans="1:12" s="290" customFormat="1" ht="39" customHeight="1">
      <c r="A25" s="292">
        <v>5</v>
      </c>
      <c r="B25" s="79" t="s">
        <v>148</v>
      </c>
      <c r="C25" s="309" t="s">
        <v>451</v>
      </c>
      <c r="D25" s="310">
        <v>5500</v>
      </c>
      <c r="E25" s="310">
        <v>4890</v>
      </c>
      <c r="F25" s="310">
        <v>4890</v>
      </c>
      <c r="G25" s="310"/>
      <c r="H25" s="310">
        <v>128</v>
      </c>
      <c r="I25" s="303">
        <f t="shared" si="7"/>
        <v>4762</v>
      </c>
      <c r="J25" s="292" t="s">
        <v>437</v>
      </c>
    </row>
    <row r="26" spans="1:12" s="290" customFormat="1" ht="39" customHeight="1">
      <c r="A26" s="292">
        <v>6</v>
      </c>
      <c r="B26" s="79" t="s">
        <v>150</v>
      </c>
      <c r="C26" s="309" t="s">
        <v>452</v>
      </c>
      <c r="D26" s="312">
        <v>13000</v>
      </c>
      <c r="E26" s="312">
        <v>12020</v>
      </c>
      <c r="F26" s="312">
        <v>12020</v>
      </c>
      <c r="G26" s="333"/>
      <c r="H26" s="333">
        <v>236</v>
      </c>
      <c r="I26" s="303">
        <f t="shared" si="7"/>
        <v>11784</v>
      </c>
      <c r="J26" s="292" t="s">
        <v>437</v>
      </c>
    </row>
    <row r="27" spans="1:12" ht="31.5" customHeight="1">
      <c r="A27" s="292">
        <v>7</v>
      </c>
      <c r="B27" s="79" t="s">
        <v>152</v>
      </c>
      <c r="C27" s="309" t="s">
        <v>453</v>
      </c>
      <c r="D27" s="312">
        <v>10100</v>
      </c>
      <c r="E27" s="312">
        <v>8776</v>
      </c>
      <c r="F27" s="312">
        <v>8776</v>
      </c>
      <c r="G27" s="334"/>
      <c r="H27" s="334">
        <v>335</v>
      </c>
      <c r="I27" s="303">
        <f t="shared" si="7"/>
        <v>8441</v>
      </c>
      <c r="J27" s="292" t="s">
        <v>437</v>
      </c>
    </row>
    <row r="28" spans="1:12" ht="31.5" customHeight="1">
      <c r="A28" s="292">
        <v>8</v>
      </c>
      <c r="B28" s="79" t="s">
        <v>454</v>
      </c>
      <c r="C28" s="309" t="s">
        <v>455</v>
      </c>
      <c r="D28" s="312">
        <v>14900</v>
      </c>
      <c r="E28" s="312">
        <v>13984</v>
      </c>
      <c r="F28" s="312">
        <v>13984</v>
      </c>
      <c r="G28" s="333"/>
      <c r="H28" s="333">
        <v>20</v>
      </c>
      <c r="I28" s="303">
        <f t="shared" si="7"/>
        <v>13964</v>
      </c>
      <c r="J28" s="292" t="s">
        <v>437</v>
      </c>
    </row>
    <row r="29" spans="1:12" ht="31.5" customHeight="1">
      <c r="A29" s="292">
        <v>9</v>
      </c>
      <c r="B29" s="79" t="s">
        <v>160</v>
      </c>
      <c r="C29" s="309" t="s">
        <v>456</v>
      </c>
      <c r="D29" s="310">
        <v>5000</v>
      </c>
      <c r="E29" s="310">
        <v>4750</v>
      </c>
      <c r="F29" s="310">
        <v>4750</v>
      </c>
      <c r="G29" s="333"/>
      <c r="H29" s="333">
        <v>171</v>
      </c>
      <c r="I29" s="303">
        <f t="shared" si="7"/>
        <v>4579</v>
      </c>
      <c r="J29" s="292" t="s">
        <v>437</v>
      </c>
    </row>
    <row r="30" spans="1:12" ht="31.5" customHeight="1">
      <c r="A30" s="292">
        <v>10</v>
      </c>
      <c r="B30" s="314" t="s">
        <v>162</v>
      </c>
      <c r="C30" s="309" t="s">
        <v>457</v>
      </c>
      <c r="D30" s="310">
        <v>3286</v>
      </c>
      <c r="E30" s="310">
        <v>3122</v>
      </c>
      <c r="F30" s="310">
        <v>3122</v>
      </c>
      <c r="G30" s="333"/>
      <c r="H30" s="333">
        <v>215</v>
      </c>
      <c r="I30" s="303">
        <f t="shared" si="7"/>
        <v>2907</v>
      </c>
      <c r="J30" s="292" t="s">
        <v>437</v>
      </c>
    </row>
    <row r="31" spans="1:12" ht="31.5" customHeight="1">
      <c r="A31" s="292">
        <v>11</v>
      </c>
      <c r="B31" s="314" t="s">
        <v>178</v>
      </c>
      <c r="C31" s="309" t="s">
        <v>458</v>
      </c>
      <c r="D31" s="312">
        <v>1100</v>
      </c>
      <c r="E31" s="312">
        <v>1045</v>
      </c>
      <c r="F31" s="312">
        <v>1045</v>
      </c>
      <c r="G31" s="333"/>
      <c r="H31" s="333">
        <v>15</v>
      </c>
      <c r="I31" s="303">
        <f t="shared" si="7"/>
        <v>1030</v>
      </c>
      <c r="J31" s="292" t="s">
        <v>437</v>
      </c>
    </row>
    <row r="32" spans="1:12" ht="31.5" customHeight="1">
      <c r="A32" s="292">
        <v>12</v>
      </c>
      <c r="B32" s="314" t="s">
        <v>184</v>
      </c>
      <c r="C32" s="309" t="s">
        <v>459</v>
      </c>
      <c r="D32" s="312">
        <v>2900</v>
      </c>
      <c r="E32" s="312">
        <v>2900</v>
      </c>
      <c r="F32" s="312">
        <v>2900</v>
      </c>
      <c r="G32" s="333"/>
      <c r="H32" s="333">
        <v>197</v>
      </c>
      <c r="I32" s="303">
        <f t="shared" si="7"/>
        <v>2703</v>
      </c>
      <c r="J32" s="292" t="s">
        <v>437</v>
      </c>
    </row>
    <row r="33" spans="1:10" ht="31.5" customHeight="1">
      <c r="A33" s="292">
        <v>13</v>
      </c>
      <c r="B33" s="314" t="s">
        <v>186</v>
      </c>
      <c r="C33" s="309" t="s">
        <v>460</v>
      </c>
      <c r="D33" s="312">
        <v>3500</v>
      </c>
      <c r="E33" s="312">
        <v>3500</v>
      </c>
      <c r="F33" s="312">
        <v>3500</v>
      </c>
      <c r="G33" s="333"/>
      <c r="H33" s="333">
        <v>19</v>
      </c>
      <c r="I33" s="303">
        <f t="shared" si="7"/>
        <v>3481</v>
      </c>
      <c r="J33" s="292" t="s">
        <v>437</v>
      </c>
    </row>
    <row r="34" spans="1:10" ht="31.5" customHeight="1">
      <c r="A34" s="292">
        <v>14</v>
      </c>
      <c r="B34" s="79" t="s">
        <v>136</v>
      </c>
      <c r="C34" s="309" t="s">
        <v>461</v>
      </c>
      <c r="D34" s="312">
        <v>13545</v>
      </c>
      <c r="E34" s="312">
        <v>12868</v>
      </c>
      <c r="F34" s="312">
        <v>12868</v>
      </c>
      <c r="G34" s="333">
        <v>458</v>
      </c>
      <c r="H34" s="333"/>
      <c r="I34" s="303">
        <f t="shared" si="7"/>
        <v>13326</v>
      </c>
      <c r="J34" s="292" t="s">
        <v>462</v>
      </c>
    </row>
    <row r="35" spans="1:10" ht="31.5" customHeight="1">
      <c r="A35" s="292">
        <v>15</v>
      </c>
      <c r="B35" s="79" t="s">
        <v>138</v>
      </c>
      <c r="C35" s="309" t="s">
        <v>463</v>
      </c>
      <c r="D35" s="312">
        <v>14900</v>
      </c>
      <c r="E35" s="312">
        <v>13365</v>
      </c>
      <c r="F35" s="312">
        <v>13365</v>
      </c>
      <c r="G35" s="333">
        <v>373</v>
      </c>
      <c r="H35" s="333"/>
      <c r="I35" s="303">
        <f t="shared" si="7"/>
        <v>13738</v>
      </c>
      <c r="J35" s="292" t="s">
        <v>462</v>
      </c>
    </row>
    <row r="36" spans="1:10" ht="31.5" customHeight="1">
      <c r="A36" s="292">
        <v>16</v>
      </c>
      <c r="B36" s="79" t="s">
        <v>464</v>
      </c>
      <c r="C36" s="309" t="s">
        <v>465</v>
      </c>
      <c r="D36" s="310">
        <v>2500</v>
      </c>
      <c r="E36" s="310">
        <v>2375</v>
      </c>
      <c r="F36" s="310">
        <v>2375</v>
      </c>
      <c r="G36" s="333">
        <v>85</v>
      </c>
      <c r="H36" s="333"/>
      <c r="I36" s="303">
        <f t="shared" si="7"/>
        <v>2460</v>
      </c>
      <c r="J36" s="292" t="s">
        <v>462</v>
      </c>
    </row>
    <row r="37" spans="1:10" ht="31.5" customHeight="1">
      <c r="A37" s="292">
        <v>17</v>
      </c>
      <c r="B37" s="314" t="s">
        <v>166</v>
      </c>
      <c r="C37" s="309" t="s">
        <v>466</v>
      </c>
      <c r="D37" s="312">
        <v>3600</v>
      </c>
      <c r="E37" s="312">
        <v>2850</v>
      </c>
      <c r="F37" s="312">
        <v>2850</v>
      </c>
      <c r="G37" s="333">
        <v>750</v>
      </c>
      <c r="H37" s="333"/>
      <c r="I37" s="303">
        <f t="shared" si="7"/>
        <v>3600</v>
      </c>
      <c r="J37" s="292" t="s">
        <v>462</v>
      </c>
    </row>
    <row r="38" spans="1:10" ht="31.5" customHeight="1">
      <c r="A38" s="292">
        <v>18</v>
      </c>
      <c r="B38" s="315" t="s">
        <v>168</v>
      </c>
      <c r="C38" s="309" t="s">
        <v>467</v>
      </c>
      <c r="D38" s="312">
        <v>3600</v>
      </c>
      <c r="E38" s="312">
        <v>3420</v>
      </c>
      <c r="F38" s="312">
        <v>3420</v>
      </c>
      <c r="G38" s="333">
        <v>160</v>
      </c>
      <c r="H38" s="333"/>
      <c r="I38" s="303">
        <f t="shared" si="7"/>
        <v>3580</v>
      </c>
      <c r="J38" s="292" t="s">
        <v>462</v>
      </c>
    </row>
    <row r="39" spans="1:10" ht="31.5" customHeight="1">
      <c r="A39" s="292">
        <v>19</v>
      </c>
      <c r="B39" s="314" t="s">
        <v>170</v>
      </c>
      <c r="C39" s="309" t="s">
        <v>468</v>
      </c>
      <c r="D39" s="312">
        <v>1900</v>
      </c>
      <c r="E39" s="312">
        <v>1805</v>
      </c>
      <c r="F39" s="312">
        <v>1805</v>
      </c>
      <c r="G39" s="333">
        <v>62</v>
      </c>
      <c r="H39" s="333"/>
      <c r="I39" s="303">
        <f t="shared" si="7"/>
        <v>1867</v>
      </c>
      <c r="J39" s="292" t="s">
        <v>462</v>
      </c>
    </row>
    <row r="40" spans="1:10" ht="42.75" customHeight="1">
      <c r="A40" s="292">
        <v>20</v>
      </c>
      <c r="B40" s="314" t="s">
        <v>174</v>
      </c>
      <c r="C40" s="309" t="s">
        <v>469</v>
      </c>
      <c r="D40" s="312">
        <v>7000</v>
      </c>
      <c r="E40" s="312">
        <v>6650</v>
      </c>
      <c r="F40" s="312">
        <v>6650</v>
      </c>
      <c r="G40" s="333">
        <v>293</v>
      </c>
      <c r="H40" s="333"/>
      <c r="I40" s="303">
        <f t="shared" si="7"/>
        <v>6943</v>
      </c>
      <c r="J40" s="292" t="s">
        <v>462</v>
      </c>
    </row>
    <row r="41" spans="1:10" ht="32.25" customHeight="1">
      <c r="A41" s="292">
        <v>21</v>
      </c>
      <c r="B41" s="314" t="s">
        <v>176</v>
      </c>
      <c r="C41" s="309" t="s">
        <v>470</v>
      </c>
      <c r="D41" s="312">
        <v>3200</v>
      </c>
      <c r="E41" s="312">
        <v>3040</v>
      </c>
      <c r="F41" s="312">
        <v>3040</v>
      </c>
      <c r="G41" s="333">
        <v>142</v>
      </c>
      <c r="H41" s="333"/>
      <c r="I41" s="303">
        <f t="shared" si="7"/>
        <v>3182</v>
      </c>
      <c r="J41" s="292" t="s">
        <v>462</v>
      </c>
    </row>
    <row r="42" spans="1:10" ht="32.25" customHeight="1">
      <c r="A42" s="292">
        <v>22</v>
      </c>
      <c r="B42" s="314" t="s">
        <v>180</v>
      </c>
      <c r="C42" s="309" t="s">
        <v>471</v>
      </c>
      <c r="D42" s="312">
        <v>3600</v>
      </c>
      <c r="E42" s="312">
        <v>3420</v>
      </c>
      <c r="F42" s="312">
        <v>3420</v>
      </c>
      <c r="G42" s="333">
        <v>90</v>
      </c>
      <c r="H42" s="333"/>
      <c r="I42" s="303">
        <f t="shared" si="7"/>
        <v>3510</v>
      </c>
      <c r="J42" s="292" t="s">
        <v>462</v>
      </c>
    </row>
    <row r="43" spans="1:10" ht="32.25" customHeight="1">
      <c r="A43" s="292">
        <v>23</v>
      </c>
      <c r="B43" s="314" t="s">
        <v>182</v>
      </c>
      <c r="C43" s="309" t="s">
        <v>472</v>
      </c>
      <c r="D43" s="312">
        <v>3000</v>
      </c>
      <c r="E43" s="312">
        <v>2850</v>
      </c>
      <c r="F43" s="312">
        <v>2850</v>
      </c>
      <c r="G43" s="333">
        <v>140</v>
      </c>
      <c r="H43" s="333"/>
      <c r="I43" s="303">
        <f t="shared" ref="I43" si="8">F43+G43-H43</f>
        <v>2990</v>
      </c>
      <c r="J43" s="292" t="s">
        <v>462</v>
      </c>
    </row>
    <row r="44" spans="1:10" ht="32.25" customHeight="1">
      <c r="A44" s="292">
        <v>24</v>
      </c>
      <c r="B44" s="331" t="s">
        <v>188</v>
      </c>
      <c r="C44" s="309" t="s">
        <v>486</v>
      </c>
      <c r="D44" s="312">
        <v>14900</v>
      </c>
      <c r="E44" s="312">
        <v>14900</v>
      </c>
      <c r="F44" s="312">
        <f>E44</f>
        <v>14900</v>
      </c>
      <c r="G44" s="333"/>
      <c r="H44" s="333">
        <v>60</v>
      </c>
      <c r="I44" s="303">
        <f t="shared" si="7"/>
        <v>14840</v>
      </c>
      <c r="J44" s="292" t="s">
        <v>462</v>
      </c>
    </row>
    <row r="45" spans="1:10" ht="33.75" customHeight="1">
      <c r="A45" s="297" t="s">
        <v>127</v>
      </c>
      <c r="B45" s="298" t="s">
        <v>195</v>
      </c>
      <c r="C45" s="294"/>
      <c r="D45" s="332">
        <f t="shared" ref="D45:I45" si="9">D46</f>
        <v>73628</v>
      </c>
      <c r="E45" s="332">
        <f t="shared" si="9"/>
        <v>70085.399999999994</v>
      </c>
      <c r="F45" s="332">
        <f t="shared" si="9"/>
        <v>70085.399999999994</v>
      </c>
      <c r="G45" s="332">
        <f t="shared" si="9"/>
        <v>794</v>
      </c>
      <c r="H45" s="332">
        <f t="shared" si="9"/>
        <v>526</v>
      </c>
      <c r="I45" s="332">
        <f t="shared" si="9"/>
        <v>70353.399999999994</v>
      </c>
      <c r="J45" s="316"/>
    </row>
    <row r="46" spans="1:10" ht="24.75" customHeight="1">
      <c r="A46" s="297" t="s">
        <v>395</v>
      </c>
      <c r="B46" s="298" t="s">
        <v>445</v>
      </c>
      <c r="C46" s="294"/>
      <c r="D46" s="332">
        <f t="shared" ref="D46:I46" si="10">SUM(D47:D51)</f>
        <v>73628</v>
      </c>
      <c r="E46" s="332">
        <f t="shared" si="10"/>
        <v>70085.399999999994</v>
      </c>
      <c r="F46" s="332">
        <f t="shared" si="10"/>
        <v>70085.399999999994</v>
      </c>
      <c r="G46" s="332">
        <f t="shared" si="10"/>
        <v>794</v>
      </c>
      <c r="H46" s="332">
        <f t="shared" si="10"/>
        <v>526</v>
      </c>
      <c r="I46" s="332">
        <f t="shared" si="10"/>
        <v>70353.399999999994</v>
      </c>
      <c r="J46" s="316"/>
    </row>
    <row r="47" spans="1:10" ht="33" customHeight="1">
      <c r="A47" s="292">
        <v>1</v>
      </c>
      <c r="B47" s="317" t="s">
        <v>202</v>
      </c>
      <c r="C47" s="309" t="s">
        <v>473</v>
      </c>
      <c r="D47" s="312">
        <v>14900</v>
      </c>
      <c r="E47" s="312">
        <v>14155</v>
      </c>
      <c r="F47" s="312">
        <v>14155</v>
      </c>
      <c r="G47" s="312"/>
      <c r="H47" s="312">
        <v>252</v>
      </c>
      <c r="I47" s="303">
        <f>F47+G47-H47</f>
        <v>13903</v>
      </c>
      <c r="J47" s="292" t="s">
        <v>437</v>
      </c>
    </row>
    <row r="48" spans="1:10" ht="33" customHeight="1">
      <c r="A48" s="87">
        <v>2</v>
      </c>
      <c r="B48" s="317" t="s">
        <v>204</v>
      </c>
      <c r="C48" s="309" t="s">
        <v>474</v>
      </c>
      <c r="D48" s="312">
        <v>14900</v>
      </c>
      <c r="E48" s="312">
        <v>14155</v>
      </c>
      <c r="F48" s="312">
        <v>14155</v>
      </c>
      <c r="G48" s="312"/>
      <c r="H48" s="312">
        <v>274</v>
      </c>
      <c r="I48" s="303">
        <f>F48+G48-H48</f>
        <v>13881</v>
      </c>
      <c r="J48" s="292" t="s">
        <v>437</v>
      </c>
    </row>
    <row r="49" spans="1:10" ht="33" customHeight="1">
      <c r="A49" s="292">
        <v>3</v>
      </c>
      <c r="B49" s="317" t="s">
        <v>475</v>
      </c>
      <c r="C49" s="309" t="s">
        <v>476</v>
      </c>
      <c r="D49" s="312">
        <v>14028</v>
      </c>
      <c r="E49" s="312">
        <v>13326</v>
      </c>
      <c r="F49" s="312">
        <v>13326</v>
      </c>
      <c r="G49" s="312">
        <v>323</v>
      </c>
      <c r="H49" s="312"/>
      <c r="I49" s="303">
        <f>F49+G49-H49</f>
        <v>13649</v>
      </c>
      <c r="J49" s="292" t="s">
        <v>462</v>
      </c>
    </row>
    <row r="50" spans="1:10" ht="33" customHeight="1">
      <c r="A50" s="87">
        <v>4</v>
      </c>
      <c r="B50" s="317" t="s">
        <v>206</v>
      </c>
      <c r="C50" s="309" t="s">
        <v>477</v>
      </c>
      <c r="D50" s="312">
        <v>14900</v>
      </c>
      <c r="E50" s="312">
        <v>14155</v>
      </c>
      <c r="F50" s="312">
        <v>14155</v>
      </c>
      <c r="G50" s="312">
        <v>400</v>
      </c>
      <c r="H50" s="312"/>
      <c r="I50" s="303">
        <f>F50+G50-H50</f>
        <v>14555</v>
      </c>
      <c r="J50" s="292" t="s">
        <v>462</v>
      </c>
    </row>
    <row r="51" spans="1:10" ht="33" customHeight="1">
      <c r="A51" s="292">
        <v>5</v>
      </c>
      <c r="B51" s="317" t="s">
        <v>200</v>
      </c>
      <c r="C51" s="309" t="s">
        <v>478</v>
      </c>
      <c r="D51" s="312">
        <v>14900</v>
      </c>
      <c r="E51" s="312">
        <v>14294.4</v>
      </c>
      <c r="F51" s="312">
        <v>14294.4</v>
      </c>
      <c r="G51" s="312">
        <v>71</v>
      </c>
      <c r="H51" s="312"/>
      <c r="I51" s="303">
        <f>F51+G51-H51</f>
        <v>14365.4</v>
      </c>
      <c r="J51" s="292" t="s">
        <v>462</v>
      </c>
    </row>
    <row r="52" spans="1:10" ht="46.5" customHeight="1">
      <c r="A52" s="297" t="s">
        <v>132</v>
      </c>
      <c r="B52" s="318" t="s">
        <v>479</v>
      </c>
      <c r="C52" s="294"/>
      <c r="D52" s="332">
        <f t="shared" ref="D52:I52" si="11">D53</f>
        <v>4864</v>
      </c>
      <c r="E52" s="332">
        <f t="shared" si="11"/>
        <v>4864</v>
      </c>
      <c r="F52" s="332">
        <f t="shared" si="11"/>
        <v>4864</v>
      </c>
      <c r="G52" s="332">
        <f t="shared" si="11"/>
        <v>0</v>
      </c>
      <c r="H52" s="332">
        <f t="shared" si="11"/>
        <v>114</v>
      </c>
      <c r="I52" s="332">
        <f t="shared" si="11"/>
        <v>4750</v>
      </c>
      <c r="J52" s="316"/>
    </row>
    <row r="53" spans="1:10" ht="19.5" customHeight="1">
      <c r="A53" s="297" t="s">
        <v>395</v>
      </c>
      <c r="B53" s="298" t="s">
        <v>445</v>
      </c>
      <c r="C53" s="294"/>
      <c r="D53" s="332">
        <f t="shared" ref="D53:I53" si="12">SUM(D54:D54)</f>
        <v>4864</v>
      </c>
      <c r="E53" s="332">
        <f t="shared" si="12"/>
        <v>4864</v>
      </c>
      <c r="F53" s="332">
        <f t="shared" si="12"/>
        <v>4864</v>
      </c>
      <c r="G53" s="332">
        <f t="shared" si="12"/>
        <v>0</v>
      </c>
      <c r="H53" s="332">
        <f t="shared" si="12"/>
        <v>114</v>
      </c>
      <c r="I53" s="332">
        <f t="shared" si="12"/>
        <v>4750</v>
      </c>
      <c r="J53" s="316"/>
    </row>
    <row r="54" spans="1:10" ht="52.5" customHeight="1">
      <c r="A54" s="292">
        <v>1</v>
      </c>
      <c r="B54" s="317" t="s">
        <v>480</v>
      </c>
      <c r="C54" s="309" t="s">
        <v>481</v>
      </c>
      <c r="D54" s="312">
        <v>4864</v>
      </c>
      <c r="E54" s="312">
        <v>4864</v>
      </c>
      <c r="F54" s="312">
        <v>4864</v>
      </c>
      <c r="G54" s="316"/>
      <c r="H54" s="312">
        <v>114</v>
      </c>
      <c r="I54" s="303">
        <f>F54+G54-H54</f>
        <v>4750</v>
      </c>
      <c r="J54" s="292" t="s">
        <v>437</v>
      </c>
    </row>
  </sheetData>
  <mergeCells count="16">
    <mergeCell ref="A1:J1"/>
    <mergeCell ref="A2:J2"/>
    <mergeCell ref="A3:J3"/>
    <mergeCell ref="H4:J4"/>
    <mergeCell ref="A5:A7"/>
    <mergeCell ref="B5:B7"/>
    <mergeCell ref="C5:E5"/>
    <mergeCell ref="F5:F7"/>
    <mergeCell ref="G5:H5"/>
    <mergeCell ref="I5:I7"/>
    <mergeCell ref="J5:J7"/>
    <mergeCell ref="C6:C7"/>
    <mergeCell ref="D6:D7"/>
    <mergeCell ref="E6:E7"/>
    <mergeCell ref="G6:G7"/>
    <mergeCell ref="H6:H7"/>
  </mergeCells>
  <pageMargins left="0.51181102362204722" right="0.19685039370078741" top="0.43307086614173229" bottom="0.43307086614173229" header="0.31496062992125984" footer="0.31496062992125984"/>
  <pageSetup paperSize="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L54"/>
  <sheetViews>
    <sheetView tabSelected="1" view="pageBreakPreview" zoomScaleNormal="100" zoomScaleSheetLayoutView="100" workbookViewId="0">
      <selection activeCell="A3" sqref="A3:J3"/>
    </sheetView>
  </sheetViews>
  <sheetFormatPr defaultRowHeight="18.75"/>
  <cols>
    <col min="1" max="1" width="4.6640625" style="197" customWidth="1"/>
    <col min="2" max="2" width="36.33203125" customWidth="1"/>
    <col min="3" max="3" width="13.21875" customWidth="1"/>
    <col min="4" max="4" width="7.77734375" customWidth="1"/>
    <col min="5" max="5" width="8.77734375" customWidth="1"/>
    <col min="6" max="6" width="10" style="330" customWidth="1"/>
    <col min="7" max="7" width="7.6640625" customWidth="1"/>
    <col min="8" max="8" width="7.44140625" customWidth="1"/>
    <col min="9" max="9" width="10.77734375" customWidth="1"/>
    <col min="10" max="10" width="7.77734375" customWidth="1"/>
    <col min="12" max="12" width="14.5546875" customWidth="1"/>
    <col min="257" max="257" width="4.6640625" customWidth="1"/>
    <col min="258" max="258" width="28.77734375" customWidth="1"/>
    <col min="259" max="259" width="10.5546875" customWidth="1"/>
    <col min="260" max="260" width="7.77734375" customWidth="1"/>
    <col min="261" max="261" width="8.77734375" customWidth="1"/>
    <col min="262" max="262" width="10" customWidth="1"/>
    <col min="263" max="263" width="7.109375" customWidth="1"/>
    <col min="264" max="264" width="6.5546875" customWidth="1"/>
    <col min="265" max="265" width="10.77734375" customWidth="1"/>
    <col min="266" max="266" width="7.77734375" customWidth="1"/>
    <col min="268" max="268" width="14.5546875" customWidth="1"/>
    <col min="513" max="513" width="4.6640625" customWidth="1"/>
    <col min="514" max="514" width="28.77734375" customWidth="1"/>
    <col min="515" max="515" width="10.5546875" customWidth="1"/>
    <col min="516" max="516" width="7.77734375" customWidth="1"/>
    <col min="517" max="517" width="8.77734375" customWidth="1"/>
    <col min="518" max="518" width="10" customWidth="1"/>
    <col min="519" max="519" width="7.109375" customWidth="1"/>
    <col min="520" max="520" width="6.5546875" customWidth="1"/>
    <col min="521" max="521" width="10.77734375" customWidth="1"/>
    <col min="522" max="522" width="7.77734375" customWidth="1"/>
    <col min="524" max="524" width="14.5546875" customWidth="1"/>
    <col min="769" max="769" width="4.6640625" customWidth="1"/>
    <col min="770" max="770" width="28.77734375" customWidth="1"/>
    <col min="771" max="771" width="10.5546875" customWidth="1"/>
    <col min="772" max="772" width="7.77734375" customWidth="1"/>
    <col min="773" max="773" width="8.77734375" customWidth="1"/>
    <col min="774" max="774" width="10" customWidth="1"/>
    <col min="775" max="775" width="7.109375" customWidth="1"/>
    <col min="776" max="776" width="6.5546875" customWidth="1"/>
    <col min="777" max="777" width="10.77734375" customWidth="1"/>
    <col min="778" max="778" width="7.77734375" customWidth="1"/>
    <col min="780" max="780" width="14.5546875" customWidth="1"/>
    <col min="1025" max="1025" width="4.6640625" customWidth="1"/>
    <col min="1026" max="1026" width="28.77734375" customWidth="1"/>
    <col min="1027" max="1027" width="10.5546875" customWidth="1"/>
    <col min="1028" max="1028" width="7.77734375" customWidth="1"/>
    <col min="1029" max="1029" width="8.77734375" customWidth="1"/>
    <col min="1030" max="1030" width="10" customWidth="1"/>
    <col min="1031" max="1031" width="7.109375" customWidth="1"/>
    <col min="1032" max="1032" width="6.5546875" customWidth="1"/>
    <col min="1033" max="1033" width="10.77734375" customWidth="1"/>
    <col min="1034" max="1034" width="7.77734375" customWidth="1"/>
    <col min="1036" max="1036" width="14.5546875" customWidth="1"/>
    <col min="1281" max="1281" width="4.6640625" customWidth="1"/>
    <col min="1282" max="1282" width="28.77734375" customWidth="1"/>
    <col min="1283" max="1283" width="10.5546875" customWidth="1"/>
    <col min="1284" max="1284" width="7.77734375" customWidth="1"/>
    <col min="1285" max="1285" width="8.77734375" customWidth="1"/>
    <col min="1286" max="1286" width="10" customWidth="1"/>
    <col min="1287" max="1287" width="7.109375" customWidth="1"/>
    <col min="1288" max="1288" width="6.5546875" customWidth="1"/>
    <col min="1289" max="1289" width="10.77734375" customWidth="1"/>
    <col min="1290" max="1290" width="7.77734375" customWidth="1"/>
    <col min="1292" max="1292" width="14.5546875" customWidth="1"/>
    <col min="1537" max="1537" width="4.6640625" customWidth="1"/>
    <col min="1538" max="1538" width="28.77734375" customWidth="1"/>
    <col min="1539" max="1539" width="10.5546875" customWidth="1"/>
    <col min="1540" max="1540" width="7.77734375" customWidth="1"/>
    <col min="1541" max="1541" width="8.77734375" customWidth="1"/>
    <col min="1542" max="1542" width="10" customWidth="1"/>
    <col min="1543" max="1543" width="7.109375" customWidth="1"/>
    <col min="1544" max="1544" width="6.5546875" customWidth="1"/>
    <col min="1545" max="1545" width="10.77734375" customWidth="1"/>
    <col min="1546" max="1546" width="7.77734375" customWidth="1"/>
    <col min="1548" max="1548" width="14.5546875" customWidth="1"/>
    <col min="1793" max="1793" width="4.6640625" customWidth="1"/>
    <col min="1794" max="1794" width="28.77734375" customWidth="1"/>
    <col min="1795" max="1795" width="10.5546875" customWidth="1"/>
    <col min="1796" max="1796" width="7.77734375" customWidth="1"/>
    <col min="1797" max="1797" width="8.77734375" customWidth="1"/>
    <col min="1798" max="1798" width="10" customWidth="1"/>
    <col min="1799" max="1799" width="7.109375" customWidth="1"/>
    <col min="1800" max="1800" width="6.5546875" customWidth="1"/>
    <col min="1801" max="1801" width="10.77734375" customWidth="1"/>
    <col min="1802" max="1802" width="7.77734375" customWidth="1"/>
    <col min="1804" max="1804" width="14.5546875" customWidth="1"/>
    <col min="2049" max="2049" width="4.6640625" customWidth="1"/>
    <col min="2050" max="2050" width="28.77734375" customWidth="1"/>
    <col min="2051" max="2051" width="10.5546875" customWidth="1"/>
    <col min="2052" max="2052" width="7.77734375" customWidth="1"/>
    <col min="2053" max="2053" width="8.77734375" customWidth="1"/>
    <col min="2054" max="2054" width="10" customWidth="1"/>
    <col min="2055" max="2055" width="7.109375" customWidth="1"/>
    <col min="2056" max="2056" width="6.5546875" customWidth="1"/>
    <col min="2057" max="2057" width="10.77734375" customWidth="1"/>
    <col min="2058" max="2058" width="7.77734375" customWidth="1"/>
    <col min="2060" max="2060" width="14.5546875" customWidth="1"/>
    <col min="2305" max="2305" width="4.6640625" customWidth="1"/>
    <col min="2306" max="2306" width="28.77734375" customWidth="1"/>
    <col min="2307" max="2307" width="10.5546875" customWidth="1"/>
    <col min="2308" max="2308" width="7.77734375" customWidth="1"/>
    <col min="2309" max="2309" width="8.77734375" customWidth="1"/>
    <col min="2310" max="2310" width="10" customWidth="1"/>
    <col min="2311" max="2311" width="7.109375" customWidth="1"/>
    <col min="2312" max="2312" width="6.5546875" customWidth="1"/>
    <col min="2313" max="2313" width="10.77734375" customWidth="1"/>
    <col min="2314" max="2314" width="7.77734375" customWidth="1"/>
    <col min="2316" max="2316" width="14.5546875" customWidth="1"/>
    <col min="2561" max="2561" width="4.6640625" customWidth="1"/>
    <col min="2562" max="2562" width="28.77734375" customWidth="1"/>
    <col min="2563" max="2563" width="10.5546875" customWidth="1"/>
    <col min="2564" max="2564" width="7.77734375" customWidth="1"/>
    <col min="2565" max="2565" width="8.77734375" customWidth="1"/>
    <col min="2566" max="2566" width="10" customWidth="1"/>
    <col min="2567" max="2567" width="7.109375" customWidth="1"/>
    <col min="2568" max="2568" width="6.5546875" customWidth="1"/>
    <col min="2569" max="2569" width="10.77734375" customWidth="1"/>
    <col min="2570" max="2570" width="7.77734375" customWidth="1"/>
    <col min="2572" max="2572" width="14.5546875" customWidth="1"/>
    <col min="2817" max="2817" width="4.6640625" customWidth="1"/>
    <col min="2818" max="2818" width="28.77734375" customWidth="1"/>
    <col min="2819" max="2819" width="10.5546875" customWidth="1"/>
    <col min="2820" max="2820" width="7.77734375" customWidth="1"/>
    <col min="2821" max="2821" width="8.77734375" customWidth="1"/>
    <col min="2822" max="2822" width="10" customWidth="1"/>
    <col min="2823" max="2823" width="7.109375" customWidth="1"/>
    <col min="2824" max="2824" width="6.5546875" customWidth="1"/>
    <col min="2825" max="2825" width="10.77734375" customWidth="1"/>
    <col min="2826" max="2826" width="7.77734375" customWidth="1"/>
    <col min="2828" max="2828" width="14.5546875" customWidth="1"/>
    <col min="3073" max="3073" width="4.6640625" customWidth="1"/>
    <col min="3074" max="3074" width="28.77734375" customWidth="1"/>
    <col min="3075" max="3075" width="10.5546875" customWidth="1"/>
    <col min="3076" max="3076" width="7.77734375" customWidth="1"/>
    <col min="3077" max="3077" width="8.77734375" customWidth="1"/>
    <col min="3078" max="3078" width="10" customWidth="1"/>
    <col min="3079" max="3079" width="7.109375" customWidth="1"/>
    <col min="3080" max="3080" width="6.5546875" customWidth="1"/>
    <col min="3081" max="3081" width="10.77734375" customWidth="1"/>
    <col min="3082" max="3082" width="7.77734375" customWidth="1"/>
    <col min="3084" max="3084" width="14.5546875" customWidth="1"/>
    <col min="3329" max="3329" width="4.6640625" customWidth="1"/>
    <col min="3330" max="3330" width="28.77734375" customWidth="1"/>
    <col min="3331" max="3331" width="10.5546875" customWidth="1"/>
    <col min="3332" max="3332" width="7.77734375" customWidth="1"/>
    <col min="3333" max="3333" width="8.77734375" customWidth="1"/>
    <col min="3334" max="3334" width="10" customWidth="1"/>
    <col min="3335" max="3335" width="7.109375" customWidth="1"/>
    <col min="3336" max="3336" width="6.5546875" customWidth="1"/>
    <col min="3337" max="3337" width="10.77734375" customWidth="1"/>
    <col min="3338" max="3338" width="7.77734375" customWidth="1"/>
    <col min="3340" max="3340" width="14.5546875" customWidth="1"/>
    <col min="3585" max="3585" width="4.6640625" customWidth="1"/>
    <col min="3586" max="3586" width="28.77734375" customWidth="1"/>
    <col min="3587" max="3587" width="10.5546875" customWidth="1"/>
    <col min="3588" max="3588" width="7.77734375" customWidth="1"/>
    <col min="3589" max="3589" width="8.77734375" customWidth="1"/>
    <col min="3590" max="3590" width="10" customWidth="1"/>
    <col min="3591" max="3591" width="7.109375" customWidth="1"/>
    <col min="3592" max="3592" width="6.5546875" customWidth="1"/>
    <col min="3593" max="3593" width="10.77734375" customWidth="1"/>
    <col min="3594" max="3594" width="7.77734375" customWidth="1"/>
    <col min="3596" max="3596" width="14.5546875" customWidth="1"/>
    <col min="3841" max="3841" width="4.6640625" customWidth="1"/>
    <col min="3842" max="3842" width="28.77734375" customWidth="1"/>
    <col min="3843" max="3843" width="10.5546875" customWidth="1"/>
    <col min="3844" max="3844" width="7.77734375" customWidth="1"/>
    <col min="3845" max="3845" width="8.77734375" customWidth="1"/>
    <col min="3846" max="3846" width="10" customWidth="1"/>
    <col min="3847" max="3847" width="7.109375" customWidth="1"/>
    <col min="3848" max="3848" width="6.5546875" customWidth="1"/>
    <col min="3849" max="3849" width="10.77734375" customWidth="1"/>
    <col min="3850" max="3850" width="7.77734375" customWidth="1"/>
    <col min="3852" max="3852" width="14.5546875" customWidth="1"/>
    <col min="4097" max="4097" width="4.6640625" customWidth="1"/>
    <col min="4098" max="4098" width="28.77734375" customWidth="1"/>
    <col min="4099" max="4099" width="10.5546875" customWidth="1"/>
    <col min="4100" max="4100" width="7.77734375" customWidth="1"/>
    <col min="4101" max="4101" width="8.77734375" customWidth="1"/>
    <col min="4102" max="4102" width="10" customWidth="1"/>
    <col min="4103" max="4103" width="7.109375" customWidth="1"/>
    <col min="4104" max="4104" width="6.5546875" customWidth="1"/>
    <col min="4105" max="4105" width="10.77734375" customWidth="1"/>
    <col min="4106" max="4106" width="7.77734375" customWidth="1"/>
    <col min="4108" max="4108" width="14.5546875" customWidth="1"/>
    <col min="4353" max="4353" width="4.6640625" customWidth="1"/>
    <col min="4354" max="4354" width="28.77734375" customWidth="1"/>
    <col min="4355" max="4355" width="10.5546875" customWidth="1"/>
    <col min="4356" max="4356" width="7.77734375" customWidth="1"/>
    <col min="4357" max="4357" width="8.77734375" customWidth="1"/>
    <col min="4358" max="4358" width="10" customWidth="1"/>
    <col min="4359" max="4359" width="7.109375" customWidth="1"/>
    <col min="4360" max="4360" width="6.5546875" customWidth="1"/>
    <col min="4361" max="4361" width="10.77734375" customWidth="1"/>
    <col min="4362" max="4362" width="7.77734375" customWidth="1"/>
    <col min="4364" max="4364" width="14.5546875" customWidth="1"/>
    <col min="4609" max="4609" width="4.6640625" customWidth="1"/>
    <col min="4610" max="4610" width="28.77734375" customWidth="1"/>
    <col min="4611" max="4611" width="10.5546875" customWidth="1"/>
    <col min="4612" max="4612" width="7.77734375" customWidth="1"/>
    <col min="4613" max="4613" width="8.77734375" customWidth="1"/>
    <col min="4614" max="4614" width="10" customWidth="1"/>
    <col min="4615" max="4615" width="7.109375" customWidth="1"/>
    <col min="4616" max="4616" width="6.5546875" customWidth="1"/>
    <col min="4617" max="4617" width="10.77734375" customWidth="1"/>
    <col min="4618" max="4618" width="7.77734375" customWidth="1"/>
    <col min="4620" max="4620" width="14.5546875" customWidth="1"/>
    <col min="4865" max="4865" width="4.6640625" customWidth="1"/>
    <col min="4866" max="4866" width="28.77734375" customWidth="1"/>
    <col min="4867" max="4867" width="10.5546875" customWidth="1"/>
    <col min="4868" max="4868" width="7.77734375" customWidth="1"/>
    <col min="4869" max="4869" width="8.77734375" customWidth="1"/>
    <col min="4870" max="4870" width="10" customWidth="1"/>
    <col min="4871" max="4871" width="7.109375" customWidth="1"/>
    <col min="4872" max="4872" width="6.5546875" customWidth="1"/>
    <col min="4873" max="4873" width="10.77734375" customWidth="1"/>
    <col min="4874" max="4874" width="7.77734375" customWidth="1"/>
    <col min="4876" max="4876" width="14.5546875" customWidth="1"/>
    <col min="5121" max="5121" width="4.6640625" customWidth="1"/>
    <col min="5122" max="5122" width="28.77734375" customWidth="1"/>
    <col min="5123" max="5123" width="10.5546875" customWidth="1"/>
    <col min="5124" max="5124" width="7.77734375" customWidth="1"/>
    <col min="5125" max="5125" width="8.77734375" customWidth="1"/>
    <col min="5126" max="5126" width="10" customWidth="1"/>
    <col min="5127" max="5127" width="7.109375" customWidth="1"/>
    <col min="5128" max="5128" width="6.5546875" customWidth="1"/>
    <col min="5129" max="5129" width="10.77734375" customWidth="1"/>
    <col min="5130" max="5130" width="7.77734375" customWidth="1"/>
    <col min="5132" max="5132" width="14.5546875" customWidth="1"/>
    <col min="5377" max="5377" width="4.6640625" customWidth="1"/>
    <col min="5378" max="5378" width="28.77734375" customWidth="1"/>
    <col min="5379" max="5379" width="10.5546875" customWidth="1"/>
    <col min="5380" max="5380" width="7.77734375" customWidth="1"/>
    <col min="5381" max="5381" width="8.77734375" customWidth="1"/>
    <col min="5382" max="5382" width="10" customWidth="1"/>
    <col min="5383" max="5383" width="7.109375" customWidth="1"/>
    <col min="5384" max="5384" width="6.5546875" customWidth="1"/>
    <col min="5385" max="5385" width="10.77734375" customWidth="1"/>
    <col min="5386" max="5386" width="7.77734375" customWidth="1"/>
    <col min="5388" max="5388" width="14.5546875" customWidth="1"/>
    <col min="5633" max="5633" width="4.6640625" customWidth="1"/>
    <col min="5634" max="5634" width="28.77734375" customWidth="1"/>
    <col min="5635" max="5635" width="10.5546875" customWidth="1"/>
    <col min="5636" max="5636" width="7.77734375" customWidth="1"/>
    <col min="5637" max="5637" width="8.77734375" customWidth="1"/>
    <col min="5638" max="5638" width="10" customWidth="1"/>
    <col min="5639" max="5639" width="7.109375" customWidth="1"/>
    <col min="5640" max="5640" width="6.5546875" customWidth="1"/>
    <col min="5641" max="5641" width="10.77734375" customWidth="1"/>
    <col min="5642" max="5642" width="7.77734375" customWidth="1"/>
    <col min="5644" max="5644" width="14.5546875" customWidth="1"/>
    <col min="5889" max="5889" width="4.6640625" customWidth="1"/>
    <col min="5890" max="5890" width="28.77734375" customWidth="1"/>
    <col min="5891" max="5891" width="10.5546875" customWidth="1"/>
    <col min="5892" max="5892" width="7.77734375" customWidth="1"/>
    <col min="5893" max="5893" width="8.77734375" customWidth="1"/>
    <col min="5894" max="5894" width="10" customWidth="1"/>
    <col min="5895" max="5895" width="7.109375" customWidth="1"/>
    <col min="5896" max="5896" width="6.5546875" customWidth="1"/>
    <col min="5897" max="5897" width="10.77734375" customWidth="1"/>
    <col min="5898" max="5898" width="7.77734375" customWidth="1"/>
    <col min="5900" max="5900" width="14.5546875" customWidth="1"/>
    <col min="6145" max="6145" width="4.6640625" customWidth="1"/>
    <col min="6146" max="6146" width="28.77734375" customWidth="1"/>
    <col min="6147" max="6147" width="10.5546875" customWidth="1"/>
    <col min="6148" max="6148" width="7.77734375" customWidth="1"/>
    <col min="6149" max="6149" width="8.77734375" customWidth="1"/>
    <col min="6150" max="6150" width="10" customWidth="1"/>
    <col min="6151" max="6151" width="7.109375" customWidth="1"/>
    <col min="6152" max="6152" width="6.5546875" customWidth="1"/>
    <col min="6153" max="6153" width="10.77734375" customWidth="1"/>
    <col min="6154" max="6154" width="7.77734375" customWidth="1"/>
    <col min="6156" max="6156" width="14.5546875" customWidth="1"/>
    <col min="6401" max="6401" width="4.6640625" customWidth="1"/>
    <col min="6402" max="6402" width="28.77734375" customWidth="1"/>
    <col min="6403" max="6403" width="10.5546875" customWidth="1"/>
    <col min="6404" max="6404" width="7.77734375" customWidth="1"/>
    <col min="6405" max="6405" width="8.77734375" customWidth="1"/>
    <col min="6406" max="6406" width="10" customWidth="1"/>
    <col min="6407" max="6407" width="7.109375" customWidth="1"/>
    <col min="6408" max="6408" width="6.5546875" customWidth="1"/>
    <col min="6409" max="6409" width="10.77734375" customWidth="1"/>
    <col min="6410" max="6410" width="7.77734375" customWidth="1"/>
    <col min="6412" max="6412" width="14.5546875" customWidth="1"/>
    <col min="6657" max="6657" width="4.6640625" customWidth="1"/>
    <col min="6658" max="6658" width="28.77734375" customWidth="1"/>
    <col min="6659" max="6659" width="10.5546875" customWidth="1"/>
    <col min="6660" max="6660" width="7.77734375" customWidth="1"/>
    <col min="6661" max="6661" width="8.77734375" customWidth="1"/>
    <col min="6662" max="6662" width="10" customWidth="1"/>
    <col min="6663" max="6663" width="7.109375" customWidth="1"/>
    <col min="6664" max="6664" width="6.5546875" customWidth="1"/>
    <col min="6665" max="6665" width="10.77734375" customWidth="1"/>
    <col min="6666" max="6666" width="7.77734375" customWidth="1"/>
    <col min="6668" max="6668" width="14.5546875" customWidth="1"/>
    <col min="6913" max="6913" width="4.6640625" customWidth="1"/>
    <col min="6914" max="6914" width="28.77734375" customWidth="1"/>
    <col min="6915" max="6915" width="10.5546875" customWidth="1"/>
    <col min="6916" max="6916" width="7.77734375" customWidth="1"/>
    <col min="6917" max="6917" width="8.77734375" customWidth="1"/>
    <col min="6918" max="6918" width="10" customWidth="1"/>
    <col min="6919" max="6919" width="7.109375" customWidth="1"/>
    <col min="6920" max="6920" width="6.5546875" customWidth="1"/>
    <col min="6921" max="6921" width="10.77734375" customWidth="1"/>
    <col min="6922" max="6922" width="7.77734375" customWidth="1"/>
    <col min="6924" max="6924" width="14.5546875" customWidth="1"/>
    <col min="7169" max="7169" width="4.6640625" customWidth="1"/>
    <col min="7170" max="7170" width="28.77734375" customWidth="1"/>
    <col min="7171" max="7171" width="10.5546875" customWidth="1"/>
    <col min="7172" max="7172" width="7.77734375" customWidth="1"/>
    <col min="7173" max="7173" width="8.77734375" customWidth="1"/>
    <col min="7174" max="7174" width="10" customWidth="1"/>
    <col min="7175" max="7175" width="7.109375" customWidth="1"/>
    <col min="7176" max="7176" width="6.5546875" customWidth="1"/>
    <col min="7177" max="7177" width="10.77734375" customWidth="1"/>
    <col min="7178" max="7178" width="7.77734375" customWidth="1"/>
    <col min="7180" max="7180" width="14.5546875" customWidth="1"/>
    <col min="7425" max="7425" width="4.6640625" customWidth="1"/>
    <col min="7426" max="7426" width="28.77734375" customWidth="1"/>
    <col min="7427" max="7427" width="10.5546875" customWidth="1"/>
    <col min="7428" max="7428" width="7.77734375" customWidth="1"/>
    <col min="7429" max="7429" width="8.77734375" customWidth="1"/>
    <col min="7430" max="7430" width="10" customWidth="1"/>
    <col min="7431" max="7431" width="7.109375" customWidth="1"/>
    <col min="7432" max="7432" width="6.5546875" customWidth="1"/>
    <col min="7433" max="7433" width="10.77734375" customWidth="1"/>
    <col min="7434" max="7434" width="7.77734375" customWidth="1"/>
    <col min="7436" max="7436" width="14.5546875" customWidth="1"/>
    <col min="7681" max="7681" width="4.6640625" customWidth="1"/>
    <col min="7682" max="7682" width="28.77734375" customWidth="1"/>
    <col min="7683" max="7683" width="10.5546875" customWidth="1"/>
    <col min="7684" max="7684" width="7.77734375" customWidth="1"/>
    <col min="7685" max="7685" width="8.77734375" customWidth="1"/>
    <col min="7686" max="7686" width="10" customWidth="1"/>
    <col min="7687" max="7687" width="7.109375" customWidth="1"/>
    <col min="7688" max="7688" width="6.5546875" customWidth="1"/>
    <col min="7689" max="7689" width="10.77734375" customWidth="1"/>
    <col min="7690" max="7690" width="7.77734375" customWidth="1"/>
    <col min="7692" max="7692" width="14.5546875" customWidth="1"/>
    <col min="7937" max="7937" width="4.6640625" customWidth="1"/>
    <col min="7938" max="7938" width="28.77734375" customWidth="1"/>
    <col min="7939" max="7939" width="10.5546875" customWidth="1"/>
    <col min="7940" max="7940" width="7.77734375" customWidth="1"/>
    <col min="7941" max="7941" width="8.77734375" customWidth="1"/>
    <col min="7942" max="7942" width="10" customWidth="1"/>
    <col min="7943" max="7943" width="7.109375" customWidth="1"/>
    <col min="7944" max="7944" width="6.5546875" customWidth="1"/>
    <col min="7945" max="7945" width="10.77734375" customWidth="1"/>
    <col min="7946" max="7946" width="7.77734375" customWidth="1"/>
    <col min="7948" max="7948" width="14.5546875" customWidth="1"/>
    <col min="8193" max="8193" width="4.6640625" customWidth="1"/>
    <col min="8194" max="8194" width="28.77734375" customWidth="1"/>
    <col min="8195" max="8195" width="10.5546875" customWidth="1"/>
    <col min="8196" max="8196" width="7.77734375" customWidth="1"/>
    <col min="8197" max="8197" width="8.77734375" customWidth="1"/>
    <col min="8198" max="8198" width="10" customWidth="1"/>
    <col min="8199" max="8199" width="7.109375" customWidth="1"/>
    <col min="8200" max="8200" width="6.5546875" customWidth="1"/>
    <col min="8201" max="8201" width="10.77734375" customWidth="1"/>
    <col min="8202" max="8202" width="7.77734375" customWidth="1"/>
    <col min="8204" max="8204" width="14.5546875" customWidth="1"/>
    <col min="8449" max="8449" width="4.6640625" customWidth="1"/>
    <col min="8450" max="8450" width="28.77734375" customWidth="1"/>
    <col min="8451" max="8451" width="10.5546875" customWidth="1"/>
    <col min="8452" max="8452" width="7.77734375" customWidth="1"/>
    <col min="8453" max="8453" width="8.77734375" customWidth="1"/>
    <col min="8454" max="8454" width="10" customWidth="1"/>
    <col min="8455" max="8455" width="7.109375" customWidth="1"/>
    <col min="8456" max="8456" width="6.5546875" customWidth="1"/>
    <col min="8457" max="8457" width="10.77734375" customWidth="1"/>
    <col min="8458" max="8458" width="7.77734375" customWidth="1"/>
    <col min="8460" max="8460" width="14.5546875" customWidth="1"/>
    <col min="8705" max="8705" width="4.6640625" customWidth="1"/>
    <col min="8706" max="8706" width="28.77734375" customWidth="1"/>
    <col min="8707" max="8707" width="10.5546875" customWidth="1"/>
    <col min="8708" max="8708" width="7.77734375" customWidth="1"/>
    <col min="8709" max="8709" width="8.77734375" customWidth="1"/>
    <col min="8710" max="8710" width="10" customWidth="1"/>
    <col min="8711" max="8711" width="7.109375" customWidth="1"/>
    <col min="8712" max="8712" width="6.5546875" customWidth="1"/>
    <col min="8713" max="8713" width="10.77734375" customWidth="1"/>
    <col min="8714" max="8714" width="7.77734375" customWidth="1"/>
    <col min="8716" max="8716" width="14.5546875" customWidth="1"/>
    <col min="8961" max="8961" width="4.6640625" customWidth="1"/>
    <col min="8962" max="8962" width="28.77734375" customWidth="1"/>
    <col min="8963" max="8963" width="10.5546875" customWidth="1"/>
    <col min="8964" max="8964" width="7.77734375" customWidth="1"/>
    <col min="8965" max="8965" width="8.77734375" customWidth="1"/>
    <col min="8966" max="8966" width="10" customWidth="1"/>
    <col min="8967" max="8967" width="7.109375" customWidth="1"/>
    <col min="8968" max="8968" width="6.5546875" customWidth="1"/>
    <col min="8969" max="8969" width="10.77734375" customWidth="1"/>
    <col min="8970" max="8970" width="7.77734375" customWidth="1"/>
    <col min="8972" max="8972" width="14.5546875" customWidth="1"/>
    <col min="9217" max="9217" width="4.6640625" customWidth="1"/>
    <col min="9218" max="9218" width="28.77734375" customWidth="1"/>
    <col min="9219" max="9219" width="10.5546875" customWidth="1"/>
    <col min="9220" max="9220" width="7.77734375" customWidth="1"/>
    <col min="9221" max="9221" width="8.77734375" customWidth="1"/>
    <col min="9222" max="9222" width="10" customWidth="1"/>
    <col min="9223" max="9223" width="7.109375" customWidth="1"/>
    <col min="9224" max="9224" width="6.5546875" customWidth="1"/>
    <col min="9225" max="9225" width="10.77734375" customWidth="1"/>
    <col min="9226" max="9226" width="7.77734375" customWidth="1"/>
    <col min="9228" max="9228" width="14.5546875" customWidth="1"/>
    <col min="9473" max="9473" width="4.6640625" customWidth="1"/>
    <col min="9474" max="9474" width="28.77734375" customWidth="1"/>
    <col min="9475" max="9475" width="10.5546875" customWidth="1"/>
    <col min="9476" max="9476" width="7.77734375" customWidth="1"/>
    <col min="9477" max="9477" width="8.77734375" customWidth="1"/>
    <col min="9478" max="9478" width="10" customWidth="1"/>
    <col min="9479" max="9479" width="7.109375" customWidth="1"/>
    <col min="9480" max="9480" width="6.5546875" customWidth="1"/>
    <col min="9481" max="9481" width="10.77734375" customWidth="1"/>
    <col min="9482" max="9482" width="7.77734375" customWidth="1"/>
    <col min="9484" max="9484" width="14.5546875" customWidth="1"/>
    <col min="9729" max="9729" width="4.6640625" customWidth="1"/>
    <col min="9730" max="9730" width="28.77734375" customWidth="1"/>
    <col min="9731" max="9731" width="10.5546875" customWidth="1"/>
    <col min="9732" max="9732" width="7.77734375" customWidth="1"/>
    <col min="9733" max="9733" width="8.77734375" customWidth="1"/>
    <col min="9734" max="9734" width="10" customWidth="1"/>
    <col min="9735" max="9735" width="7.109375" customWidth="1"/>
    <col min="9736" max="9736" width="6.5546875" customWidth="1"/>
    <col min="9737" max="9737" width="10.77734375" customWidth="1"/>
    <col min="9738" max="9738" width="7.77734375" customWidth="1"/>
    <col min="9740" max="9740" width="14.5546875" customWidth="1"/>
    <col min="9985" max="9985" width="4.6640625" customWidth="1"/>
    <col min="9986" max="9986" width="28.77734375" customWidth="1"/>
    <col min="9987" max="9987" width="10.5546875" customWidth="1"/>
    <col min="9988" max="9988" width="7.77734375" customWidth="1"/>
    <col min="9989" max="9989" width="8.77734375" customWidth="1"/>
    <col min="9990" max="9990" width="10" customWidth="1"/>
    <col min="9991" max="9991" width="7.109375" customWidth="1"/>
    <col min="9992" max="9992" width="6.5546875" customWidth="1"/>
    <col min="9993" max="9993" width="10.77734375" customWidth="1"/>
    <col min="9994" max="9994" width="7.77734375" customWidth="1"/>
    <col min="9996" max="9996" width="14.5546875" customWidth="1"/>
    <col min="10241" max="10241" width="4.6640625" customWidth="1"/>
    <col min="10242" max="10242" width="28.77734375" customWidth="1"/>
    <col min="10243" max="10243" width="10.5546875" customWidth="1"/>
    <col min="10244" max="10244" width="7.77734375" customWidth="1"/>
    <col min="10245" max="10245" width="8.77734375" customWidth="1"/>
    <col min="10246" max="10246" width="10" customWidth="1"/>
    <col min="10247" max="10247" width="7.109375" customWidth="1"/>
    <col min="10248" max="10248" width="6.5546875" customWidth="1"/>
    <col min="10249" max="10249" width="10.77734375" customWidth="1"/>
    <col min="10250" max="10250" width="7.77734375" customWidth="1"/>
    <col min="10252" max="10252" width="14.5546875" customWidth="1"/>
    <col min="10497" max="10497" width="4.6640625" customWidth="1"/>
    <col min="10498" max="10498" width="28.77734375" customWidth="1"/>
    <col min="10499" max="10499" width="10.5546875" customWidth="1"/>
    <col min="10500" max="10500" width="7.77734375" customWidth="1"/>
    <col min="10501" max="10501" width="8.77734375" customWidth="1"/>
    <col min="10502" max="10502" width="10" customWidth="1"/>
    <col min="10503" max="10503" width="7.109375" customWidth="1"/>
    <col min="10504" max="10504" width="6.5546875" customWidth="1"/>
    <col min="10505" max="10505" width="10.77734375" customWidth="1"/>
    <col min="10506" max="10506" width="7.77734375" customWidth="1"/>
    <col min="10508" max="10508" width="14.5546875" customWidth="1"/>
    <col min="10753" max="10753" width="4.6640625" customWidth="1"/>
    <col min="10754" max="10754" width="28.77734375" customWidth="1"/>
    <col min="10755" max="10755" width="10.5546875" customWidth="1"/>
    <col min="10756" max="10756" width="7.77734375" customWidth="1"/>
    <col min="10757" max="10757" width="8.77734375" customWidth="1"/>
    <col min="10758" max="10758" width="10" customWidth="1"/>
    <col min="10759" max="10759" width="7.109375" customWidth="1"/>
    <col min="10760" max="10760" width="6.5546875" customWidth="1"/>
    <col min="10761" max="10761" width="10.77734375" customWidth="1"/>
    <col min="10762" max="10762" width="7.77734375" customWidth="1"/>
    <col min="10764" max="10764" width="14.5546875" customWidth="1"/>
    <col min="11009" max="11009" width="4.6640625" customWidth="1"/>
    <col min="11010" max="11010" width="28.77734375" customWidth="1"/>
    <col min="11011" max="11011" width="10.5546875" customWidth="1"/>
    <col min="11012" max="11012" width="7.77734375" customWidth="1"/>
    <col min="11013" max="11013" width="8.77734375" customWidth="1"/>
    <col min="11014" max="11014" width="10" customWidth="1"/>
    <col min="11015" max="11015" width="7.109375" customWidth="1"/>
    <col min="11016" max="11016" width="6.5546875" customWidth="1"/>
    <col min="11017" max="11017" width="10.77734375" customWidth="1"/>
    <col min="11018" max="11018" width="7.77734375" customWidth="1"/>
    <col min="11020" max="11020" width="14.5546875" customWidth="1"/>
    <col min="11265" max="11265" width="4.6640625" customWidth="1"/>
    <col min="11266" max="11266" width="28.77734375" customWidth="1"/>
    <col min="11267" max="11267" width="10.5546875" customWidth="1"/>
    <col min="11268" max="11268" width="7.77734375" customWidth="1"/>
    <col min="11269" max="11269" width="8.77734375" customWidth="1"/>
    <col min="11270" max="11270" width="10" customWidth="1"/>
    <col min="11271" max="11271" width="7.109375" customWidth="1"/>
    <col min="11272" max="11272" width="6.5546875" customWidth="1"/>
    <col min="11273" max="11273" width="10.77734375" customWidth="1"/>
    <col min="11274" max="11274" width="7.77734375" customWidth="1"/>
    <col min="11276" max="11276" width="14.5546875" customWidth="1"/>
    <col min="11521" max="11521" width="4.6640625" customWidth="1"/>
    <col min="11522" max="11522" width="28.77734375" customWidth="1"/>
    <col min="11523" max="11523" width="10.5546875" customWidth="1"/>
    <col min="11524" max="11524" width="7.77734375" customWidth="1"/>
    <col min="11525" max="11525" width="8.77734375" customWidth="1"/>
    <col min="11526" max="11526" width="10" customWidth="1"/>
    <col min="11527" max="11527" width="7.109375" customWidth="1"/>
    <col min="11528" max="11528" width="6.5546875" customWidth="1"/>
    <col min="11529" max="11529" width="10.77734375" customWidth="1"/>
    <col min="11530" max="11530" width="7.77734375" customWidth="1"/>
    <col min="11532" max="11532" width="14.5546875" customWidth="1"/>
    <col min="11777" max="11777" width="4.6640625" customWidth="1"/>
    <col min="11778" max="11778" width="28.77734375" customWidth="1"/>
    <col min="11779" max="11779" width="10.5546875" customWidth="1"/>
    <col min="11780" max="11780" width="7.77734375" customWidth="1"/>
    <col min="11781" max="11781" width="8.77734375" customWidth="1"/>
    <col min="11782" max="11782" width="10" customWidth="1"/>
    <col min="11783" max="11783" width="7.109375" customWidth="1"/>
    <col min="11784" max="11784" width="6.5546875" customWidth="1"/>
    <col min="11785" max="11785" width="10.77734375" customWidth="1"/>
    <col min="11786" max="11786" width="7.77734375" customWidth="1"/>
    <col min="11788" max="11788" width="14.5546875" customWidth="1"/>
    <col min="12033" max="12033" width="4.6640625" customWidth="1"/>
    <col min="12034" max="12034" width="28.77734375" customWidth="1"/>
    <col min="12035" max="12035" width="10.5546875" customWidth="1"/>
    <col min="12036" max="12036" width="7.77734375" customWidth="1"/>
    <col min="12037" max="12037" width="8.77734375" customWidth="1"/>
    <col min="12038" max="12038" width="10" customWidth="1"/>
    <col min="12039" max="12039" width="7.109375" customWidth="1"/>
    <col min="12040" max="12040" width="6.5546875" customWidth="1"/>
    <col min="12041" max="12041" width="10.77734375" customWidth="1"/>
    <col min="12042" max="12042" width="7.77734375" customWidth="1"/>
    <col min="12044" max="12044" width="14.5546875" customWidth="1"/>
    <col min="12289" max="12289" width="4.6640625" customWidth="1"/>
    <col min="12290" max="12290" width="28.77734375" customWidth="1"/>
    <col min="12291" max="12291" width="10.5546875" customWidth="1"/>
    <col min="12292" max="12292" width="7.77734375" customWidth="1"/>
    <col min="12293" max="12293" width="8.77734375" customWidth="1"/>
    <col min="12294" max="12294" width="10" customWidth="1"/>
    <col min="12295" max="12295" width="7.109375" customWidth="1"/>
    <col min="12296" max="12296" width="6.5546875" customWidth="1"/>
    <col min="12297" max="12297" width="10.77734375" customWidth="1"/>
    <col min="12298" max="12298" width="7.77734375" customWidth="1"/>
    <col min="12300" max="12300" width="14.5546875" customWidth="1"/>
    <col min="12545" max="12545" width="4.6640625" customWidth="1"/>
    <col min="12546" max="12546" width="28.77734375" customWidth="1"/>
    <col min="12547" max="12547" width="10.5546875" customWidth="1"/>
    <col min="12548" max="12548" width="7.77734375" customWidth="1"/>
    <col min="12549" max="12549" width="8.77734375" customWidth="1"/>
    <col min="12550" max="12550" width="10" customWidth="1"/>
    <col min="12551" max="12551" width="7.109375" customWidth="1"/>
    <col min="12552" max="12552" width="6.5546875" customWidth="1"/>
    <col min="12553" max="12553" width="10.77734375" customWidth="1"/>
    <col min="12554" max="12554" width="7.77734375" customWidth="1"/>
    <col min="12556" max="12556" width="14.5546875" customWidth="1"/>
    <col min="12801" max="12801" width="4.6640625" customWidth="1"/>
    <col min="12802" max="12802" width="28.77734375" customWidth="1"/>
    <col min="12803" max="12803" width="10.5546875" customWidth="1"/>
    <col min="12804" max="12804" width="7.77734375" customWidth="1"/>
    <col min="12805" max="12805" width="8.77734375" customWidth="1"/>
    <col min="12806" max="12806" width="10" customWidth="1"/>
    <col min="12807" max="12807" width="7.109375" customWidth="1"/>
    <col min="12808" max="12808" width="6.5546875" customWidth="1"/>
    <col min="12809" max="12809" width="10.77734375" customWidth="1"/>
    <col min="12810" max="12810" width="7.77734375" customWidth="1"/>
    <col min="12812" max="12812" width="14.5546875" customWidth="1"/>
    <col min="13057" max="13057" width="4.6640625" customWidth="1"/>
    <col min="13058" max="13058" width="28.77734375" customWidth="1"/>
    <col min="13059" max="13059" width="10.5546875" customWidth="1"/>
    <col min="13060" max="13060" width="7.77734375" customWidth="1"/>
    <col min="13061" max="13061" width="8.77734375" customWidth="1"/>
    <col min="13062" max="13062" width="10" customWidth="1"/>
    <col min="13063" max="13063" width="7.109375" customWidth="1"/>
    <col min="13064" max="13064" width="6.5546875" customWidth="1"/>
    <col min="13065" max="13065" width="10.77734375" customWidth="1"/>
    <col min="13066" max="13066" width="7.77734375" customWidth="1"/>
    <col min="13068" max="13068" width="14.5546875" customWidth="1"/>
    <col min="13313" max="13313" width="4.6640625" customWidth="1"/>
    <col min="13314" max="13314" width="28.77734375" customWidth="1"/>
    <col min="13315" max="13315" width="10.5546875" customWidth="1"/>
    <col min="13316" max="13316" width="7.77734375" customWidth="1"/>
    <col min="13317" max="13317" width="8.77734375" customWidth="1"/>
    <col min="13318" max="13318" width="10" customWidth="1"/>
    <col min="13319" max="13319" width="7.109375" customWidth="1"/>
    <col min="13320" max="13320" width="6.5546875" customWidth="1"/>
    <col min="13321" max="13321" width="10.77734375" customWidth="1"/>
    <col min="13322" max="13322" width="7.77734375" customWidth="1"/>
    <col min="13324" max="13324" width="14.5546875" customWidth="1"/>
    <col min="13569" max="13569" width="4.6640625" customWidth="1"/>
    <col min="13570" max="13570" width="28.77734375" customWidth="1"/>
    <col min="13571" max="13571" width="10.5546875" customWidth="1"/>
    <col min="13572" max="13572" width="7.77734375" customWidth="1"/>
    <col min="13573" max="13573" width="8.77734375" customWidth="1"/>
    <col min="13574" max="13574" width="10" customWidth="1"/>
    <col min="13575" max="13575" width="7.109375" customWidth="1"/>
    <col min="13576" max="13576" width="6.5546875" customWidth="1"/>
    <col min="13577" max="13577" width="10.77734375" customWidth="1"/>
    <col min="13578" max="13578" width="7.77734375" customWidth="1"/>
    <col min="13580" max="13580" width="14.5546875" customWidth="1"/>
    <col min="13825" max="13825" width="4.6640625" customWidth="1"/>
    <col min="13826" max="13826" width="28.77734375" customWidth="1"/>
    <col min="13827" max="13827" width="10.5546875" customWidth="1"/>
    <col min="13828" max="13828" width="7.77734375" customWidth="1"/>
    <col min="13829" max="13829" width="8.77734375" customWidth="1"/>
    <col min="13830" max="13830" width="10" customWidth="1"/>
    <col min="13831" max="13831" width="7.109375" customWidth="1"/>
    <col min="13832" max="13832" width="6.5546875" customWidth="1"/>
    <col min="13833" max="13833" width="10.77734375" customWidth="1"/>
    <col min="13834" max="13834" width="7.77734375" customWidth="1"/>
    <col min="13836" max="13836" width="14.5546875" customWidth="1"/>
    <col min="14081" max="14081" width="4.6640625" customWidth="1"/>
    <col min="14082" max="14082" width="28.77734375" customWidth="1"/>
    <col min="14083" max="14083" width="10.5546875" customWidth="1"/>
    <col min="14084" max="14084" width="7.77734375" customWidth="1"/>
    <col min="14085" max="14085" width="8.77734375" customWidth="1"/>
    <col min="14086" max="14086" width="10" customWidth="1"/>
    <col min="14087" max="14087" width="7.109375" customWidth="1"/>
    <col min="14088" max="14088" width="6.5546875" customWidth="1"/>
    <col min="14089" max="14089" width="10.77734375" customWidth="1"/>
    <col min="14090" max="14090" width="7.77734375" customWidth="1"/>
    <col min="14092" max="14092" width="14.5546875" customWidth="1"/>
    <col min="14337" max="14337" width="4.6640625" customWidth="1"/>
    <col min="14338" max="14338" width="28.77734375" customWidth="1"/>
    <col min="14339" max="14339" width="10.5546875" customWidth="1"/>
    <col min="14340" max="14340" width="7.77734375" customWidth="1"/>
    <col min="14341" max="14341" width="8.77734375" customWidth="1"/>
    <col min="14342" max="14342" width="10" customWidth="1"/>
    <col min="14343" max="14343" width="7.109375" customWidth="1"/>
    <col min="14344" max="14344" width="6.5546875" customWidth="1"/>
    <col min="14345" max="14345" width="10.77734375" customWidth="1"/>
    <col min="14346" max="14346" width="7.77734375" customWidth="1"/>
    <col min="14348" max="14348" width="14.5546875" customWidth="1"/>
    <col min="14593" max="14593" width="4.6640625" customWidth="1"/>
    <col min="14594" max="14594" width="28.77734375" customWidth="1"/>
    <col min="14595" max="14595" width="10.5546875" customWidth="1"/>
    <col min="14596" max="14596" width="7.77734375" customWidth="1"/>
    <col min="14597" max="14597" width="8.77734375" customWidth="1"/>
    <col min="14598" max="14598" width="10" customWidth="1"/>
    <col min="14599" max="14599" width="7.109375" customWidth="1"/>
    <col min="14600" max="14600" width="6.5546875" customWidth="1"/>
    <col min="14601" max="14601" width="10.77734375" customWidth="1"/>
    <col min="14602" max="14602" width="7.77734375" customWidth="1"/>
    <col min="14604" max="14604" width="14.5546875" customWidth="1"/>
    <col min="14849" max="14849" width="4.6640625" customWidth="1"/>
    <col min="14850" max="14850" width="28.77734375" customWidth="1"/>
    <col min="14851" max="14851" width="10.5546875" customWidth="1"/>
    <col min="14852" max="14852" width="7.77734375" customWidth="1"/>
    <col min="14853" max="14853" width="8.77734375" customWidth="1"/>
    <col min="14854" max="14854" width="10" customWidth="1"/>
    <col min="14855" max="14855" width="7.109375" customWidth="1"/>
    <col min="14856" max="14856" width="6.5546875" customWidth="1"/>
    <col min="14857" max="14857" width="10.77734375" customWidth="1"/>
    <col min="14858" max="14858" width="7.77734375" customWidth="1"/>
    <col min="14860" max="14860" width="14.5546875" customWidth="1"/>
    <col min="15105" max="15105" width="4.6640625" customWidth="1"/>
    <col min="15106" max="15106" width="28.77734375" customWidth="1"/>
    <col min="15107" max="15107" width="10.5546875" customWidth="1"/>
    <col min="15108" max="15108" width="7.77734375" customWidth="1"/>
    <col min="15109" max="15109" width="8.77734375" customWidth="1"/>
    <col min="15110" max="15110" width="10" customWidth="1"/>
    <col min="15111" max="15111" width="7.109375" customWidth="1"/>
    <col min="15112" max="15112" width="6.5546875" customWidth="1"/>
    <col min="15113" max="15113" width="10.77734375" customWidth="1"/>
    <col min="15114" max="15114" width="7.77734375" customWidth="1"/>
    <col min="15116" max="15116" width="14.5546875" customWidth="1"/>
    <col min="15361" max="15361" width="4.6640625" customWidth="1"/>
    <col min="15362" max="15362" width="28.77734375" customWidth="1"/>
    <col min="15363" max="15363" width="10.5546875" customWidth="1"/>
    <col min="15364" max="15364" width="7.77734375" customWidth="1"/>
    <col min="15365" max="15365" width="8.77734375" customWidth="1"/>
    <col min="15366" max="15366" width="10" customWidth="1"/>
    <col min="15367" max="15367" width="7.109375" customWidth="1"/>
    <col min="15368" max="15368" width="6.5546875" customWidth="1"/>
    <col min="15369" max="15369" width="10.77734375" customWidth="1"/>
    <col min="15370" max="15370" width="7.77734375" customWidth="1"/>
    <col min="15372" max="15372" width="14.5546875" customWidth="1"/>
    <col min="15617" max="15617" width="4.6640625" customWidth="1"/>
    <col min="15618" max="15618" width="28.77734375" customWidth="1"/>
    <col min="15619" max="15619" width="10.5546875" customWidth="1"/>
    <col min="15620" max="15620" width="7.77734375" customWidth="1"/>
    <col min="15621" max="15621" width="8.77734375" customWidth="1"/>
    <col min="15622" max="15622" width="10" customWidth="1"/>
    <col min="15623" max="15623" width="7.109375" customWidth="1"/>
    <col min="15624" max="15624" width="6.5546875" customWidth="1"/>
    <col min="15625" max="15625" width="10.77734375" customWidth="1"/>
    <col min="15626" max="15626" width="7.77734375" customWidth="1"/>
    <col min="15628" max="15628" width="14.5546875" customWidth="1"/>
    <col min="15873" max="15873" width="4.6640625" customWidth="1"/>
    <col min="15874" max="15874" width="28.77734375" customWidth="1"/>
    <col min="15875" max="15875" width="10.5546875" customWidth="1"/>
    <col min="15876" max="15876" width="7.77734375" customWidth="1"/>
    <col min="15877" max="15877" width="8.77734375" customWidth="1"/>
    <col min="15878" max="15878" width="10" customWidth="1"/>
    <col min="15879" max="15879" width="7.109375" customWidth="1"/>
    <col min="15880" max="15880" width="6.5546875" customWidth="1"/>
    <col min="15881" max="15881" width="10.77734375" customWidth="1"/>
    <col min="15882" max="15882" width="7.77734375" customWidth="1"/>
    <col min="15884" max="15884" width="14.5546875" customWidth="1"/>
    <col min="16129" max="16129" width="4.6640625" customWidth="1"/>
    <col min="16130" max="16130" width="28.77734375" customWidth="1"/>
    <col min="16131" max="16131" width="10.5546875" customWidth="1"/>
    <col min="16132" max="16132" width="7.77734375" customWidth="1"/>
    <col min="16133" max="16133" width="8.77734375" customWidth="1"/>
    <col min="16134" max="16134" width="10" customWidth="1"/>
    <col min="16135" max="16135" width="7.109375" customWidth="1"/>
    <col min="16136" max="16136" width="6.5546875" customWidth="1"/>
    <col min="16137" max="16137" width="10.77734375" customWidth="1"/>
    <col min="16138" max="16138" width="7.77734375" customWidth="1"/>
    <col min="16140" max="16140" width="14.5546875" customWidth="1"/>
  </cols>
  <sheetData>
    <row r="1" spans="1:12" s="320" customFormat="1" ht="17.25" customHeight="1">
      <c r="A1" s="425" t="s">
        <v>489</v>
      </c>
      <c r="B1" s="425"/>
      <c r="C1" s="425"/>
      <c r="D1" s="425"/>
      <c r="E1" s="425"/>
      <c r="F1" s="425"/>
      <c r="G1" s="425"/>
      <c r="H1" s="425"/>
      <c r="I1" s="425"/>
      <c r="J1" s="425"/>
    </row>
    <row r="2" spans="1:12" s="320" customFormat="1" ht="18.75" customHeight="1">
      <c r="A2" s="426" t="s">
        <v>482</v>
      </c>
      <c r="B2" s="426"/>
      <c r="C2" s="426"/>
      <c r="D2" s="426"/>
      <c r="E2" s="426"/>
      <c r="F2" s="426"/>
      <c r="G2" s="426"/>
      <c r="H2" s="426"/>
      <c r="I2" s="426"/>
      <c r="J2" s="426"/>
    </row>
    <row r="3" spans="1:12" s="320" customFormat="1" ht="18.75" customHeight="1">
      <c r="A3" s="427" t="str">
        <f>'Đ.chinh ĐTC 21-25'!A3:J3</f>
        <v>(Kèm theo Báo cáo số 20/BC-BKTXH ngày 17 tháng 4 năm 2025 của  ban KTXH, HĐND huyện Tuần Giáo)</v>
      </c>
      <c r="B3" s="427"/>
      <c r="C3" s="427"/>
      <c r="D3" s="427"/>
      <c r="E3" s="427"/>
      <c r="F3" s="427"/>
      <c r="G3" s="427"/>
      <c r="H3" s="427"/>
      <c r="I3" s="427"/>
      <c r="J3" s="427"/>
    </row>
    <row r="4" spans="1:12" s="320" customFormat="1" ht="22.5" customHeight="1">
      <c r="A4" s="291"/>
      <c r="B4" s="290"/>
      <c r="C4" s="290"/>
      <c r="D4" s="290"/>
      <c r="E4" s="290"/>
      <c r="F4" s="335"/>
      <c r="G4" s="290"/>
      <c r="H4" s="428" t="s">
        <v>428</v>
      </c>
      <c r="I4" s="428"/>
      <c r="J4" s="428"/>
    </row>
    <row r="5" spans="1:12" s="320" customFormat="1" ht="33" customHeight="1">
      <c r="A5" s="429" t="s">
        <v>74</v>
      </c>
      <c r="B5" s="429" t="s">
        <v>75</v>
      </c>
      <c r="C5" s="429" t="s">
        <v>429</v>
      </c>
      <c r="D5" s="429"/>
      <c r="E5" s="429"/>
      <c r="F5" s="429" t="s">
        <v>483</v>
      </c>
      <c r="G5" s="429" t="s">
        <v>485</v>
      </c>
      <c r="H5" s="429"/>
      <c r="I5" s="429" t="s">
        <v>484</v>
      </c>
      <c r="J5" s="429" t="s">
        <v>61</v>
      </c>
    </row>
    <row r="6" spans="1:12" s="320" customFormat="1" ht="20.25" customHeight="1">
      <c r="A6" s="429"/>
      <c r="B6" s="429"/>
      <c r="C6" s="429" t="s">
        <v>433</v>
      </c>
      <c r="D6" s="429" t="s">
        <v>434</v>
      </c>
      <c r="E6" s="429" t="s">
        <v>88</v>
      </c>
      <c r="F6" s="429"/>
      <c r="G6" s="429" t="s">
        <v>336</v>
      </c>
      <c r="H6" s="429" t="s">
        <v>337</v>
      </c>
      <c r="I6" s="429"/>
      <c r="J6" s="429"/>
    </row>
    <row r="7" spans="1:12" s="320" customFormat="1" ht="26.45" customHeight="1">
      <c r="A7" s="429"/>
      <c r="B7" s="429"/>
      <c r="C7" s="429"/>
      <c r="D7" s="429"/>
      <c r="E7" s="429"/>
      <c r="F7" s="429"/>
      <c r="G7" s="429"/>
      <c r="H7" s="429"/>
      <c r="I7" s="429"/>
      <c r="J7" s="429"/>
    </row>
    <row r="8" spans="1:12" s="320" customFormat="1" ht="27" customHeight="1">
      <c r="A8" s="292"/>
      <c r="B8" s="293" t="s">
        <v>106</v>
      </c>
      <c r="C8" s="294"/>
      <c r="D8" s="295">
        <f t="shared" ref="D8:I8" si="0">D9+D18</f>
        <v>253123</v>
      </c>
      <c r="E8" s="295">
        <f t="shared" si="0"/>
        <v>239740.4</v>
      </c>
      <c r="F8" s="336">
        <f t="shared" si="0"/>
        <v>40721</v>
      </c>
      <c r="G8" s="295">
        <f t="shared" si="0"/>
        <v>3347</v>
      </c>
      <c r="H8" s="295">
        <f t="shared" si="0"/>
        <v>3347</v>
      </c>
      <c r="I8" s="295">
        <f t="shared" si="0"/>
        <v>40721</v>
      </c>
      <c r="J8" s="294"/>
      <c r="L8" s="322"/>
    </row>
    <row r="9" spans="1:12" s="320" customFormat="1" ht="33" customHeight="1">
      <c r="A9" s="297" t="s">
        <v>108</v>
      </c>
      <c r="B9" s="298" t="s">
        <v>435</v>
      </c>
      <c r="C9" s="294"/>
      <c r="D9" s="332">
        <f>D10</f>
        <v>25000</v>
      </c>
      <c r="E9" s="332">
        <f t="shared" ref="E9:I10" si="1">E10</f>
        <v>25000</v>
      </c>
      <c r="F9" s="332">
        <f t="shared" si="1"/>
        <v>11204</v>
      </c>
      <c r="G9" s="332">
        <f t="shared" si="1"/>
        <v>0</v>
      </c>
      <c r="H9" s="332">
        <f t="shared" si="1"/>
        <v>1053</v>
      </c>
      <c r="I9" s="332">
        <f t="shared" si="1"/>
        <v>10151</v>
      </c>
      <c r="J9" s="294"/>
    </row>
    <row r="10" spans="1:12" s="320" customFormat="1" ht="46.5" customHeight="1">
      <c r="A10" s="297" t="s">
        <v>110</v>
      </c>
      <c r="B10" s="298" t="s">
        <v>487</v>
      </c>
      <c r="C10" s="294"/>
      <c r="D10" s="332">
        <f>D11</f>
        <v>25000</v>
      </c>
      <c r="E10" s="332">
        <f t="shared" si="1"/>
        <v>25000</v>
      </c>
      <c r="F10" s="332">
        <f t="shared" si="1"/>
        <v>11204</v>
      </c>
      <c r="G10" s="332">
        <f t="shared" si="1"/>
        <v>0</v>
      </c>
      <c r="H10" s="332">
        <f t="shared" si="1"/>
        <v>1053</v>
      </c>
      <c r="I10" s="332">
        <f t="shared" si="1"/>
        <v>10151</v>
      </c>
      <c r="J10" s="294"/>
    </row>
    <row r="11" spans="1:12" s="320" customFormat="1" ht="26.25" customHeight="1">
      <c r="A11" s="297" t="s">
        <v>395</v>
      </c>
      <c r="B11" s="298" t="s">
        <v>445</v>
      </c>
      <c r="C11" s="294"/>
      <c r="D11" s="332">
        <f>SUM(D12:D17)</f>
        <v>25000</v>
      </c>
      <c r="E11" s="332">
        <f t="shared" ref="E11:I11" si="2">SUM(E12:E17)</f>
        <v>25000</v>
      </c>
      <c r="F11" s="332">
        <f t="shared" si="2"/>
        <v>11204</v>
      </c>
      <c r="G11" s="332">
        <f t="shared" si="2"/>
        <v>0</v>
      </c>
      <c r="H11" s="332">
        <f t="shared" si="2"/>
        <v>1053</v>
      </c>
      <c r="I11" s="332">
        <f t="shared" si="2"/>
        <v>10151</v>
      </c>
      <c r="J11" s="294"/>
    </row>
    <row r="12" spans="1:12" s="320" customFormat="1" ht="35.25" customHeight="1">
      <c r="A12" s="299">
        <v>1</v>
      </c>
      <c r="B12" s="300" t="s">
        <v>217</v>
      </c>
      <c r="C12" s="301" t="s">
        <v>436</v>
      </c>
      <c r="D12" s="302">
        <v>6000</v>
      </c>
      <c r="E12" s="302">
        <v>6000</v>
      </c>
      <c r="F12" s="334">
        <v>2500</v>
      </c>
      <c r="G12" s="332"/>
      <c r="H12" s="333">
        <v>282</v>
      </c>
      <c r="I12" s="333">
        <f t="shared" ref="I12:I17" si="3">F12+G12-H12</f>
        <v>2218</v>
      </c>
      <c r="J12" s="292" t="s">
        <v>437</v>
      </c>
    </row>
    <row r="13" spans="1:12" s="320" customFormat="1" ht="35.25" customHeight="1">
      <c r="A13" s="299">
        <v>2</v>
      </c>
      <c r="B13" s="300" t="s">
        <v>220</v>
      </c>
      <c r="C13" s="301" t="s">
        <v>438</v>
      </c>
      <c r="D13" s="302">
        <v>5100</v>
      </c>
      <c r="E13" s="302">
        <v>5100</v>
      </c>
      <c r="F13" s="334">
        <v>2600</v>
      </c>
      <c r="G13" s="332"/>
      <c r="H13" s="333">
        <v>165</v>
      </c>
      <c r="I13" s="333">
        <f t="shared" si="3"/>
        <v>2435</v>
      </c>
      <c r="J13" s="292" t="s">
        <v>437</v>
      </c>
    </row>
    <row r="14" spans="1:12" s="320" customFormat="1" ht="35.25" customHeight="1">
      <c r="A14" s="299">
        <v>3</v>
      </c>
      <c r="B14" s="300" t="s">
        <v>223</v>
      </c>
      <c r="C14" s="301" t="s">
        <v>439</v>
      </c>
      <c r="D14" s="302">
        <v>6000</v>
      </c>
      <c r="E14" s="302">
        <v>6000</v>
      </c>
      <c r="F14" s="334">
        <v>3000</v>
      </c>
      <c r="G14" s="332"/>
      <c r="H14" s="333">
        <v>114</v>
      </c>
      <c r="I14" s="333">
        <f t="shared" si="3"/>
        <v>2886</v>
      </c>
      <c r="J14" s="292" t="s">
        <v>437</v>
      </c>
    </row>
    <row r="15" spans="1:12" s="320" customFormat="1" ht="35.25" customHeight="1">
      <c r="A15" s="299">
        <v>4</v>
      </c>
      <c r="B15" s="300" t="s">
        <v>226</v>
      </c>
      <c r="C15" s="301" t="s">
        <v>440</v>
      </c>
      <c r="D15" s="302">
        <v>1900</v>
      </c>
      <c r="E15" s="302">
        <v>1900</v>
      </c>
      <c r="F15" s="334">
        <v>95</v>
      </c>
      <c r="G15" s="332"/>
      <c r="H15" s="333">
        <v>95</v>
      </c>
      <c r="I15" s="333">
        <f t="shared" si="3"/>
        <v>0</v>
      </c>
      <c r="J15" s="292" t="s">
        <v>437</v>
      </c>
    </row>
    <row r="16" spans="1:12" s="320" customFormat="1" ht="35.25" customHeight="1">
      <c r="A16" s="299">
        <v>5</v>
      </c>
      <c r="B16" s="300" t="s">
        <v>229</v>
      </c>
      <c r="C16" s="301" t="s">
        <v>441</v>
      </c>
      <c r="D16" s="302">
        <v>3200</v>
      </c>
      <c r="E16" s="302">
        <v>3200</v>
      </c>
      <c r="F16" s="334">
        <v>1700</v>
      </c>
      <c r="G16" s="332"/>
      <c r="H16" s="333">
        <v>126</v>
      </c>
      <c r="I16" s="333">
        <f t="shared" si="3"/>
        <v>1574</v>
      </c>
      <c r="J16" s="292" t="s">
        <v>437</v>
      </c>
    </row>
    <row r="17" spans="1:12" s="320" customFormat="1" ht="35.25" customHeight="1">
      <c r="A17" s="299">
        <v>6</v>
      </c>
      <c r="B17" s="300" t="s">
        <v>232</v>
      </c>
      <c r="C17" s="301" t="s">
        <v>442</v>
      </c>
      <c r="D17" s="302">
        <v>2800</v>
      </c>
      <c r="E17" s="302">
        <v>2800</v>
      </c>
      <c r="F17" s="334">
        <v>1309</v>
      </c>
      <c r="G17" s="332"/>
      <c r="H17" s="333">
        <v>271</v>
      </c>
      <c r="I17" s="333">
        <f t="shared" si="3"/>
        <v>1038</v>
      </c>
      <c r="J17" s="292" t="s">
        <v>437</v>
      </c>
    </row>
    <row r="18" spans="1:12" s="320" customFormat="1" ht="34.5" customHeight="1">
      <c r="A18" s="304" t="s">
        <v>213</v>
      </c>
      <c r="B18" s="298" t="s">
        <v>443</v>
      </c>
      <c r="C18" s="294"/>
      <c r="D18" s="332">
        <f t="shared" ref="D18:I18" si="4">D19+D45+D52</f>
        <v>228123</v>
      </c>
      <c r="E18" s="332">
        <f t="shared" si="4"/>
        <v>214740.4</v>
      </c>
      <c r="F18" s="337">
        <f t="shared" si="4"/>
        <v>29517</v>
      </c>
      <c r="G18" s="332">
        <f t="shared" si="4"/>
        <v>3347</v>
      </c>
      <c r="H18" s="332">
        <f t="shared" si="4"/>
        <v>2294</v>
      </c>
      <c r="I18" s="332">
        <f t="shared" si="4"/>
        <v>30570</v>
      </c>
      <c r="J18" s="294"/>
    </row>
    <row r="19" spans="1:12" s="320" customFormat="1" ht="73.5" customHeight="1">
      <c r="A19" s="297" t="s">
        <v>110</v>
      </c>
      <c r="B19" s="298" t="s">
        <v>444</v>
      </c>
      <c r="C19" s="305"/>
      <c r="D19" s="332">
        <f t="shared" ref="D19:I19" si="5">D20</f>
        <v>149631</v>
      </c>
      <c r="E19" s="332">
        <f t="shared" si="5"/>
        <v>139791</v>
      </c>
      <c r="F19" s="337">
        <f t="shared" si="5"/>
        <v>25460.6</v>
      </c>
      <c r="G19" s="332">
        <f t="shared" si="5"/>
        <v>2553</v>
      </c>
      <c r="H19" s="332">
        <f t="shared" si="5"/>
        <v>1654</v>
      </c>
      <c r="I19" s="332">
        <f t="shared" si="5"/>
        <v>26359.599999999999</v>
      </c>
      <c r="J19" s="294"/>
      <c r="L19" s="323"/>
    </row>
    <row r="20" spans="1:12" s="320" customFormat="1" ht="31.5" customHeight="1">
      <c r="A20" s="297" t="s">
        <v>395</v>
      </c>
      <c r="B20" s="298" t="s">
        <v>445</v>
      </c>
      <c r="C20" s="305"/>
      <c r="D20" s="332">
        <f t="shared" ref="D20:I20" si="6">SUM(D21:D44)</f>
        <v>149631</v>
      </c>
      <c r="E20" s="332">
        <f t="shared" si="6"/>
        <v>139791</v>
      </c>
      <c r="F20" s="337">
        <f t="shared" si="6"/>
        <v>25460.6</v>
      </c>
      <c r="G20" s="332">
        <f t="shared" si="6"/>
        <v>2553</v>
      </c>
      <c r="H20" s="332">
        <f t="shared" si="6"/>
        <v>1654</v>
      </c>
      <c r="I20" s="332">
        <f t="shared" si="6"/>
        <v>26359.599999999999</v>
      </c>
      <c r="J20" s="294"/>
      <c r="L20" s="323"/>
    </row>
    <row r="21" spans="1:12" s="320" customFormat="1" ht="39" customHeight="1">
      <c r="A21" s="292">
        <v>1</v>
      </c>
      <c r="B21" s="308" t="s">
        <v>140</v>
      </c>
      <c r="C21" s="309" t="s">
        <v>446</v>
      </c>
      <c r="D21" s="310">
        <v>2600</v>
      </c>
      <c r="E21" s="310">
        <v>2415</v>
      </c>
      <c r="F21" s="324">
        <v>115</v>
      </c>
      <c r="G21" s="333"/>
      <c r="H21" s="333">
        <v>115</v>
      </c>
      <c r="I21" s="333">
        <f t="shared" ref="I21:I44" si="7">F21+G21-H21</f>
        <v>0</v>
      </c>
      <c r="J21" s="292" t="s">
        <v>437</v>
      </c>
    </row>
    <row r="22" spans="1:12" s="320" customFormat="1" ht="35.25" customHeight="1">
      <c r="A22" s="292">
        <v>2</v>
      </c>
      <c r="B22" s="311" t="s">
        <v>142</v>
      </c>
      <c r="C22" s="309" t="s">
        <v>447</v>
      </c>
      <c r="D22" s="310">
        <v>6000</v>
      </c>
      <c r="E22" s="310">
        <v>5700</v>
      </c>
      <c r="F22" s="324">
        <v>53</v>
      </c>
      <c r="G22" s="333"/>
      <c r="H22" s="310">
        <v>53</v>
      </c>
      <c r="I22" s="333">
        <f t="shared" si="7"/>
        <v>0</v>
      </c>
      <c r="J22" s="292" t="s">
        <v>437</v>
      </c>
    </row>
    <row r="23" spans="1:12" s="320" customFormat="1" ht="43.5" customHeight="1">
      <c r="A23" s="292">
        <v>3</v>
      </c>
      <c r="B23" s="79" t="s">
        <v>448</v>
      </c>
      <c r="C23" s="309" t="s">
        <v>449</v>
      </c>
      <c r="D23" s="310">
        <v>6000</v>
      </c>
      <c r="E23" s="310">
        <v>5348.2</v>
      </c>
      <c r="F23" s="324">
        <v>60</v>
      </c>
      <c r="G23" s="333"/>
      <c r="H23" s="333">
        <v>60</v>
      </c>
      <c r="I23" s="333">
        <f t="shared" si="7"/>
        <v>0</v>
      </c>
      <c r="J23" s="292" t="s">
        <v>437</v>
      </c>
    </row>
    <row r="24" spans="1:12" s="320" customFormat="1" ht="43.5" customHeight="1">
      <c r="A24" s="292">
        <v>4</v>
      </c>
      <c r="B24" s="79" t="s">
        <v>146</v>
      </c>
      <c r="C24" s="309" t="s">
        <v>450</v>
      </c>
      <c r="D24" s="310">
        <v>4000</v>
      </c>
      <c r="E24" s="310">
        <v>3797.8</v>
      </c>
      <c r="F24" s="324">
        <v>30</v>
      </c>
      <c r="G24" s="310"/>
      <c r="H24" s="310">
        <v>30</v>
      </c>
      <c r="I24" s="333">
        <f t="shared" si="7"/>
        <v>0</v>
      </c>
      <c r="J24" s="292" t="s">
        <v>437</v>
      </c>
    </row>
    <row r="25" spans="1:12" s="320" customFormat="1" ht="43.5" customHeight="1">
      <c r="A25" s="292">
        <v>5</v>
      </c>
      <c r="B25" s="79" t="s">
        <v>148</v>
      </c>
      <c r="C25" s="309" t="s">
        <v>451</v>
      </c>
      <c r="D25" s="310">
        <v>5500</v>
      </c>
      <c r="E25" s="310">
        <v>4890</v>
      </c>
      <c r="F25" s="324">
        <v>128</v>
      </c>
      <c r="G25" s="310"/>
      <c r="H25" s="310">
        <v>128</v>
      </c>
      <c r="I25" s="333">
        <f t="shared" si="7"/>
        <v>0</v>
      </c>
      <c r="J25" s="292" t="s">
        <v>437</v>
      </c>
    </row>
    <row r="26" spans="1:12" s="320" customFormat="1" ht="39" customHeight="1">
      <c r="A26" s="292">
        <v>6</v>
      </c>
      <c r="B26" s="79" t="s">
        <v>150</v>
      </c>
      <c r="C26" s="309" t="s">
        <v>452</v>
      </c>
      <c r="D26" s="312">
        <v>13000</v>
      </c>
      <c r="E26" s="312">
        <v>12020</v>
      </c>
      <c r="F26" s="325">
        <v>520</v>
      </c>
      <c r="G26" s="333"/>
      <c r="H26" s="333">
        <v>236</v>
      </c>
      <c r="I26" s="333">
        <f t="shared" si="7"/>
        <v>284</v>
      </c>
      <c r="J26" s="292" t="s">
        <v>437</v>
      </c>
    </row>
    <row r="27" spans="1:12" s="321" customFormat="1" ht="39" customHeight="1">
      <c r="A27" s="292">
        <v>7</v>
      </c>
      <c r="B27" s="79" t="s">
        <v>152</v>
      </c>
      <c r="C27" s="309" t="s">
        <v>453</v>
      </c>
      <c r="D27" s="312">
        <v>10100</v>
      </c>
      <c r="E27" s="312">
        <v>8776</v>
      </c>
      <c r="F27" s="326">
        <v>776</v>
      </c>
      <c r="G27" s="334"/>
      <c r="H27" s="334">
        <v>335</v>
      </c>
      <c r="I27" s="333">
        <f t="shared" si="7"/>
        <v>441</v>
      </c>
      <c r="J27" s="292" t="s">
        <v>437</v>
      </c>
    </row>
    <row r="28" spans="1:12" s="320" customFormat="1" ht="40.5" customHeight="1">
      <c r="A28" s="292">
        <v>8</v>
      </c>
      <c r="B28" s="79" t="s">
        <v>454</v>
      </c>
      <c r="C28" s="309" t="s">
        <v>455</v>
      </c>
      <c r="D28" s="312">
        <v>14900</v>
      </c>
      <c r="E28" s="312">
        <v>13984</v>
      </c>
      <c r="F28" s="325">
        <v>484</v>
      </c>
      <c r="G28" s="333"/>
      <c r="H28" s="333">
        <v>20</v>
      </c>
      <c r="I28" s="333">
        <f t="shared" si="7"/>
        <v>464</v>
      </c>
      <c r="J28" s="292" t="s">
        <v>437</v>
      </c>
    </row>
    <row r="29" spans="1:12" s="320" customFormat="1" ht="41.25" customHeight="1">
      <c r="A29" s="292">
        <v>9</v>
      </c>
      <c r="B29" s="79" t="s">
        <v>160</v>
      </c>
      <c r="C29" s="309" t="s">
        <v>456</v>
      </c>
      <c r="D29" s="310">
        <v>5000</v>
      </c>
      <c r="E29" s="310">
        <v>4750</v>
      </c>
      <c r="F29" s="325">
        <v>171</v>
      </c>
      <c r="G29" s="333"/>
      <c r="H29" s="333">
        <v>171</v>
      </c>
      <c r="I29" s="333">
        <f t="shared" si="7"/>
        <v>0</v>
      </c>
      <c r="J29" s="292" t="s">
        <v>437</v>
      </c>
    </row>
    <row r="30" spans="1:12" s="320" customFormat="1" ht="38.25" customHeight="1">
      <c r="A30" s="292">
        <v>10</v>
      </c>
      <c r="B30" s="314" t="s">
        <v>162</v>
      </c>
      <c r="C30" s="309" t="s">
        <v>457</v>
      </c>
      <c r="D30" s="310">
        <v>3286</v>
      </c>
      <c r="E30" s="310">
        <v>3122</v>
      </c>
      <c r="F30" s="325">
        <v>215</v>
      </c>
      <c r="G30" s="333"/>
      <c r="H30" s="333">
        <v>215</v>
      </c>
      <c r="I30" s="333">
        <f t="shared" si="7"/>
        <v>0</v>
      </c>
      <c r="J30" s="292" t="s">
        <v>437</v>
      </c>
    </row>
    <row r="31" spans="1:12" s="320" customFormat="1" ht="46.5" customHeight="1">
      <c r="A31" s="292">
        <v>11</v>
      </c>
      <c r="B31" s="314" t="s">
        <v>178</v>
      </c>
      <c r="C31" s="309" t="s">
        <v>458</v>
      </c>
      <c r="D31" s="312">
        <v>1100</v>
      </c>
      <c r="E31" s="312">
        <v>1045</v>
      </c>
      <c r="F31" s="325">
        <v>45</v>
      </c>
      <c r="G31" s="333"/>
      <c r="H31" s="333">
        <v>15</v>
      </c>
      <c r="I31" s="333">
        <f t="shared" si="7"/>
        <v>30</v>
      </c>
      <c r="J31" s="292" t="s">
        <v>437</v>
      </c>
    </row>
    <row r="32" spans="1:12" s="320" customFormat="1" ht="42" customHeight="1">
      <c r="A32" s="292">
        <v>12</v>
      </c>
      <c r="B32" s="314" t="s">
        <v>184</v>
      </c>
      <c r="C32" s="309" t="s">
        <v>459</v>
      </c>
      <c r="D32" s="312">
        <v>2900</v>
      </c>
      <c r="E32" s="312">
        <v>2900</v>
      </c>
      <c r="F32" s="326">
        <v>1400</v>
      </c>
      <c r="G32" s="333"/>
      <c r="H32" s="333">
        <v>197</v>
      </c>
      <c r="I32" s="333">
        <f t="shared" si="7"/>
        <v>1203</v>
      </c>
      <c r="J32" s="292" t="s">
        <v>437</v>
      </c>
    </row>
    <row r="33" spans="1:10" s="320" customFormat="1" ht="38.25" customHeight="1">
      <c r="A33" s="292">
        <v>13</v>
      </c>
      <c r="B33" s="314" t="s">
        <v>186</v>
      </c>
      <c r="C33" s="309" t="s">
        <v>460</v>
      </c>
      <c r="D33" s="312">
        <v>3500</v>
      </c>
      <c r="E33" s="312">
        <v>3500</v>
      </c>
      <c r="F33" s="326">
        <v>2000</v>
      </c>
      <c r="G33" s="333"/>
      <c r="H33" s="333">
        <v>19</v>
      </c>
      <c r="I33" s="333">
        <f t="shared" si="7"/>
        <v>1981</v>
      </c>
      <c r="J33" s="292" t="s">
        <v>437</v>
      </c>
    </row>
    <row r="34" spans="1:10" s="320" customFormat="1" ht="42" customHeight="1">
      <c r="A34" s="292">
        <v>14</v>
      </c>
      <c r="B34" s="79" t="s">
        <v>136</v>
      </c>
      <c r="C34" s="309" t="s">
        <v>461</v>
      </c>
      <c r="D34" s="312">
        <v>13545</v>
      </c>
      <c r="E34" s="312">
        <v>12868</v>
      </c>
      <c r="F34" s="326">
        <v>2868</v>
      </c>
      <c r="G34" s="334">
        <v>458</v>
      </c>
      <c r="H34" s="333"/>
      <c r="I34" s="333">
        <f t="shared" si="7"/>
        <v>3326</v>
      </c>
      <c r="J34" s="292" t="s">
        <v>462</v>
      </c>
    </row>
    <row r="35" spans="1:10" s="320" customFormat="1" ht="42" customHeight="1">
      <c r="A35" s="292">
        <v>15</v>
      </c>
      <c r="B35" s="79" t="s">
        <v>138</v>
      </c>
      <c r="C35" s="309" t="s">
        <v>463</v>
      </c>
      <c r="D35" s="312">
        <v>14900</v>
      </c>
      <c r="E35" s="312">
        <v>13365</v>
      </c>
      <c r="F35" s="326">
        <v>4865</v>
      </c>
      <c r="G35" s="334">
        <v>373</v>
      </c>
      <c r="H35" s="333"/>
      <c r="I35" s="333">
        <f t="shared" si="7"/>
        <v>5238</v>
      </c>
      <c r="J35" s="292" t="s">
        <v>462</v>
      </c>
    </row>
    <row r="36" spans="1:10" s="320" customFormat="1" ht="42" customHeight="1">
      <c r="A36" s="292">
        <v>16</v>
      </c>
      <c r="B36" s="79" t="s">
        <v>464</v>
      </c>
      <c r="C36" s="309" t="s">
        <v>465</v>
      </c>
      <c r="D36" s="310">
        <v>2500</v>
      </c>
      <c r="E36" s="310">
        <v>2375</v>
      </c>
      <c r="F36" s="326"/>
      <c r="G36" s="333">
        <v>85</v>
      </c>
      <c r="H36" s="333"/>
      <c r="I36" s="333">
        <f t="shared" si="7"/>
        <v>85</v>
      </c>
      <c r="J36" s="292" t="s">
        <v>462</v>
      </c>
    </row>
    <row r="37" spans="1:10" s="320" customFormat="1" ht="36" customHeight="1">
      <c r="A37" s="292">
        <v>17</v>
      </c>
      <c r="B37" s="314" t="s">
        <v>166</v>
      </c>
      <c r="C37" s="309" t="s">
        <v>466</v>
      </c>
      <c r="D37" s="312">
        <v>3600</v>
      </c>
      <c r="E37" s="312">
        <v>2850</v>
      </c>
      <c r="F37" s="326">
        <v>60</v>
      </c>
      <c r="G37" s="333">
        <v>750</v>
      </c>
      <c r="H37" s="333"/>
      <c r="I37" s="333">
        <f t="shared" si="7"/>
        <v>810</v>
      </c>
      <c r="J37" s="292" t="s">
        <v>462</v>
      </c>
    </row>
    <row r="38" spans="1:10" s="320" customFormat="1" ht="36" customHeight="1">
      <c r="A38" s="292">
        <v>18</v>
      </c>
      <c r="B38" s="315" t="s">
        <v>168</v>
      </c>
      <c r="C38" s="309" t="s">
        <v>467</v>
      </c>
      <c r="D38" s="312">
        <v>3600</v>
      </c>
      <c r="E38" s="312">
        <v>3420</v>
      </c>
      <c r="F38" s="326">
        <v>1920</v>
      </c>
      <c r="G38" s="334">
        <v>160</v>
      </c>
      <c r="H38" s="333"/>
      <c r="I38" s="333">
        <f t="shared" si="7"/>
        <v>2080</v>
      </c>
      <c r="J38" s="292" t="s">
        <v>462</v>
      </c>
    </row>
    <row r="39" spans="1:10" s="320" customFormat="1" ht="41.25" customHeight="1">
      <c r="A39" s="292">
        <v>19</v>
      </c>
      <c r="B39" s="314" t="s">
        <v>170</v>
      </c>
      <c r="C39" s="309" t="s">
        <v>468</v>
      </c>
      <c r="D39" s="312">
        <v>1900</v>
      </c>
      <c r="E39" s="312">
        <v>1805</v>
      </c>
      <c r="F39" s="326">
        <v>36</v>
      </c>
      <c r="G39" s="334">
        <v>62</v>
      </c>
      <c r="H39" s="333"/>
      <c r="I39" s="333">
        <f t="shared" si="7"/>
        <v>98</v>
      </c>
      <c r="J39" s="292" t="s">
        <v>462</v>
      </c>
    </row>
    <row r="40" spans="1:10" s="320" customFormat="1" ht="51.75" customHeight="1">
      <c r="A40" s="292">
        <v>20</v>
      </c>
      <c r="B40" s="314" t="s">
        <v>174</v>
      </c>
      <c r="C40" s="309" t="s">
        <v>469</v>
      </c>
      <c r="D40" s="312">
        <v>7000</v>
      </c>
      <c r="E40" s="312">
        <v>6650</v>
      </c>
      <c r="F40" s="325">
        <v>964.60000000000036</v>
      </c>
      <c r="G40" s="333">
        <f>309-16</f>
        <v>293</v>
      </c>
      <c r="H40" s="333"/>
      <c r="I40" s="333">
        <f t="shared" si="7"/>
        <v>1257.6000000000004</v>
      </c>
      <c r="J40" s="292" t="s">
        <v>462</v>
      </c>
    </row>
    <row r="41" spans="1:10" s="320" customFormat="1" ht="41.25" customHeight="1">
      <c r="A41" s="292">
        <v>21</v>
      </c>
      <c r="B41" s="314" t="s">
        <v>176</v>
      </c>
      <c r="C41" s="309" t="s">
        <v>470</v>
      </c>
      <c r="D41" s="312">
        <v>3200</v>
      </c>
      <c r="E41" s="312">
        <v>3040</v>
      </c>
      <c r="F41" s="326"/>
      <c r="G41" s="333">
        <v>142</v>
      </c>
      <c r="H41" s="333"/>
      <c r="I41" s="333">
        <f t="shared" si="7"/>
        <v>142</v>
      </c>
      <c r="J41" s="292" t="s">
        <v>462</v>
      </c>
    </row>
    <row r="42" spans="1:10" s="320" customFormat="1" ht="41.25" customHeight="1">
      <c r="A42" s="292">
        <v>22</v>
      </c>
      <c r="B42" s="314" t="s">
        <v>180</v>
      </c>
      <c r="C42" s="309" t="s">
        <v>471</v>
      </c>
      <c r="D42" s="312">
        <v>3600</v>
      </c>
      <c r="E42" s="312">
        <v>3420</v>
      </c>
      <c r="F42" s="326"/>
      <c r="G42" s="333">
        <v>90</v>
      </c>
      <c r="H42" s="333"/>
      <c r="I42" s="333">
        <f t="shared" si="7"/>
        <v>90</v>
      </c>
      <c r="J42" s="292" t="s">
        <v>462</v>
      </c>
    </row>
    <row r="43" spans="1:10" s="320" customFormat="1" ht="41.25" customHeight="1">
      <c r="A43" s="292">
        <v>23</v>
      </c>
      <c r="B43" s="314" t="s">
        <v>182</v>
      </c>
      <c r="C43" s="309" t="s">
        <v>472</v>
      </c>
      <c r="D43" s="312">
        <v>3000</v>
      </c>
      <c r="E43" s="312">
        <v>2850</v>
      </c>
      <c r="F43" s="326">
        <v>850</v>
      </c>
      <c r="G43" s="333">
        <v>140</v>
      </c>
      <c r="H43" s="333"/>
      <c r="I43" s="333">
        <f t="shared" ref="I43" si="8">F43+G43-H43</f>
        <v>990</v>
      </c>
      <c r="J43" s="292" t="s">
        <v>462</v>
      </c>
    </row>
    <row r="44" spans="1:10" s="320" customFormat="1" ht="41.25" customHeight="1">
      <c r="A44" s="292">
        <v>24</v>
      </c>
      <c r="B44" s="331" t="s">
        <v>188</v>
      </c>
      <c r="C44" s="309" t="s">
        <v>486</v>
      </c>
      <c r="D44" s="312">
        <v>14900</v>
      </c>
      <c r="E44" s="312">
        <v>14900</v>
      </c>
      <c r="F44" s="326">
        <v>7900</v>
      </c>
      <c r="G44" s="333"/>
      <c r="H44" s="333">
        <v>60</v>
      </c>
      <c r="I44" s="333">
        <f t="shared" si="7"/>
        <v>7840</v>
      </c>
      <c r="J44" s="292" t="s">
        <v>462</v>
      </c>
    </row>
    <row r="45" spans="1:10" s="320" customFormat="1" ht="44.25" customHeight="1">
      <c r="A45" s="297" t="s">
        <v>127</v>
      </c>
      <c r="B45" s="298" t="s">
        <v>195</v>
      </c>
      <c r="C45" s="294"/>
      <c r="D45" s="332">
        <f t="shared" ref="D45:I45" si="9">D46</f>
        <v>73628</v>
      </c>
      <c r="E45" s="332">
        <f t="shared" si="9"/>
        <v>70085.399999999994</v>
      </c>
      <c r="F45" s="337">
        <f t="shared" si="9"/>
        <v>718.39999999999964</v>
      </c>
      <c r="G45" s="332">
        <f t="shared" si="9"/>
        <v>794</v>
      </c>
      <c r="H45" s="332">
        <f t="shared" si="9"/>
        <v>526</v>
      </c>
      <c r="I45" s="332">
        <f t="shared" si="9"/>
        <v>986.39999999999964</v>
      </c>
      <c r="J45" s="79"/>
    </row>
    <row r="46" spans="1:10" s="320" customFormat="1" ht="25.5" customHeight="1">
      <c r="A46" s="297" t="s">
        <v>395</v>
      </c>
      <c r="B46" s="298" t="s">
        <v>445</v>
      </c>
      <c r="C46" s="294"/>
      <c r="D46" s="332">
        <f t="shared" ref="D46:I46" si="10">SUM(D47:D51)</f>
        <v>73628</v>
      </c>
      <c r="E46" s="332">
        <f t="shared" si="10"/>
        <v>70085.399999999994</v>
      </c>
      <c r="F46" s="337">
        <f t="shared" si="10"/>
        <v>718.39999999999964</v>
      </c>
      <c r="G46" s="332">
        <f t="shared" si="10"/>
        <v>794</v>
      </c>
      <c r="H46" s="332">
        <f t="shared" si="10"/>
        <v>526</v>
      </c>
      <c r="I46" s="332">
        <f t="shared" si="10"/>
        <v>986.39999999999964</v>
      </c>
      <c r="J46" s="79"/>
    </row>
    <row r="47" spans="1:10" s="320" customFormat="1" ht="47.25" customHeight="1">
      <c r="A47" s="292">
        <v>1</v>
      </c>
      <c r="B47" s="317" t="s">
        <v>202</v>
      </c>
      <c r="C47" s="309" t="s">
        <v>473</v>
      </c>
      <c r="D47" s="312">
        <v>14900</v>
      </c>
      <c r="E47" s="312">
        <v>14155</v>
      </c>
      <c r="F47" s="326">
        <v>290</v>
      </c>
      <c r="G47" s="333"/>
      <c r="H47" s="333">
        <v>252</v>
      </c>
      <c r="I47" s="333">
        <f>F47+G47-H47</f>
        <v>38</v>
      </c>
      <c r="J47" s="292" t="s">
        <v>437</v>
      </c>
    </row>
    <row r="48" spans="1:10" s="320" customFormat="1" ht="40.5" customHeight="1">
      <c r="A48" s="87">
        <v>2</v>
      </c>
      <c r="B48" s="317" t="s">
        <v>204</v>
      </c>
      <c r="C48" s="309" t="s">
        <v>474</v>
      </c>
      <c r="D48" s="312">
        <v>14900</v>
      </c>
      <c r="E48" s="312">
        <v>14155</v>
      </c>
      <c r="F48" s="326">
        <v>289</v>
      </c>
      <c r="G48" s="333"/>
      <c r="H48" s="327">
        <v>274</v>
      </c>
      <c r="I48" s="333">
        <f>F48+G48-H48</f>
        <v>15</v>
      </c>
      <c r="J48" s="292" t="s">
        <v>437</v>
      </c>
    </row>
    <row r="49" spans="1:10" s="320" customFormat="1" ht="40.5" customHeight="1">
      <c r="A49" s="292">
        <v>3</v>
      </c>
      <c r="B49" s="317" t="s">
        <v>475</v>
      </c>
      <c r="C49" s="309" t="s">
        <v>476</v>
      </c>
      <c r="D49" s="312">
        <v>14028</v>
      </c>
      <c r="E49" s="312">
        <v>13326</v>
      </c>
      <c r="F49" s="326"/>
      <c r="G49" s="333">
        <v>323</v>
      </c>
      <c r="H49" s="327"/>
      <c r="I49" s="333">
        <f>F49+G49-H49</f>
        <v>323</v>
      </c>
      <c r="J49" s="292" t="s">
        <v>462</v>
      </c>
    </row>
    <row r="50" spans="1:10" s="320" customFormat="1" ht="40.5" customHeight="1">
      <c r="A50" s="87">
        <v>4</v>
      </c>
      <c r="B50" s="317" t="s">
        <v>206</v>
      </c>
      <c r="C50" s="309" t="s">
        <v>477</v>
      </c>
      <c r="D50" s="312">
        <v>14900</v>
      </c>
      <c r="E50" s="312">
        <v>14155</v>
      </c>
      <c r="F50" s="326"/>
      <c r="G50" s="333">
        <v>400</v>
      </c>
      <c r="H50" s="327"/>
      <c r="I50" s="333">
        <f>F50+G50-H50</f>
        <v>400</v>
      </c>
      <c r="J50" s="292" t="s">
        <v>462</v>
      </c>
    </row>
    <row r="51" spans="1:10" s="320" customFormat="1" ht="40.5" customHeight="1">
      <c r="A51" s="292">
        <v>5</v>
      </c>
      <c r="B51" s="317" t="s">
        <v>200</v>
      </c>
      <c r="C51" s="309" t="s">
        <v>478</v>
      </c>
      <c r="D51" s="312">
        <v>14900</v>
      </c>
      <c r="E51" s="312">
        <v>14294.4</v>
      </c>
      <c r="F51" s="326">
        <v>139.39999999999964</v>
      </c>
      <c r="G51" s="333">
        <v>71</v>
      </c>
      <c r="H51" s="327"/>
      <c r="I51" s="333">
        <f>F51+G51-H51</f>
        <v>210.39999999999964</v>
      </c>
      <c r="J51" s="292" t="s">
        <v>462</v>
      </c>
    </row>
    <row r="52" spans="1:10" s="329" customFormat="1" ht="45" customHeight="1">
      <c r="A52" s="297" t="s">
        <v>132</v>
      </c>
      <c r="B52" s="328" t="s">
        <v>479</v>
      </c>
      <c r="C52" s="294"/>
      <c r="D52" s="332">
        <f t="shared" ref="D52:I52" si="11">D53</f>
        <v>4864</v>
      </c>
      <c r="E52" s="332">
        <f t="shared" si="11"/>
        <v>4864</v>
      </c>
      <c r="F52" s="337">
        <f t="shared" si="11"/>
        <v>3338</v>
      </c>
      <c r="G52" s="332">
        <f t="shared" si="11"/>
        <v>0</v>
      </c>
      <c r="H52" s="332">
        <f t="shared" si="11"/>
        <v>114</v>
      </c>
      <c r="I52" s="332">
        <f t="shared" si="11"/>
        <v>3224</v>
      </c>
      <c r="J52" s="79"/>
    </row>
    <row r="53" spans="1:10" ht="30.75" customHeight="1">
      <c r="A53" s="297" t="s">
        <v>395</v>
      </c>
      <c r="B53" s="298" t="s">
        <v>445</v>
      </c>
      <c r="C53" s="294"/>
      <c r="D53" s="332">
        <f t="shared" ref="D53:I53" si="12">SUM(D54:D54)</f>
        <v>4864</v>
      </c>
      <c r="E53" s="332">
        <f t="shared" si="12"/>
        <v>4864</v>
      </c>
      <c r="F53" s="337">
        <f t="shared" si="12"/>
        <v>3338</v>
      </c>
      <c r="G53" s="332">
        <f t="shared" si="12"/>
        <v>0</v>
      </c>
      <c r="H53" s="332">
        <f t="shared" si="12"/>
        <v>114</v>
      </c>
      <c r="I53" s="332">
        <f t="shared" si="12"/>
        <v>3224</v>
      </c>
      <c r="J53" s="79"/>
    </row>
    <row r="54" spans="1:10" s="329" customFormat="1" ht="48" customHeight="1">
      <c r="A54" s="292">
        <v>1</v>
      </c>
      <c r="B54" s="317" t="s">
        <v>480</v>
      </c>
      <c r="C54" s="309" t="s">
        <v>481</v>
      </c>
      <c r="D54" s="312">
        <v>4864</v>
      </c>
      <c r="E54" s="312">
        <v>4864</v>
      </c>
      <c r="F54" s="326">
        <v>3338</v>
      </c>
      <c r="G54" s="333"/>
      <c r="H54" s="333">
        <v>114</v>
      </c>
      <c r="I54" s="333">
        <f>F54+G54-H54</f>
        <v>3224</v>
      </c>
      <c r="J54" s="292" t="s">
        <v>437</v>
      </c>
    </row>
  </sheetData>
  <mergeCells count="16">
    <mergeCell ref="A1:J1"/>
    <mergeCell ref="A2:J2"/>
    <mergeCell ref="A3:J3"/>
    <mergeCell ref="H4:J4"/>
    <mergeCell ref="A5:A7"/>
    <mergeCell ref="B5:B7"/>
    <mergeCell ref="C5:E5"/>
    <mergeCell ref="F5:F7"/>
    <mergeCell ref="G5:H5"/>
    <mergeCell ref="I5:I7"/>
    <mergeCell ref="J5:J7"/>
    <mergeCell ref="C6:C7"/>
    <mergeCell ref="D6:D7"/>
    <mergeCell ref="E6:E7"/>
    <mergeCell ref="G6:G7"/>
    <mergeCell ref="H6:H7"/>
  </mergeCells>
  <pageMargins left="0.47244094488188981" right="0.23622047244094491" top="0.51181102362204722" bottom="0.39370078740157483" header="0.31496062992125984" footer="0.31496062992125984"/>
  <pageSetup paperSize="9" scale="97"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V145"/>
  <sheetViews>
    <sheetView view="pageBreakPreview" zoomScale="85" zoomScaleNormal="100" zoomScaleSheetLayoutView="85" workbookViewId="0">
      <selection activeCell="Z10" sqref="Z10"/>
    </sheetView>
  </sheetViews>
  <sheetFormatPr defaultColWidth="8.88671875" defaultRowHeight="12.75"/>
  <cols>
    <col min="1" max="1" width="3.88671875" style="41" customWidth="1"/>
    <col min="2" max="2" width="38.33203125" style="41" customWidth="1"/>
    <col min="3" max="3" width="9.44140625" style="41" hidden="1" customWidth="1"/>
    <col min="4" max="5" width="8.109375" style="41" hidden="1" customWidth="1"/>
    <col min="6" max="6" width="8.33203125" style="41" customWidth="1"/>
    <col min="7" max="9" width="7.44140625" style="41" customWidth="1"/>
    <col min="10" max="12" width="7.44140625" style="41" hidden="1" customWidth="1"/>
    <col min="13" max="13" width="8.33203125" style="41" customWidth="1"/>
    <col min="14" max="15" width="6.88671875" style="41" customWidth="1"/>
    <col min="16" max="16" width="6.5546875" style="41" customWidth="1"/>
    <col min="17" max="17" width="6.44140625" style="41" customWidth="1"/>
    <col min="18" max="18" width="8.109375" style="41" customWidth="1"/>
    <col min="19" max="19" width="6.44140625" style="41" customWidth="1"/>
    <col min="20" max="20" width="6.44140625" style="41" hidden="1" customWidth="1"/>
    <col min="21" max="21" width="7.33203125" style="41" hidden="1" customWidth="1"/>
    <col min="22" max="22" width="6.33203125" style="41" hidden="1" customWidth="1"/>
    <col min="23" max="23" width="8" style="92" hidden="1" customWidth="1"/>
    <col min="24" max="24" width="7.21875" style="92" hidden="1" customWidth="1"/>
    <col min="25" max="27" width="7.33203125" style="92" customWidth="1"/>
    <col min="28" max="30" width="7.33203125" style="92" hidden="1" customWidth="1"/>
    <col min="31" max="31" width="7.33203125" style="92" customWidth="1"/>
    <col min="32" max="32" width="10.5546875" style="41" customWidth="1"/>
    <col min="33" max="16384" width="8.88671875" style="41"/>
  </cols>
  <sheetData>
    <row r="1" spans="1:256">
      <c r="A1" s="367" t="s">
        <v>67</v>
      </c>
      <c r="B1" s="367"/>
      <c r="C1" s="367"/>
      <c r="D1" s="367"/>
      <c r="E1" s="367"/>
      <c r="F1" s="367"/>
      <c r="G1" s="367"/>
      <c r="H1" s="367"/>
      <c r="I1" s="367"/>
      <c r="J1" s="367"/>
      <c r="K1" s="367"/>
      <c r="L1" s="367"/>
      <c r="M1" s="367"/>
      <c r="N1" s="367"/>
      <c r="O1" s="367"/>
      <c r="P1" s="367"/>
      <c r="Q1" s="367"/>
      <c r="R1" s="367"/>
      <c r="S1" s="367"/>
      <c r="T1" s="367"/>
      <c r="U1" s="367"/>
      <c r="V1" s="367"/>
      <c r="W1" s="367"/>
      <c r="X1" s="367"/>
      <c r="Y1" s="367"/>
      <c r="Z1" s="367"/>
      <c r="AA1" s="367"/>
      <c r="AB1" s="367"/>
      <c r="AC1" s="367"/>
      <c r="AD1" s="367"/>
      <c r="AE1" s="367"/>
      <c r="AF1" s="367"/>
      <c r="AG1" s="40"/>
      <c r="AH1" s="40"/>
      <c r="AI1" s="40"/>
      <c r="AJ1" s="40"/>
      <c r="AK1" s="40"/>
      <c r="AL1" s="40"/>
      <c r="AM1" s="40"/>
      <c r="AN1" s="40"/>
      <c r="AO1" s="40"/>
      <c r="AP1" s="40"/>
      <c r="AQ1" s="40"/>
      <c r="AR1" s="40"/>
      <c r="AS1" s="40"/>
      <c r="AT1" s="40"/>
      <c r="AU1" s="40"/>
      <c r="AV1" s="40"/>
      <c r="AW1" s="40"/>
      <c r="AX1" s="40"/>
      <c r="AY1" s="40"/>
      <c r="AZ1" s="40"/>
      <c r="BA1" s="40"/>
      <c r="BB1" s="40"/>
      <c r="BC1" s="40"/>
      <c r="BD1" s="40"/>
      <c r="BE1" s="40"/>
      <c r="BF1" s="40"/>
      <c r="BG1" s="40"/>
      <c r="BH1" s="40"/>
      <c r="BI1" s="40"/>
      <c r="BJ1" s="40"/>
      <c r="BK1" s="40"/>
      <c r="BL1" s="40"/>
      <c r="BM1" s="40"/>
      <c r="BN1" s="40"/>
      <c r="BO1" s="40"/>
      <c r="BP1" s="40"/>
      <c r="BQ1" s="40"/>
      <c r="BR1" s="40"/>
      <c r="BS1" s="40"/>
      <c r="BT1" s="40"/>
      <c r="BU1" s="40"/>
      <c r="BV1" s="40"/>
      <c r="BW1" s="40"/>
      <c r="BX1" s="40"/>
      <c r="BY1" s="40"/>
      <c r="BZ1" s="40"/>
      <c r="CA1" s="40"/>
      <c r="CB1" s="40"/>
      <c r="CC1" s="40"/>
      <c r="CD1" s="40"/>
      <c r="CE1" s="40"/>
      <c r="CF1" s="40"/>
      <c r="CG1" s="40"/>
      <c r="CH1" s="40"/>
      <c r="CI1" s="40"/>
      <c r="CJ1" s="40"/>
      <c r="CK1" s="40"/>
      <c r="CL1" s="40"/>
      <c r="CM1" s="40"/>
      <c r="CN1" s="40"/>
      <c r="CO1" s="40"/>
      <c r="CP1" s="40"/>
      <c r="CQ1" s="40"/>
      <c r="CR1" s="40"/>
      <c r="CS1" s="40"/>
      <c r="CT1" s="40"/>
      <c r="CU1" s="40"/>
      <c r="CV1" s="40"/>
      <c r="CW1" s="40"/>
      <c r="CX1" s="40"/>
      <c r="CY1" s="40"/>
      <c r="CZ1" s="40"/>
      <c r="DA1" s="40"/>
      <c r="DB1" s="40"/>
      <c r="DC1" s="40"/>
      <c r="DD1" s="40"/>
      <c r="DE1" s="40"/>
      <c r="DF1" s="40"/>
      <c r="DG1" s="40"/>
      <c r="DH1" s="40"/>
      <c r="DI1" s="40"/>
      <c r="DJ1" s="40"/>
      <c r="DK1" s="40"/>
      <c r="DL1" s="40"/>
      <c r="DM1" s="40"/>
      <c r="DN1" s="40"/>
      <c r="DO1" s="40"/>
      <c r="DP1" s="40"/>
      <c r="DQ1" s="40"/>
      <c r="DR1" s="40"/>
      <c r="DS1" s="40"/>
      <c r="DT1" s="40"/>
      <c r="DU1" s="40"/>
      <c r="DV1" s="40"/>
      <c r="DW1" s="40"/>
      <c r="DX1" s="40"/>
      <c r="DY1" s="40"/>
      <c r="DZ1" s="40"/>
      <c r="EA1" s="40"/>
      <c r="EB1" s="40"/>
      <c r="EC1" s="40"/>
      <c r="ED1" s="40"/>
      <c r="EE1" s="40"/>
      <c r="EF1" s="40"/>
      <c r="EG1" s="40"/>
      <c r="EH1" s="40"/>
      <c r="EI1" s="40"/>
      <c r="EJ1" s="40"/>
      <c r="EK1" s="40"/>
      <c r="EL1" s="40"/>
      <c r="EM1" s="40"/>
      <c r="EN1" s="40"/>
      <c r="EO1" s="40"/>
      <c r="EP1" s="40"/>
      <c r="EQ1" s="40"/>
      <c r="ER1" s="40"/>
      <c r="ES1" s="40"/>
      <c r="ET1" s="40"/>
      <c r="EU1" s="40"/>
      <c r="EV1" s="40"/>
      <c r="EW1" s="40"/>
      <c r="EX1" s="40"/>
      <c r="EY1" s="40"/>
      <c r="EZ1" s="40"/>
      <c r="FA1" s="40"/>
      <c r="FB1" s="40"/>
      <c r="FC1" s="40"/>
      <c r="FD1" s="40"/>
      <c r="FE1" s="40"/>
      <c r="FF1" s="40"/>
      <c r="FG1" s="40"/>
      <c r="FH1" s="40"/>
      <c r="FI1" s="40"/>
      <c r="FJ1" s="40"/>
      <c r="FK1" s="40"/>
      <c r="FL1" s="40"/>
      <c r="FM1" s="40"/>
      <c r="FN1" s="40"/>
      <c r="FO1" s="40"/>
      <c r="FP1" s="40"/>
      <c r="FQ1" s="40"/>
      <c r="FR1" s="40"/>
      <c r="FS1" s="40"/>
      <c r="FT1" s="40"/>
      <c r="FU1" s="40"/>
      <c r="FV1" s="40"/>
      <c r="FW1" s="40"/>
      <c r="FX1" s="40"/>
      <c r="FY1" s="40"/>
      <c r="FZ1" s="40"/>
      <c r="GA1" s="40"/>
      <c r="GB1" s="40"/>
      <c r="GC1" s="40"/>
      <c r="GD1" s="40"/>
      <c r="GE1" s="40"/>
      <c r="GF1" s="40"/>
      <c r="GG1" s="40"/>
      <c r="GH1" s="40"/>
      <c r="GI1" s="40"/>
      <c r="GJ1" s="40"/>
      <c r="GK1" s="40"/>
      <c r="GL1" s="40"/>
      <c r="GM1" s="40"/>
      <c r="GN1" s="40"/>
      <c r="GO1" s="40"/>
      <c r="GP1" s="40"/>
      <c r="GQ1" s="40"/>
      <c r="GR1" s="40"/>
      <c r="GS1" s="40"/>
      <c r="GT1" s="40"/>
      <c r="GU1" s="40"/>
      <c r="GV1" s="40"/>
      <c r="GW1" s="40"/>
      <c r="GX1" s="40"/>
      <c r="GY1" s="40"/>
      <c r="GZ1" s="40"/>
      <c r="HA1" s="40"/>
      <c r="HB1" s="40"/>
      <c r="HC1" s="40"/>
      <c r="HD1" s="40"/>
      <c r="HE1" s="40"/>
      <c r="HF1" s="40"/>
      <c r="HG1" s="40"/>
      <c r="HH1" s="40"/>
      <c r="HI1" s="40"/>
      <c r="HJ1" s="40"/>
      <c r="HK1" s="40"/>
      <c r="HL1" s="40"/>
      <c r="HM1" s="40"/>
      <c r="HN1" s="40"/>
      <c r="HO1" s="40"/>
      <c r="HP1" s="40"/>
      <c r="HQ1" s="40"/>
      <c r="HR1" s="40"/>
      <c r="HS1" s="40"/>
      <c r="HT1" s="40"/>
      <c r="HU1" s="40"/>
      <c r="HV1" s="40"/>
      <c r="HW1" s="40"/>
      <c r="HX1" s="40"/>
      <c r="HY1" s="40"/>
      <c r="HZ1" s="40"/>
      <c r="IA1" s="40"/>
      <c r="IB1" s="40"/>
      <c r="IC1" s="40"/>
      <c r="ID1" s="40"/>
      <c r="IE1" s="40"/>
      <c r="IF1" s="40"/>
      <c r="IG1" s="40"/>
      <c r="IH1" s="40"/>
      <c r="II1" s="40"/>
      <c r="IJ1" s="40"/>
      <c r="IK1" s="40"/>
      <c r="IL1" s="40"/>
      <c r="IM1" s="40"/>
      <c r="IN1" s="40"/>
      <c r="IO1" s="40"/>
      <c r="IP1" s="40"/>
      <c r="IQ1" s="40"/>
      <c r="IR1" s="40"/>
      <c r="IS1" s="40"/>
      <c r="IT1" s="40"/>
      <c r="IU1" s="40"/>
      <c r="IV1" s="40"/>
    </row>
    <row r="2" spans="1:256">
      <c r="A2" s="368" t="s">
        <v>266</v>
      </c>
      <c r="B2" s="368"/>
      <c r="C2" s="368"/>
      <c r="D2" s="368"/>
      <c r="E2" s="368"/>
      <c r="F2" s="368"/>
      <c r="G2" s="368"/>
      <c r="H2" s="368"/>
      <c r="I2" s="368"/>
      <c r="J2" s="368"/>
      <c r="K2" s="368"/>
      <c r="L2" s="368"/>
      <c r="M2" s="368"/>
      <c r="N2" s="368"/>
      <c r="O2" s="368"/>
      <c r="P2" s="368"/>
      <c r="Q2" s="368"/>
      <c r="R2" s="368"/>
      <c r="S2" s="368"/>
      <c r="T2" s="368"/>
      <c r="U2" s="368"/>
      <c r="V2" s="368"/>
      <c r="W2" s="368"/>
      <c r="X2" s="368"/>
      <c r="Y2" s="368"/>
      <c r="Z2" s="368"/>
      <c r="AA2" s="368"/>
      <c r="AB2" s="368"/>
      <c r="AC2" s="368"/>
      <c r="AD2" s="368"/>
      <c r="AE2" s="368"/>
      <c r="AF2" s="368"/>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c r="CA2" s="40"/>
      <c r="CB2" s="40"/>
      <c r="CC2" s="40"/>
      <c r="CD2" s="40"/>
      <c r="CE2" s="40"/>
      <c r="CF2" s="40"/>
      <c r="CG2" s="40"/>
      <c r="CH2" s="40"/>
      <c r="CI2" s="40"/>
      <c r="CJ2" s="40"/>
      <c r="CK2" s="40"/>
      <c r="CL2" s="40"/>
      <c r="CM2" s="40"/>
      <c r="CN2" s="40"/>
      <c r="CO2" s="40"/>
      <c r="CP2" s="40"/>
      <c r="CQ2" s="40"/>
      <c r="CR2" s="40"/>
      <c r="CS2" s="40"/>
      <c r="CT2" s="40"/>
      <c r="CU2" s="40"/>
      <c r="CV2" s="40"/>
      <c r="CW2" s="40"/>
      <c r="CX2" s="40"/>
      <c r="CY2" s="40"/>
      <c r="CZ2" s="40"/>
      <c r="DA2" s="40"/>
      <c r="DB2" s="40"/>
      <c r="DC2" s="40"/>
      <c r="DD2" s="40"/>
      <c r="DE2" s="40"/>
      <c r="DF2" s="40"/>
      <c r="DG2" s="40"/>
      <c r="DH2" s="40"/>
      <c r="DI2" s="40"/>
      <c r="DJ2" s="40"/>
      <c r="DK2" s="40"/>
      <c r="DL2" s="40"/>
      <c r="DM2" s="40"/>
      <c r="DN2" s="40"/>
      <c r="DO2" s="40"/>
      <c r="DP2" s="40"/>
      <c r="DQ2" s="40"/>
      <c r="DR2" s="40"/>
      <c r="DS2" s="40"/>
      <c r="DT2" s="40"/>
      <c r="DU2" s="40"/>
      <c r="DV2" s="40"/>
      <c r="DW2" s="40"/>
      <c r="DX2" s="40"/>
      <c r="DY2" s="40"/>
      <c r="DZ2" s="40"/>
      <c r="EA2" s="40"/>
      <c r="EB2" s="40"/>
      <c r="EC2" s="40"/>
      <c r="ED2" s="40"/>
      <c r="EE2" s="40"/>
      <c r="EF2" s="40"/>
      <c r="EG2" s="40"/>
      <c r="EH2" s="40"/>
      <c r="EI2" s="40"/>
      <c r="EJ2" s="40"/>
      <c r="EK2" s="40"/>
      <c r="EL2" s="40"/>
      <c r="EM2" s="40"/>
      <c r="EN2" s="40"/>
      <c r="EO2" s="40"/>
      <c r="EP2" s="40"/>
      <c r="EQ2" s="40"/>
      <c r="ER2" s="40"/>
      <c r="ES2" s="40"/>
      <c r="ET2" s="40"/>
      <c r="EU2" s="40"/>
      <c r="EV2" s="40"/>
      <c r="EW2" s="40"/>
      <c r="EX2" s="40"/>
      <c r="EY2" s="40"/>
      <c r="EZ2" s="40"/>
      <c r="FA2" s="40"/>
      <c r="FB2" s="40"/>
      <c r="FC2" s="40"/>
      <c r="FD2" s="40"/>
      <c r="FE2" s="40"/>
      <c r="FF2" s="40"/>
      <c r="FG2" s="40"/>
      <c r="FH2" s="40"/>
      <c r="FI2" s="40"/>
      <c r="FJ2" s="40"/>
      <c r="FK2" s="40"/>
      <c r="FL2" s="40"/>
      <c r="FM2" s="40"/>
      <c r="FN2" s="40"/>
      <c r="FO2" s="40"/>
      <c r="FP2" s="40"/>
      <c r="FQ2" s="40"/>
      <c r="FR2" s="40"/>
      <c r="FS2" s="40"/>
      <c r="FT2" s="40"/>
      <c r="FU2" s="40"/>
      <c r="FV2" s="40"/>
      <c r="FW2" s="40"/>
      <c r="FX2" s="40"/>
      <c r="FY2" s="40"/>
      <c r="FZ2" s="40"/>
      <c r="GA2" s="40"/>
      <c r="GB2" s="40"/>
      <c r="GC2" s="40"/>
      <c r="GD2" s="40"/>
      <c r="GE2" s="40"/>
      <c r="GF2" s="40"/>
      <c r="GG2" s="40"/>
      <c r="GH2" s="40"/>
      <c r="GI2" s="40"/>
      <c r="GJ2" s="40"/>
      <c r="GK2" s="40"/>
      <c r="GL2" s="40"/>
      <c r="GM2" s="40"/>
      <c r="GN2" s="40"/>
      <c r="GO2" s="40"/>
      <c r="GP2" s="40"/>
      <c r="GQ2" s="40"/>
      <c r="GR2" s="40"/>
      <c r="GS2" s="40"/>
      <c r="GT2" s="40"/>
      <c r="GU2" s="40"/>
      <c r="GV2" s="40"/>
      <c r="GW2" s="40"/>
      <c r="GX2" s="40"/>
      <c r="GY2" s="40"/>
      <c r="GZ2" s="40"/>
      <c r="HA2" s="40"/>
      <c r="HB2" s="40"/>
      <c r="HC2" s="40"/>
      <c r="HD2" s="40"/>
      <c r="HE2" s="40"/>
      <c r="HF2" s="40"/>
      <c r="HG2" s="40"/>
      <c r="HH2" s="40"/>
      <c r="HI2" s="40"/>
      <c r="HJ2" s="40"/>
      <c r="HK2" s="40"/>
      <c r="HL2" s="40"/>
      <c r="HM2" s="40"/>
      <c r="HN2" s="40"/>
      <c r="HO2" s="40"/>
      <c r="HP2" s="40"/>
      <c r="HQ2" s="40"/>
      <c r="HR2" s="40"/>
      <c r="HS2" s="40"/>
      <c r="HT2" s="40"/>
      <c r="HU2" s="40"/>
      <c r="HV2" s="40"/>
      <c r="HW2" s="40"/>
      <c r="HX2" s="40"/>
      <c r="HY2" s="40"/>
      <c r="HZ2" s="40"/>
      <c r="IA2" s="40"/>
      <c r="IB2" s="40"/>
      <c r="IC2" s="40"/>
      <c r="ID2" s="40"/>
      <c r="IE2" s="40"/>
      <c r="IF2" s="40"/>
      <c r="IG2" s="40"/>
      <c r="IH2" s="40"/>
      <c r="II2" s="40"/>
      <c r="IJ2" s="40"/>
      <c r="IK2" s="40"/>
      <c r="IL2" s="40"/>
      <c r="IM2" s="40"/>
      <c r="IN2" s="40"/>
      <c r="IO2" s="40"/>
      <c r="IP2" s="40"/>
      <c r="IQ2" s="40"/>
      <c r="IR2" s="40"/>
      <c r="IS2" s="40"/>
      <c r="IT2" s="40"/>
      <c r="IU2" s="40"/>
      <c r="IV2" s="40"/>
    </row>
    <row r="3" spans="1:256">
      <c r="A3" s="369" t="s">
        <v>72</v>
      </c>
      <c r="B3" s="369"/>
      <c r="C3" s="369"/>
      <c r="D3" s="369"/>
      <c r="E3" s="369"/>
      <c r="F3" s="369"/>
      <c r="G3" s="369"/>
      <c r="H3" s="369"/>
      <c r="I3" s="369"/>
      <c r="J3" s="369"/>
      <c r="K3" s="369"/>
      <c r="L3" s="369"/>
      <c r="M3" s="369"/>
      <c r="N3" s="369"/>
      <c r="O3" s="369"/>
      <c r="P3" s="369"/>
      <c r="Q3" s="369"/>
      <c r="R3" s="369"/>
      <c r="S3" s="369"/>
      <c r="T3" s="369"/>
      <c r="U3" s="369"/>
      <c r="V3" s="369"/>
      <c r="W3" s="369"/>
      <c r="X3" s="369"/>
      <c r="Y3" s="369"/>
      <c r="Z3" s="369"/>
      <c r="AA3" s="369"/>
      <c r="AB3" s="369"/>
      <c r="AC3" s="369"/>
      <c r="AD3" s="369"/>
      <c r="AE3" s="369"/>
      <c r="AF3" s="369"/>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0"/>
      <c r="DS3" s="40"/>
      <c r="DT3" s="40"/>
      <c r="DU3" s="40"/>
      <c r="DV3" s="40"/>
      <c r="DW3" s="40"/>
      <c r="DX3" s="40"/>
      <c r="DY3" s="40"/>
      <c r="DZ3" s="40"/>
      <c r="EA3" s="40"/>
      <c r="EB3" s="40"/>
      <c r="EC3" s="40"/>
      <c r="ED3" s="40"/>
      <c r="EE3" s="40"/>
      <c r="EF3" s="40"/>
      <c r="EG3" s="40"/>
      <c r="EH3" s="40"/>
      <c r="EI3" s="40"/>
      <c r="EJ3" s="40"/>
      <c r="EK3" s="40"/>
      <c r="EL3" s="40"/>
      <c r="EM3" s="40"/>
      <c r="EN3" s="40"/>
      <c r="EO3" s="40"/>
      <c r="EP3" s="40"/>
      <c r="EQ3" s="40"/>
      <c r="ER3" s="40"/>
      <c r="ES3" s="40"/>
      <c r="ET3" s="40"/>
      <c r="EU3" s="40"/>
      <c r="EV3" s="40"/>
      <c r="EW3" s="40"/>
      <c r="EX3" s="40"/>
      <c r="EY3" s="40"/>
      <c r="EZ3" s="40"/>
      <c r="FA3" s="40"/>
      <c r="FB3" s="40"/>
      <c r="FC3" s="40"/>
      <c r="FD3" s="40"/>
      <c r="FE3" s="40"/>
      <c r="FF3" s="40"/>
      <c r="FG3" s="40"/>
      <c r="FH3" s="40"/>
      <c r="FI3" s="40"/>
      <c r="FJ3" s="40"/>
      <c r="FK3" s="40"/>
      <c r="FL3" s="40"/>
      <c r="FM3" s="40"/>
      <c r="FN3" s="40"/>
      <c r="FO3" s="40"/>
      <c r="FP3" s="40"/>
      <c r="FQ3" s="40"/>
      <c r="FR3" s="40"/>
      <c r="FS3" s="40"/>
      <c r="FT3" s="40"/>
      <c r="FU3" s="40"/>
      <c r="FV3" s="40"/>
      <c r="FW3" s="40"/>
      <c r="FX3" s="40"/>
      <c r="FY3" s="40"/>
      <c r="FZ3" s="40"/>
      <c r="GA3" s="40"/>
      <c r="GB3" s="40"/>
      <c r="GC3" s="40"/>
      <c r="GD3" s="40"/>
      <c r="GE3" s="40"/>
      <c r="GF3" s="40"/>
      <c r="GG3" s="40"/>
      <c r="GH3" s="40"/>
      <c r="GI3" s="40"/>
      <c r="GJ3" s="40"/>
      <c r="GK3" s="40"/>
      <c r="GL3" s="40"/>
      <c r="GM3" s="40"/>
      <c r="GN3" s="40"/>
      <c r="GO3" s="40"/>
      <c r="GP3" s="40"/>
      <c r="GQ3" s="40"/>
      <c r="GR3" s="40"/>
      <c r="GS3" s="40"/>
      <c r="GT3" s="40"/>
      <c r="GU3" s="40"/>
      <c r="GV3" s="40"/>
      <c r="GW3" s="40"/>
      <c r="GX3" s="40"/>
      <c r="GY3" s="40"/>
      <c r="GZ3" s="40"/>
      <c r="HA3" s="40"/>
      <c r="HB3" s="40"/>
      <c r="HC3" s="40"/>
      <c r="HD3" s="40"/>
      <c r="HE3" s="40"/>
      <c r="HF3" s="40"/>
      <c r="HG3" s="40"/>
      <c r="HH3" s="40"/>
      <c r="HI3" s="40"/>
      <c r="HJ3" s="40"/>
      <c r="HK3" s="40"/>
      <c r="HL3" s="40"/>
      <c r="HM3" s="40"/>
      <c r="HN3" s="40"/>
      <c r="HO3" s="40"/>
      <c r="HP3" s="40"/>
      <c r="HQ3" s="40"/>
      <c r="HR3" s="40"/>
      <c r="HS3" s="40"/>
      <c r="HT3" s="40"/>
      <c r="HU3" s="40"/>
      <c r="HV3" s="40"/>
      <c r="HW3" s="40"/>
      <c r="HX3" s="40"/>
      <c r="HY3" s="40"/>
      <c r="HZ3" s="40"/>
      <c r="IA3" s="40"/>
      <c r="IB3" s="40"/>
      <c r="IC3" s="40"/>
      <c r="ID3" s="40"/>
      <c r="IE3" s="40"/>
      <c r="IF3" s="40"/>
      <c r="IG3" s="40"/>
      <c r="IH3" s="40"/>
      <c r="II3" s="40"/>
      <c r="IJ3" s="40"/>
      <c r="IK3" s="40"/>
      <c r="IL3" s="40"/>
      <c r="IM3" s="40"/>
      <c r="IN3" s="40"/>
      <c r="IO3" s="40"/>
      <c r="IP3" s="40"/>
      <c r="IQ3" s="40"/>
      <c r="IR3" s="40"/>
      <c r="IS3" s="40"/>
      <c r="IT3" s="40"/>
      <c r="IU3" s="40"/>
      <c r="IV3" s="40"/>
    </row>
    <row r="4" spans="1:256">
      <c r="P4" s="370" t="s">
        <v>73</v>
      </c>
      <c r="Q4" s="370"/>
      <c r="R4" s="370"/>
      <c r="S4" s="370"/>
      <c r="T4" s="370"/>
      <c r="U4" s="370"/>
      <c r="V4" s="370"/>
      <c r="W4" s="370"/>
      <c r="X4" s="370"/>
      <c r="Y4" s="370"/>
      <c r="Z4" s="370"/>
      <c r="AA4" s="370"/>
      <c r="AB4" s="370"/>
      <c r="AC4" s="370"/>
      <c r="AD4" s="370"/>
      <c r="AE4" s="370"/>
      <c r="AF4" s="370"/>
    </row>
    <row r="5" spans="1:256" ht="29.25" customHeight="1">
      <c r="A5" s="361" t="s">
        <v>74</v>
      </c>
      <c r="B5" s="361" t="s">
        <v>75</v>
      </c>
      <c r="C5" s="371" t="s">
        <v>76</v>
      </c>
      <c r="D5" s="371"/>
      <c r="E5" s="371"/>
      <c r="F5" s="371" t="s">
        <v>77</v>
      </c>
      <c r="G5" s="371"/>
      <c r="H5" s="371"/>
      <c r="I5" s="371"/>
      <c r="J5" s="371"/>
      <c r="K5" s="371"/>
      <c r="L5" s="371"/>
      <c r="M5" s="355" t="s">
        <v>78</v>
      </c>
      <c r="N5" s="356"/>
      <c r="O5" s="357"/>
      <c r="P5" s="355" t="s">
        <v>79</v>
      </c>
      <c r="Q5" s="356"/>
      <c r="R5" s="356"/>
      <c r="S5" s="356"/>
      <c r="T5" s="356"/>
      <c r="U5" s="356"/>
      <c r="V5" s="357"/>
      <c r="W5" s="356" t="s">
        <v>80</v>
      </c>
      <c r="X5" s="357"/>
      <c r="Y5" s="363" t="s">
        <v>81</v>
      </c>
      <c r="Z5" s="364"/>
      <c r="AA5" s="364"/>
      <c r="AB5" s="364"/>
      <c r="AC5" s="364"/>
      <c r="AD5" s="365"/>
      <c r="AE5" s="361" t="s">
        <v>82</v>
      </c>
      <c r="AF5" s="361" t="s">
        <v>61</v>
      </c>
    </row>
    <row r="6" spans="1:256" ht="20.25" customHeight="1">
      <c r="A6" s="366"/>
      <c r="B6" s="366"/>
      <c r="C6" s="361" t="s">
        <v>83</v>
      </c>
      <c r="D6" s="363" t="s">
        <v>84</v>
      </c>
      <c r="E6" s="365"/>
      <c r="F6" s="371" t="s">
        <v>64</v>
      </c>
      <c r="G6" s="355" t="s">
        <v>85</v>
      </c>
      <c r="H6" s="356"/>
      <c r="I6" s="357"/>
      <c r="J6" s="355" t="s">
        <v>86</v>
      </c>
      <c r="K6" s="356"/>
      <c r="L6" s="357"/>
      <c r="M6" s="372"/>
      <c r="N6" s="368"/>
      <c r="O6" s="373"/>
      <c r="P6" s="361" t="s">
        <v>64</v>
      </c>
      <c r="Q6" s="355" t="s">
        <v>85</v>
      </c>
      <c r="R6" s="356"/>
      <c r="S6" s="357"/>
      <c r="T6" s="355" t="s">
        <v>86</v>
      </c>
      <c r="U6" s="356"/>
      <c r="V6" s="357"/>
      <c r="W6" s="359"/>
      <c r="X6" s="360"/>
      <c r="Y6" s="355" t="s">
        <v>85</v>
      </c>
      <c r="Z6" s="356"/>
      <c r="AA6" s="357"/>
      <c r="AB6" s="355" t="s">
        <v>86</v>
      </c>
      <c r="AC6" s="356"/>
      <c r="AD6" s="357"/>
      <c r="AE6" s="366"/>
      <c r="AF6" s="366"/>
    </row>
    <row r="7" spans="1:256">
      <c r="A7" s="366"/>
      <c r="B7" s="366"/>
      <c r="C7" s="366"/>
      <c r="D7" s="355" t="s">
        <v>87</v>
      </c>
      <c r="E7" s="355" t="s">
        <v>88</v>
      </c>
      <c r="F7" s="371"/>
      <c r="G7" s="358"/>
      <c r="H7" s="359"/>
      <c r="I7" s="360"/>
      <c r="J7" s="358"/>
      <c r="K7" s="359"/>
      <c r="L7" s="360"/>
      <c r="M7" s="372"/>
      <c r="N7" s="368"/>
      <c r="O7" s="373"/>
      <c r="P7" s="366"/>
      <c r="Q7" s="358"/>
      <c r="R7" s="359"/>
      <c r="S7" s="360"/>
      <c r="T7" s="358"/>
      <c r="U7" s="359"/>
      <c r="V7" s="360"/>
      <c r="W7" s="361" t="s">
        <v>85</v>
      </c>
      <c r="X7" s="361" t="s">
        <v>86</v>
      </c>
      <c r="Y7" s="358"/>
      <c r="Z7" s="359"/>
      <c r="AA7" s="360"/>
      <c r="AB7" s="358"/>
      <c r="AC7" s="359"/>
      <c r="AD7" s="360"/>
      <c r="AE7" s="366"/>
      <c r="AF7" s="366"/>
    </row>
    <row r="8" spans="1:256" ht="76.5" customHeight="1">
      <c r="A8" s="362"/>
      <c r="B8" s="362"/>
      <c r="C8" s="362"/>
      <c r="D8" s="358"/>
      <c r="E8" s="358"/>
      <c r="F8" s="371"/>
      <c r="G8" s="43" t="s">
        <v>64</v>
      </c>
      <c r="H8" s="43" t="s">
        <v>89</v>
      </c>
      <c r="I8" s="43" t="s">
        <v>90</v>
      </c>
      <c r="J8" s="44" t="s">
        <v>64</v>
      </c>
      <c r="K8" s="43" t="s">
        <v>89</v>
      </c>
      <c r="L8" s="43" t="s">
        <v>90</v>
      </c>
      <c r="M8" s="42" t="s">
        <v>64</v>
      </c>
      <c r="N8" s="42" t="s">
        <v>85</v>
      </c>
      <c r="O8" s="42" t="s">
        <v>86</v>
      </c>
      <c r="P8" s="362"/>
      <c r="Q8" s="43" t="s">
        <v>64</v>
      </c>
      <c r="R8" s="43" t="s">
        <v>89</v>
      </c>
      <c r="S8" s="43" t="s">
        <v>90</v>
      </c>
      <c r="T8" s="44" t="s">
        <v>64</v>
      </c>
      <c r="U8" s="43" t="s">
        <v>89</v>
      </c>
      <c r="V8" s="43" t="s">
        <v>90</v>
      </c>
      <c r="W8" s="362"/>
      <c r="X8" s="362"/>
      <c r="Y8" s="43" t="s">
        <v>64</v>
      </c>
      <c r="Z8" s="43" t="s">
        <v>89</v>
      </c>
      <c r="AA8" s="43" t="s">
        <v>90</v>
      </c>
      <c r="AB8" s="44" t="s">
        <v>64</v>
      </c>
      <c r="AC8" s="43" t="s">
        <v>89</v>
      </c>
      <c r="AD8" s="43" t="s">
        <v>90</v>
      </c>
      <c r="AE8" s="362"/>
      <c r="AF8" s="362"/>
    </row>
    <row r="9" spans="1:256" ht="25.5">
      <c r="A9" s="45">
        <v>1</v>
      </c>
      <c r="B9" s="45">
        <v>2</v>
      </c>
      <c r="C9" s="45">
        <v>3</v>
      </c>
      <c r="D9" s="45">
        <v>4</v>
      </c>
      <c r="E9" s="45">
        <v>5</v>
      </c>
      <c r="F9" s="45" t="s">
        <v>91</v>
      </c>
      <c r="G9" s="45" t="s">
        <v>92</v>
      </c>
      <c r="H9" s="45">
        <v>8</v>
      </c>
      <c r="I9" s="45">
        <v>9</v>
      </c>
      <c r="J9" s="45" t="s">
        <v>93</v>
      </c>
      <c r="K9" s="45">
        <v>11</v>
      </c>
      <c r="L9" s="45">
        <v>12</v>
      </c>
      <c r="M9" s="45" t="s">
        <v>94</v>
      </c>
      <c r="N9" s="45">
        <v>14</v>
      </c>
      <c r="O9" s="45">
        <v>15</v>
      </c>
      <c r="P9" s="45" t="s">
        <v>95</v>
      </c>
      <c r="Q9" s="45" t="s">
        <v>96</v>
      </c>
      <c r="R9" s="45">
        <v>18</v>
      </c>
      <c r="S9" s="45">
        <v>19</v>
      </c>
      <c r="T9" s="45" t="s">
        <v>97</v>
      </c>
      <c r="U9" s="45">
        <v>21</v>
      </c>
      <c r="V9" s="45">
        <v>22</v>
      </c>
      <c r="W9" s="45" t="s">
        <v>98</v>
      </c>
      <c r="X9" s="45" t="s">
        <v>99</v>
      </c>
      <c r="Y9" s="45" t="s">
        <v>100</v>
      </c>
      <c r="Z9" s="45" t="s">
        <v>101</v>
      </c>
      <c r="AA9" s="45" t="s">
        <v>102</v>
      </c>
      <c r="AB9" s="45" t="s">
        <v>103</v>
      </c>
      <c r="AC9" s="45" t="s">
        <v>104</v>
      </c>
      <c r="AD9" s="45" t="s">
        <v>105</v>
      </c>
      <c r="AE9" s="45">
        <v>31</v>
      </c>
      <c r="AF9" s="45">
        <v>32</v>
      </c>
    </row>
    <row r="10" spans="1:256" ht="22.5" customHeight="1">
      <c r="A10" s="45"/>
      <c r="B10" s="93" t="s">
        <v>106</v>
      </c>
      <c r="C10" s="42"/>
      <c r="D10" s="46">
        <f t="shared" ref="D10:V10" si="0">D12+D88+D119</f>
        <v>600709</v>
      </c>
      <c r="E10" s="46">
        <f t="shared" si="0"/>
        <v>588907</v>
      </c>
      <c r="F10" s="46">
        <f t="shared" si="0"/>
        <v>203009.147</v>
      </c>
      <c r="G10" s="46">
        <f t="shared" si="0"/>
        <v>203009.147</v>
      </c>
      <c r="H10" s="46">
        <f t="shared" si="0"/>
        <v>833.14700000000005</v>
      </c>
      <c r="I10" s="46">
        <f t="shared" si="0"/>
        <v>202176</v>
      </c>
      <c r="J10" s="46">
        <f t="shared" si="0"/>
        <v>0</v>
      </c>
      <c r="K10" s="46">
        <f t="shared" si="0"/>
        <v>0</v>
      </c>
      <c r="L10" s="46">
        <f t="shared" si="0"/>
        <v>0</v>
      </c>
      <c r="M10" s="46">
        <f t="shared" si="0"/>
        <v>202176</v>
      </c>
      <c r="N10" s="46">
        <f t="shared" si="0"/>
        <v>202176</v>
      </c>
      <c r="O10" s="46">
        <f t="shared" si="0"/>
        <v>0</v>
      </c>
      <c r="P10" s="46">
        <f t="shared" si="0"/>
        <v>48095.188000000002</v>
      </c>
      <c r="Q10" s="46">
        <f t="shared" si="0"/>
        <v>48095.188000000002</v>
      </c>
      <c r="R10" s="46">
        <f t="shared" si="0"/>
        <v>266.28100000000001</v>
      </c>
      <c r="S10" s="46">
        <f t="shared" si="0"/>
        <v>47828.906999999999</v>
      </c>
      <c r="T10" s="46">
        <f t="shared" si="0"/>
        <v>0</v>
      </c>
      <c r="U10" s="46">
        <f t="shared" si="0"/>
        <v>0</v>
      </c>
      <c r="V10" s="46">
        <f t="shared" si="0"/>
        <v>0</v>
      </c>
      <c r="W10" s="33">
        <f>N10/I10*100</f>
        <v>100</v>
      </c>
      <c r="X10" s="33"/>
      <c r="Y10" s="33">
        <f>Q10/G10*100</f>
        <v>23.69114333552665</v>
      </c>
      <c r="Z10" s="33">
        <f>+R10/H10*100</f>
        <v>31.960866449738162</v>
      </c>
      <c r="AA10" s="33">
        <f>S10/I10*100</f>
        <v>23.657064636752136</v>
      </c>
      <c r="AB10" s="33"/>
      <c r="AC10" s="33"/>
      <c r="AD10" s="33"/>
      <c r="AE10" s="33">
        <f>((I10-4500)/I10)*100</f>
        <v>97.774216524216527</v>
      </c>
      <c r="AF10" s="45"/>
      <c r="AH10" s="47"/>
    </row>
    <row r="11" spans="1:256" hidden="1">
      <c r="A11" s="45"/>
      <c r="B11" s="42" t="s">
        <v>107</v>
      </c>
      <c r="C11" s="42"/>
      <c r="D11" s="46"/>
      <c r="E11" s="46"/>
      <c r="F11" s="46"/>
      <c r="G11" s="46"/>
      <c r="H11" s="46"/>
      <c r="I11" s="46"/>
      <c r="J11" s="46"/>
      <c r="K11" s="46"/>
      <c r="L11" s="46"/>
      <c r="M11" s="33"/>
      <c r="N11" s="33"/>
      <c r="O11" s="33"/>
      <c r="P11" s="33"/>
      <c r="Q11" s="33"/>
      <c r="R11" s="33"/>
      <c r="S11" s="33"/>
      <c r="T11" s="33"/>
      <c r="U11" s="33"/>
      <c r="V11" s="33"/>
      <c r="W11" s="48"/>
      <c r="X11" s="48"/>
      <c r="Y11" s="48"/>
      <c r="Z11" s="48"/>
      <c r="AA11" s="48"/>
      <c r="AB11" s="48"/>
      <c r="AC11" s="48"/>
      <c r="AD11" s="48"/>
      <c r="AE11" s="48"/>
      <c r="AF11" s="45"/>
      <c r="AH11" s="47"/>
    </row>
    <row r="12" spans="1:256" ht="38.25">
      <c r="A12" s="42" t="s">
        <v>108</v>
      </c>
      <c r="B12" s="49" t="s">
        <v>109</v>
      </c>
      <c r="C12" s="49"/>
      <c r="D12" s="46">
        <f t="shared" ref="D12:V12" si="1">D13+D24+D32+D34+D67+D77</f>
        <v>291178</v>
      </c>
      <c r="E12" s="46">
        <f t="shared" si="1"/>
        <v>279376</v>
      </c>
      <c r="F12" s="46">
        <f t="shared" si="1"/>
        <v>118337</v>
      </c>
      <c r="G12" s="46">
        <f t="shared" si="1"/>
        <v>118337</v>
      </c>
      <c r="H12" s="46">
        <f t="shared" si="1"/>
        <v>0</v>
      </c>
      <c r="I12" s="46">
        <f t="shared" si="1"/>
        <v>118337</v>
      </c>
      <c r="J12" s="46">
        <f t="shared" si="1"/>
        <v>0</v>
      </c>
      <c r="K12" s="46">
        <f t="shared" si="1"/>
        <v>0</v>
      </c>
      <c r="L12" s="46">
        <f t="shared" si="1"/>
        <v>0</v>
      </c>
      <c r="M12" s="46">
        <f t="shared" si="1"/>
        <v>118337</v>
      </c>
      <c r="N12" s="46">
        <f t="shared" si="1"/>
        <v>118337</v>
      </c>
      <c r="O12" s="46">
        <f t="shared" si="1"/>
        <v>0</v>
      </c>
      <c r="P12" s="46">
        <f t="shared" si="1"/>
        <v>36648.909</v>
      </c>
      <c r="Q12" s="46">
        <f t="shared" si="1"/>
        <v>36648.909</v>
      </c>
      <c r="R12" s="46">
        <f t="shared" si="1"/>
        <v>0</v>
      </c>
      <c r="S12" s="46">
        <f t="shared" si="1"/>
        <v>36648.909</v>
      </c>
      <c r="T12" s="46">
        <f t="shared" si="1"/>
        <v>0</v>
      </c>
      <c r="U12" s="46">
        <f t="shared" si="1"/>
        <v>0</v>
      </c>
      <c r="V12" s="46">
        <f t="shared" si="1"/>
        <v>0</v>
      </c>
      <c r="W12" s="33">
        <f>N12/G12*100</f>
        <v>100</v>
      </c>
      <c r="X12" s="33"/>
      <c r="Y12" s="33">
        <f>Q12/G12*100</f>
        <v>30.969949381850135</v>
      </c>
      <c r="Z12" s="33"/>
      <c r="AA12" s="33">
        <f>S12/I12*100</f>
        <v>30.969949381850135</v>
      </c>
      <c r="AB12" s="33"/>
      <c r="AC12" s="33"/>
      <c r="AD12" s="33"/>
      <c r="AE12" s="33">
        <f>((F12-4500)/F12)*100</f>
        <v>96.197300928703626</v>
      </c>
      <c r="AF12" s="42"/>
      <c r="AG12" s="50"/>
      <c r="AH12" s="40"/>
      <c r="AI12" s="40"/>
      <c r="AJ12" s="40"/>
      <c r="AK12" s="40"/>
      <c r="AL12" s="40"/>
      <c r="AM12" s="40"/>
      <c r="AN12" s="40"/>
      <c r="AO12" s="40"/>
      <c r="AP12" s="40"/>
      <c r="AQ12" s="40"/>
      <c r="AR12" s="40"/>
      <c r="AS12" s="40"/>
      <c r="AT12" s="40"/>
      <c r="AU12" s="40"/>
      <c r="AV12" s="40"/>
      <c r="AW12" s="40"/>
      <c r="AX12" s="40"/>
      <c r="AY12" s="40"/>
      <c r="AZ12" s="40"/>
      <c r="BA12" s="40"/>
      <c r="BB12" s="40"/>
      <c r="BC12" s="40"/>
      <c r="BD12" s="40"/>
      <c r="BE12" s="40"/>
      <c r="BF12" s="40"/>
      <c r="BG12" s="40"/>
      <c r="BH12" s="40"/>
      <c r="BI12" s="40"/>
      <c r="BJ12" s="40"/>
      <c r="BK12" s="40"/>
      <c r="BL12" s="40"/>
      <c r="BM12" s="40"/>
      <c r="BN12" s="40"/>
      <c r="BO12" s="40"/>
      <c r="BP12" s="40"/>
      <c r="BQ12" s="40"/>
      <c r="BR12" s="40"/>
      <c r="BS12" s="40"/>
      <c r="BT12" s="40"/>
      <c r="BU12" s="40"/>
      <c r="BV12" s="40"/>
      <c r="BW12" s="40"/>
      <c r="BX12" s="40"/>
      <c r="BY12" s="40"/>
      <c r="BZ12" s="40"/>
      <c r="CA12" s="40"/>
      <c r="CB12" s="40"/>
      <c r="CC12" s="40"/>
      <c r="CD12" s="40"/>
      <c r="CE12" s="40"/>
      <c r="CF12" s="40"/>
      <c r="CG12" s="40"/>
      <c r="CH12" s="40"/>
      <c r="CI12" s="40"/>
      <c r="CJ12" s="40"/>
      <c r="CK12" s="40"/>
      <c r="CL12" s="40"/>
      <c r="CM12" s="40"/>
      <c r="CN12" s="40"/>
      <c r="CO12" s="40"/>
      <c r="CP12" s="40"/>
      <c r="CQ12" s="40"/>
      <c r="CR12" s="40"/>
      <c r="CS12" s="40"/>
      <c r="CT12" s="40"/>
      <c r="CU12" s="40"/>
      <c r="CV12" s="40"/>
      <c r="CW12" s="40"/>
      <c r="CX12" s="40"/>
      <c r="CY12" s="40"/>
      <c r="CZ12" s="40"/>
      <c r="DA12" s="40"/>
      <c r="DB12" s="40"/>
      <c r="DC12" s="40"/>
      <c r="DD12" s="40"/>
      <c r="DE12" s="40"/>
      <c r="DF12" s="40"/>
      <c r="DG12" s="40"/>
      <c r="DH12" s="40"/>
      <c r="DI12" s="40"/>
      <c r="DJ12" s="40"/>
      <c r="DK12" s="40"/>
      <c r="DL12" s="40"/>
      <c r="DM12" s="40"/>
      <c r="DN12" s="40"/>
      <c r="DO12" s="40"/>
      <c r="DP12" s="40"/>
      <c r="DQ12" s="40"/>
      <c r="DR12" s="40"/>
      <c r="DS12" s="40"/>
      <c r="DT12" s="40"/>
      <c r="DU12" s="40"/>
      <c r="DV12" s="40"/>
      <c r="DW12" s="40"/>
      <c r="DX12" s="40"/>
      <c r="DY12" s="40"/>
      <c r="DZ12" s="40"/>
      <c r="EA12" s="40"/>
      <c r="EB12" s="40"/>
      <c r="EC12" s="40"/>
      <c r="ED12" s="40"/>
      <c r="EE12" s="40"/>
      <c r="EF12" s="40"/>
      <c r="EG12" s="40"/>
      <c r="EH12" s="40"/>
      <c r="EI12" s="40"/>
      <c r="EJ12" s="40"/>
      <c r="EK12" s="40"/>
      <c r="EL12" s="40"/>
      <c r="EM12" s="40"/>
      <c r="EN12" s="40"/>
      <c r="EO12" s="40"/>
      <c r="EP12" s="40"/>
      <c r="EQ12" s="40"/>
      <c r="ER12" s="40"/>
      <c r="ES12" s="40"/>
      <c r="ET12" s="40"/>
      <c r="EU12" s="40"/>
      <c r="EV12" s="40"/>
      <c r="EW12" s="40"/>
      <c r="EX12" s="40"/>
      <c r="EY12" s="40"/>
      <c r="EZ12" s="40"/>
      <c r="FA12" s="40"/>
      <c r="FB12" s="40"/>
      <c r="FC12" s="40"/>
      <c r="FD12" s="40"/>
      <c r="FE12" s="40"/>
      <c r="FF12" s="40"/>
      <c r="FG12" s="40"/>
      <c r="FH12" s="40"/>
      <c r="FI12" s="40"/>
      <c r="FJ12" s="40"/>
      <c r="FK12" s="40"/>
      <c r="FL12" s="40"/>
      <c r="FM12" s="40"/>
      <c r="FN12" s="40"/>
      <c r="FO12" s="40"/>
      <c r="FP12" s="40"/>
      <c r="FQ12" s="40"/>
      <c r="FR12" s="40"/>
      <c r="FS12" s="40"/>
      <c r="FT12" s="40"/>
      <c r="FU12" s="40"/>
      <c r="FV12" s="40"/>
      <c r="FW12" s="40"/>
      <c r="FX12" s="40"/>
      <c r="FY12" s="40"/>
      <c r="FZ12" s="40"/>
      <c r="GA12" s="40"/>
      <c r="GB12" s="40"/>
      <c r="GC12" s="40"/>
      <c r="GD12" s="40"/>
      <c r="GE12" s="40"/>
      <c r="GF12" s="40"/>
      <c r="GG12" s="40"/>
      <c r="GH12" s="40"/>
      <c r="GI12" s="40"/>
      <c r="GJ12" s="40"/>
      <c r="GK12" s="40"/>
      <c r="GL12" s="40"/>
      <c r="GM12" s="40"/>
      <c r="GN12" s="40"/>
      <c r="GO12" s="40"/>
      <c r="GP12" s="40"/>
      <c r="GQ12" s="40"/>
      <c r="GR12" s="40"/>
      <c r="GS12" s="40"/>
      <c r="GT12" s="40"/>
      <c r="GU12" s="40"/>
      <c r="GV12" s="40"/>
      <c r="GW12" s="40"/>
      <c r="GX12" s="40"/>
      <c r="GY12" s="40"/>
      <c r="GZ12" s="40"/>
      <c r="HA12" s="40"/>
      <c r="HB12" s="40"/>
      <c r="HC12" s="40"/>
      <c r="HD12" s="40"/>
      <c r="HE12" s="40"/>
      <c r="HF12" s="40"/>
      <c r="HG12" s="40"/>
      <c r="HH12" s="40"/>
      <c r="HI12" s="40"/>
      <c r="HJ12" s="40"/>
      <c r="HK12" s="40"/>
      <c r="HL12" s="40"/>
      <c r="HM12" s="40"/>
      <c r="HN12" s="40"/>
      <c r="HO12" s="40"/>
      <c r="HP12" s="40"/>
      <c r="HQ12" s="40"/>
      <c r="HR12" s="40"/>
      <c r="HS12" s="40"/>
      <c r="HT12" s="40"/>
      <c r="HU12" s="40"/>
      <c r="HV12" s="40"/>
      <c r="HW12" s="40"/>
      <c r="HX12" s="40"/>
      <c r="HY12" s="40"/>
      <c r="HZ12" s="40"/>
      <c r="IA12" s="40"/>
      <c r="IB12" s="40"/>
      <c r="IC12" s="40"/>
      <c r="ID12" s="40"/>
      <c r="IE12" s="40"/>
      <c r="IF12" s="40"/>
      <c r="IG12" s="40"/>
      <c r="IH12" s="40"/>
      <c r="II12" s="40"/>
      <c r="IJ12" s="40"/>
      <c r="IK12" s="40"/>
      <c r="IL12" s="40"/>
      <c r="IM12" s="40"/>
      <c r="IN12" s="40"/>
      <c r="IO12" s="40"/>
      <c r="IP12" s="40"/>
      <c r="IQ12" s="40"/>
      <c r="IR12" s="40"/>
      <c r="IS12" s="40"/>
      <c r="IT12" s="40"/>
      <c r="IU12" s="40"/>
      <c r="IV12" s="40"/>
    </row>
    <row r="13" spans="1:256" ht="25.5" hidden="1">
      <c r="A13" s="51" t="s">
        <v>110</v>
      </c>
      <c r="B13" s="52" t="s">
        <v>111</v>
      </c>
      <c r="C13" s="52"/>
      <c r="D13" s="53">
        <f>D14+D18</f>
        <v>7247</v>
      </c>
      <c r="E13" s="53">
        <f t="shared" ref="E13:S13" si="2">E14+E18</f>
        <v>6885</v>
      </c>
      <c r="F13" s="53">
        <f t="shared" si="2"/>
        <v>3385</v>
      </c>
      <c r="G13" s="53">
        <f t="shared" si="2"/>
        <v>3385</v>
      </c>
      <c r="H13" s="53"/>
      <c r="I13" s="53">
        <f t="shared" si="2"/>
        <v>3385</v>
      </c>
      <c r="J13" s="53"/>
      <c r="K13" s="53"/>
      <c r="L13" s="53"/>
      <c r="M13" s="53">
        <f t="shared" si="2"/>
        <v>3385</v>
      </c>
      <c r="N13" s="53">
        <f t="shared" si="2"/>
        <v>3385</v>
      </c>
      <c r="O13" s="53"/>
      <c r="P13" s="53">
        <f t="shared" si="2"/>
        <v>1788.5319999999999</v>
      </c>
      <c r="Q13" s="53">
        <f t="shared" si="2"/>
        <v>1788.5319999999999</v>
      </c>
      <c r="R13" s="53"/>
      <c r="S13" s="53">
        <f t="shared" si="2"/>
        <v>1788.5319999999999</v>
      </c>
      <c r="T13" s="53"/>
      <c r="U13" s="53"/>
      <c r="V13" s="53"/>
      <c r="W13" s="33">
        <f>N13/G13*100</f>
        <v>100</v>
      </c>
      <c r="X13" s="33"/>
      <c r="Y13" s="33">
        <f>Q13/G13*100</f>
        <v>52.83698670605613</v>
      </c>
      <c r="Z13" s="33"/>
      <c r="AA13" s="33">
        <f>S13/I13*100</f>
        <v>52.83698670605613</v>
      </c>
      <c r="AB13" s="33"/>
      <c r="AC13" s="33"/>
      <c r="AD13" s="33"/>
      <c r="AE13" s="33">
        <v>100</v>
      </c>
      <c r="AF13" s="42"/>
      <c r="AG13" s="40"/>
      <c r="AH13" s="40"/>
      <c r="AI13" s="40"/>
      <c r="AJ13" s="40"/>
      <c r="AK13" s="40"/>
      <c r="AL13" s="40"/>
      <c r="AM13" s="40"/>
      <c r="AN13" s="40"/>
      <c r="AO13" s="40"/>
      <c r="AP13" s="40"/>
      <c r="AQ13" s="40"/>
      <c r="AR13" s="40"/>
      <c r="AS13" s="40"/>
      <c r="AT13" s="40"/>
      <c r="AU13" s="40"/>
      <c r="AV13" s="40"/>
      <c r="AW13" s="40"/>
      <c r="AX13" s="40"/>
      <c r="AY13" s="40"/>
      <c r="AZ13" s="40"/>
      <c r="BA13" s="40"/>
      <c r="BB13" s="40"/>
      <c r="BC13" s="40"/>
      <c r="BD13" s="40"/>
      <c r="BE13" s="40"/>
      <c r="BF13" s="40"/>
      <c r="BG13" s="40"/>
      <c r="BH13" s="40"/>
      <c r="BI13" s="40"/>
      <c r="BJ13" s="40"/>
      <c r="BK13" s="40"/>
      <c r="BL13" s="40"/>
      <c r="BM13" s="40"/>
      <c r="BN13" s="40"/>
      <c r="BO13" s="40"/>
      <c r="BP13" s="40"/>
      <c r="BQ13" s="40"/>
      <c r="BR13" s="40"/>
      <c r="BS13" s="40"/>
      <c r="BT13" s="40"/>
      <c r="BU13" s="40"/>
      <c r="BV13" s="40"/>
      <c r="BW13" s="40"/>
      <c r="BX13" s="40"/>
      <c r="BY13" s="40"/>
      <c r="BZ13" s="40"/>
      <c r="CA13" s="40"/>
      <c r="CB13" s="40"/>
      <c r="CC13" s="40"/>
      <c r="CD13" s="40"/>
      <c r="CE13" s="40"/>
      <c r="CF13" s="40"/>
      <c r="CG13" s="40"/>
      <c r="CH13" s="40"/>
      <c r="CI13" s="40"/>
      <c r="CJ13" s="40"/>
      <c r="CK13" s="40"/>
      <c r="CL13" s="40"/>
      <c r="CM13" s="40"/>
      <c r="CN13" s="40"/>
      <c r="CO13" s="40"/>
      <c r="CP13" s="40"/>
      <c r="CQ13" s="40"/>
      <c r="CR13" s="40"/>
      <c r="CS13" s="40"/>
      <c r="CT13" s="40"/>
      <c r="CU13" s="40"/>
      <c r="CV13" s="40"/>
      <c r="CW13" s="40"/>
      <c r="CX13" s="40"/>
      <c r="CY13" s="40"/>
      <c r="CZ13" s="40"/>
      <c r="DA13" s="40"/>
      <c r="DB13" s="40"/>
      <c r="DC13" s="40"/>
      <c r="DD13" s="40"/>
      <c r="DE13" s="40"/>
      <c r="DF13" s="40"/>
      <c r="DG13" s="40"/>
      <c r="DH13" s="40"/>
      <c r="DI13" s="40"/>
      <c r="DJ13" s="40"/>
      <c r="DK13" s="40"/>
      <c r="DL13" s="40"/>
      <c r="DM13" s="40"/>
      <c r="DN13" s="40"/>
      <c r="DO13" s="40"/>
      <c r="DP13" s="40"/>
      <c r="DQ13" s="40"/>
      <c r="DR13" s="40"/>
      <c r="DS13" s="40"/>
      <c r="DT13" s="40"/>
      <c r="DU13" s="40"/>
      <c r="DV13" s="40"/>
      <c r="DW13" s="40"/>
      <c r="DX13" s="40"/>
      <c r="DY13" s="40"/>
      <c r="DZ13" s="40"/>
      <c r="EA13" s="40"/>
      <c r="EB13" s="40"/>
      <c r="EC13" s="40"/>
      <c r="ED13" s="40"/>
      <c r="EE13" s="40"/>
      <c r="EF13" s="40"/>
      <c r="EG13" s="40"/>
      <c r="EH13" s="40"/>
      <c r="EI13" s="40"/>
      <c r="EJ13" s="40"/>
      <c r="EK13" s="40"/>
      <c r="EL13" s="40"/>
      <c r="EM13" s="40"/>
      <c r="EN13" s="40"/>
      <c r="EO13" s="40"/>
      <c r="EP13" s="40"/>
      <c r="EQ13" s="40"/>
      <c r="ER13" s="40"/>
      <c r="ES13" s="40"/>
      <c r="ET13" s="40"/>
      <c r="EU13" s="40"/>
      <c r="EV13" s="40"/>
      <c r="EW13" s="40"/>
      <c r="EX13" s="40"/>
      <c r="EY13" s="40"/>
      <c r="EZ13" s="40"/>
      <c r="FA13" s="40"/>
      <c r="FB13" s="40"/>
      <c r="FC13" s="40"/>
      <c r="FD13" s="40"/>
      <c r="FE13" s="40"/>
      <c r="FF13" s="40"/>
      <c r="FG13" s="40"/>
      <c r="FH13" s="40"/>
      <c r="FI13" s="40"/>
      <c r="FJ13" s="40"/>
      <c r="FK13" s="40"/>
      <c r="FL13" s="40"/>
      <c r="FM13" s="40"/>
      <c r="FN13" s="40"/>
      <c r="FO13" s="40"/>
      <c r="FP13" s="40"/>
      <c r="FQ13" s="40"/>
      <c r="FR13" s="40"/>
      <c r="FS13" s="40"/>
      <c r="FT13" s="40"/>
      <c r="FU13" s="40"/>
      <c r="FV13" s="40"/>
      <c r="FW13" s="40"/>
      <c r="FX13" s="40"/>
      <c r="FY13" s="40"/>
      <c r="FZ13" s="40"/>
      <c r="GA13" s="40"/>
      <c r="GB13" s="40"/>
      <c r="GC13" s="40"/>
      <c r="GD13" s="40"/>
      <c r="GE13" s="40"/>
      <c r="GF13" s="40"/>
      <c r="GG13" s="40"/>
      <c r="GH13" s="40"/>
      <c r="GI13" s="40"/>
      <c r="GJ13" s="40"/>
      <c r="GK13" s="40"/>
      <c r="GL13" s="40"/>
      <c r="GM13" s="40"/>
      <c r="GN13" s="40"/>
      <c r="GO13" s="40"/>
      <c r="GP13" s="40"/>
      <c r="GQ13" s="40"/>
      <c r="GR13" s="40"/>
      <c r="GS13" s="40"/>
      <c r="GT13" s="40"/>
      <c r="GU13" s="40"/>
      <c r="GV13" s="40"/>
      <c r="GW13" s="40"/>
      <c r="GX13" s="40"/>
      <c r="GY13" s="40"/>
      <c r="GZ13" s="40"/>
      <c r="HA13" s="40"/>
      <c r="HB13" s="40"/>
      <c r="HC13" s="40"/>
      <c r="HD13" s="40"/>
      <c r="HE13" s="40"/>
      <c r="HF13" s="40"/>
      <c r="HG13" s="40"/>
      <c r="HH13" s="40"/>
      <c r="HI13" s="40"/>
      <c r="HJ13" s="40"/>
      <c r="HK13" s="40"/>
      <c r="HL13" s="40"/>
      <c r="HM13" s="40"/>
      <c r="HN13" s="40"/>
      <c r="HO13" s="40"/>
      <c r="HP13" s="40"/>
      <c r="HQ13" s="40"/>
      <c r="HR13" s="40"/>
      <c r="HS13" s="40"/>
      <c r="HT13" s="40"/>
      <c r="HU13" s="40"/>
      <c r="HV13" s="40"/>
      <c r="HW13" s="40"/>
      <c r="HX13" s="40"/>
      <c r="HY13" s="40"/>
      <c r="HZ13" s="40"/>
      <c r="IA13" s="40"/>
      <c r="IB13" s="40"/>
      <c r="IC13" s="40"/>
      <c r="ID13" s="40"/>
      <c r="IE13" s="40"/>
      <c r="IF13" s="40"/>
      <c r="IG13" s="40"/>
      <c r="IH13" s="40"/>
      <c r="II13" s="40"/>
      <c r="IJ13" s="40"/>
      <c r="IK13" s="40"/>
      <c r="IL13" s="40"/>
      <c r="IM13" s="40"/>
      <c r="IN13" s="40"/>
      <c r="IO13" s="40"/>
      <c r="IP13" s="40"/>
      <c r="IQ13" s="40"/>
      <c r="IR13" s="40"/>
      <c r="IS13" s="40"/>
      <c r="IT13" s="40"/>
      <c r="IU13" s="40"/>
      <c r="IV13" s="40"/>
    </row>
    <row r="14" spans="1:256" hidden="1">
      <c r="A14" s="51" t="s">
        <v>112</v>
      </c>
      <c r="B14" s="52" t="s">
        <v>113</v>
      </c>
      <c r="C14" s="52"/>
      <c r="D14" s="53"/>
      <c r="E14" s="53"/>
      <c r="F14" s="53"/>
      <c r="G14" s="53"/>
      <c r="H14" s="53"/>
      <c r="I14" s="53"/>
      <c r="J14" s="53"/>
      <c r="K14" s="53"/>
      <c r="L14" s="53"/>
      <c r="M14" s="33"/>
      <c r="N14" s="33"/>
      <c r="O14" s="33"/>
      <c r="P14" s="33"/>
      <c r="Q14" s="33"/>
      <c r="R14" s="33"/>
      <c r="S14" s="33"/>
      <c r="T14" s="33"/>
      <c r="U14" s="33"/>
      <c r="V14" s="33"/>
      <c r="W14" s="33"/>
      <c r="X14" s="33"/>
      <c r="Y14" s="33"/>
      <c r="Z14" s="33"/>
      <c r="AA14" s="33"/>
      <c r="AB14" s="33"/>
      <c r="AC14" s="33"/>
      <c r="AD14" s="33"/>
      <c r="AE14" s="33"/>
      <c r="AF14" s="42"/>
      <c r="AG14" s="40"/>
      <c r="AH14" s="40"/>
      <c r="AI14" s="40"/>
      <c r="AJ14" s="40"/>
      <c r="AK14" s="40"/>
      <c r="AL14" s="40"/>
      <c r="AM14" s="40"/>
      <c r="AN14" s="40"/>
      <c r="AO14" s="40"/>
      <c r="AP14" s="40"/>
      <c r="AQ14" s="40"/>
      <c r="AR14" s="40"/>
      <c r="AS14" s="40"/>
      <c r="AT14" s="40"/>
      <c r="AU14" s="40"/>
      <c r="AV14" s="40"/>
      <c r="AW14" s="40"/>
      <c r="AX14" s="40"/>
      <c r="AY14" s="40"/>
      <c r="AZ14" s="40"/>
      <c r="BA14" s="40"/>
      <c r="BB14" s="40"/>
      <c r="BC14" s="40"/>
      <c r="BD14" s="40"/>
      <c r="BE14" s="40"/>
      <c r="BF14" s="40"/>
      <c r="BG14" s="40"/>
      <c r="BH14" s="40"/>
      <c r="BI14" s="40"/>
      <c r="BJ14" s="40"/>
      <c r="BK14" s="40"/>
      <c r="BL14" s="40"/>
      <c r="BM14" s="40"/>
      <c r="BN14" s="40"/>
      <c r="BO14" s="40"/>
      <c r="BP14" s="40"/>
      <c r="BQ14" s="40"/>
      <c r="BR14" s="40"/>
      <c r="BS14" s="40"/>
      <c r="BT14" s="40"/>
      <c r="BU14" s="40"/>
      <c r="BV14" s="40"/>
      <c r="BW14" s="40"/>
      <c r="BX14" s="40"/>
      <c r="BY14" s="40"/>
      <c r="BZ14" s="40"/>
      <c r="CA14" s="40"/>
      <c r="CB14" s="40"/>
      <c r="CC14" s="40"/>
      <c r="CD14" s="40"/>
      <c r="CE14" s="40"/>
      <c r="CF14" s="40"/>
      <c r="CG14" s="40"/>
      <c r="CH14" s="40"/>
      <c r="CI14" s="40"/>
      <c r="CJ14" s="40"/>
      <c r="CK14" s="40"/>
      <c r="CL14" s="40"/>
      <c r="CM14" s="40"/>
      <c r="CN14" s="40"/>
      <c r="CO14" s="40"/>
      <c r="CP14" s="40"/>
      <c r="CQ14" s="40"/>
      <c r="CR14" s="40"/>
      <c r="CS14" s="40"/>
      <c r="CT14" s="40"/>
      <c r="CU14" s="40"/>
      <c r="CV14" s="40"/>
      <c r="CW14" s="40"/>
      <c r="CX14" s="40"/>
      <c r="CY14" s="40"/>
      <c r="CZ14" s="40"/>
      <c r="DA14" s="40"/>
      <c r="DB14" s="40"/>
      <c r="DC14" s="40"/>
      <c r="DD14" s="40"/>
      <c r="DE14" s="40"/>
      <c r="DF14" s="40"/>
      <c r="DG14" s="40"/>
      <c r="DH14" s="40"/>
      <c r="DI14" s="40"/>
      <c r="DJ14" s="40"/>
      <c r="DK14" s="40"/>
      <c r="DL14" s="40"/>
      <c r="DM14" s="40"/>
      <c r="DN14" s="40"/>
      <c r="DO14" s="40"/>
      <c r="DP14" s="40"/>
      <c r="DQ14" s="40"/>
      <c r="DR14" s="40"/>
      <c r="DS14" s="40"/>
      <c r="DT14" s="40"/>
      <c r="DU14" s="40"/>
      <c r="DV14" s="40"/>
      <c r="DW14" s="40"/>
      <c r="DX14" s="40"/>
      <c r="DY14" s="40"/>
      <c r="DZ14" s="40"/>
      <c r="EA14" s="40"/>
      <c r="EB14" s="40"/>
      <c r="EC14" s="40"/>
      <c r="ED14" s="40"/>
      <c r="EE14" s="40"/>
      <c r="EF14" s="40"/>
      <c r="EG14" s="40"/>
      <c r="EH14" s="40"/>
      <c r="EI14" s="40"/>
      <c r="EJ14" s="40"/>
      <c r="EK14" s="40"/>
      <c r="EL14" s="40"/>
      <c r="EM14" s="40"/>
      <c r="EN14" s="40"/>
      <c r="EO14" s="40"/>
      <c r="EP14" s="40"/>
      <c r="EQ14" s="40"/>
      <c r="ER14" s="40"/>
      <c r="ES14" s="40"/>
      <c r="ET14" s="40"/>
      <c r="EU14" s="40"/>
      <c r="EV14" s="40"/>
      <c r="EW14" s="40"/>
      <c r="EX14" s="40"/>
      <c r="EY14" s="40"/>
      <c r="EZ14" s="40"/>
      <c r="FA14" s="40"/>
      <c r="FB14" s="40"/>
      <c r="FC14" s="40"/>
      <c r="FD14" s="40"/>
      <c r="FE14" s="40"/>
      <c r="FF14" s="40"/>
      <c r="FG14" s="40"/>
      <c r="FH14" s="40"/>
      <c r="FI14" s="40"/>
      <c r="FJ14" s="40"/>
      <c r="FK14" s="40"/>
      <c r="FL14" s="40"/>
      <c r="FM14" s="40"/>
      <c r="FN14" s="40"/>
      <c r="FO14" s="40"/>
      <c r="FP14" s="40"/>
      <c r="FQ14" s="40"/>
      <c r="FR14" s="40"/>
      <c r="FS14" s="40"/>
      <c r="FT14" s="40"/>
      <c r="FU14" s="40"/>
      <c r="FV14" s="40"/>
      <c r="FW14" s="40"/>
      <c r="FX14" s="40"/>
      <c r="FY14" s="40"/>
      <c r="FZ14" s="40"/>
      <c r="GA14" s="40"/>
      <c r="GB14" s="40"/>
      <c r="GC14" s="40"/>
      <c r="GD14" s="40"/>
      <c r="GE14" s="40"/>
      <c r="GF14" s="40"/>
      <c r="GG14" s="40"/>
      <c r="GH14" s="40"/>
      <c r="GI14" s="40"/>
      <c r="GJ14" s="40"/>
      <c r="GK14" s="40"/>
      <c r="GL14" s="40"/>
      <c r="GM14" s="40"/>
      <c r="GN14" s="40"/>
      <c r="GO14" s="40"/>
      <c r="GP14" s="40"/>
      <c r="GQ14" s="40"/>
      <c r="GR14" s="40"/>
      <c r="GS14" s="40"/>
      <c r="GT14" s="40"/>
      <c r="GU14" s="40"/>
      <c r="GV14" s="40"/>
      <c r="GW14" s="40"/>
      <c r="GX14" s="40"/>
      <c r="GY14" s="40"/>
      <c r="GZ14" s="40"/>
      <c r="HA14" s="40"/>
      <c r="HB14" s="40"/>
      <c r="HC14" s="40"/>
      <c r="HD14" s="40"/>
      <c r="HE14" s="40"/>
      <c r="HF14" s="40"/>
      <c r="HG14" s="40"/>
      <c r="HH14" s="40"/>
      <c r="HI14" s="40"/>
      <c r="HJ14" s="40"/>
      <c r="HK14" s="40"/>
      <c r="HL14" s="40"/>
      <c r="HM14" s="40"/>
      <c r="HN14" s="40"/>
      <c r="HO14" s="40"/>
      <c r="HP14" s="40"/>
      <c r="HQ14" s="40"/>
      <c r="HR14" s="40"/>
      <c r="HS14" s="40"/>
      <c r="HT14" s="40"/>
      <c r="HU14" s="40"/>
      <c r="HV14" s="40"/>
      <c r="HW14" s="40"/>
      <c r="HX14" s="40"/>
      <c r="HY14" s="40"/>
      <c r="HZ14" s="40"/>
      <c r="IA14" s="40"/>
      <c r="IB14" s="40"/>
      <c r="IC14" s="40"/>
      <c r="ID14" s="40"/>
      <c r="IE14" s="40"/>
      <c r="IF14" s="40"/>
      <c r="IG14" s="40"/>
      <c r="IH14" s="40"/>
      <c r="II14" s="40"/>
      <c r="IJ14" s="40"/>
      <c r="IK14" s="40"/>
      <c r="IL14" s="40"/>
      <c r="IM14" s="40"/>
      <c r="IN14" s="40"/>
      <c r="IO14" s="40"/>
      <c r="IP14" s="40"/>
      <c r="IQ14" s="40"/>
      <c r="IR14" s="40"/>
      <c r="IS14" s="40"/>
      <c r="IT14" s="40"/>
      <c r="IU14" s="40"/>
      <c r="IV14" s="40"/>
    </row>
    <row r="15" spans="1:256" hidden="1">
      <c r="A15" s="54" t="s">
        <v>114</v>
      </c>
      <c r="B15" s="52" t="s">
        <v>115</v>
      </c>
      <c r="C15" s="52"/>
      <c r="D15" s="53"/>
      <c r="E15" s="53"/>
      <c r="F15" s="53"/>
      <c r="G15" s="53"/>
      <c r="H15" s="53"/>
      <c r="I15" s="53"/>
      <c r="J15" s="53"/>
      <c r="K15" s="53"/>
      <c r="L15" s="53"/>
      <c r="M15" s="33"/>
      <c r="N15" s="33"/>
      <c r="O15" s="33"/>
      <c r="P15" s="33"/>
      <c r="Q15" s="33"/>
      <c r="R15" s="33"/>
      <c r="S15" s="33"/>
      <c r="T15" s="33"/>
      <c r="U15" s="33"/>
      <c r="V15" s="33"/>
      <c r="W15" s="33"/>
      <c r="X15" s="33"/>
      <c r="Y15" s="33"/>
      <c r="Z15" s="33"/>
      <c r="AA15" s="33"/>
      <c r="AB15" s="33"/>
      <c r="AC15" s="33"/>
      <c r="AD15" s="33"/>
      <c r="AE15" s="33"/>
      <c r="AF15" s="42"/>
      <c r="AG15" s="40"/>
      <c r="AH15" s="40"/>
      <c r="AI15" s="40"/>
      <c r="AJ15" s="40"/>
      <c r="AK15" s="40"/>
      <c r="AL15" s="40"/>
      <c r="AM15" s="40"/>
      <c r="AN15" s="40"/>
      <c r="AO15" s="40"/>
      <c r="AP15" s="40"/>
      <c r="AQ15" s="40"/>
      <c r="AR15" s="40"/>
      <c r="AS15" s="40"/>
      <c r="AT15" s="40"/>
      <c r="AU15" s="40"/>
      <c r="AV15" s="40"/>
      <c r="AW15" s="40"/>
      <c r="AX15" s="40"/>
      <c r="AY15" s="40"/>
      <c r="AZ15" s="40"/>
      <c r="BA15" s="40"/>
      <c r="BB15" s="40"/>
      <c r="BC15" s="40"/>
      <c r="BD15" s="40"/>
      <c r="BE15" s="40"/>
      <c r="BF15" s="40"/>
      <c r="BG15" s="40"/>
      <c r="BH15" s="40"/>
      <c r="BI15" s="40"/>
      <c r="BJ15" s="40"/>
      <c r="BK15" s="40"/>
      <c r="BL15" s="40"/>
      <c r="BM15" s="40"/>
      <c r="BN15" s="40"/>
      <c r="BO15" s="40"/>
      <c r="BP15" s="40"/>
      <c r="BQ15" s="40"/>
      <c r="BR15" s="40"/>
      <c r="BS15" s="40"/>
      <c r="BT15" s="40"/>
      <c r="BU15" s="40"/>
      <c r="BV15" s="40"/>
      <c r="BW15" s="40"/>
      <c r="BX15" s="40"/>
      <c r="BY15" s="40"/>
      <c r="BZ15" s="40"/>
      <c r="CA15" s="40"/>
      <c r="CB15" s="40"/>
      <c r="CC15" s="40"/>
      <c r="CD15" s="40"/>
      <c r="CE15" s="40"/>
      <c r="CF15" s="40"/>
      <c r="CG15" s="40"/>
      <c r="CH15" s="40"/>
      <c r="CI15" s="40"/>
      <c r="CJ15" s="40"/>
      <c r="CK15" s="40"/>
      <c r="CL15" s="40"/>
      <c r="CM15" s="40"/>
      <c r="CN15" s="40"/>
      <c r="CO15" s="40"/>
      <c r="CP15" s="40"/>
      <c r="CQ15" s="40"/>
      <c r="CR15" s="40"/>
      <c r="CS15" s="40"/>
      <c r="CT15" s="40"/>
      <c r="CU15" s="40"/>
      <c r="CV15" s="40"/>
      <c r="CW15" s="40"/>
      <c r="CX15" s="40"/>
      <c r="CY15" s="40"/>
      <c r="CZ15" s="40"/>
      <c r="DA15" s="40"/>
      <c r="DB15" s="40"/>
      <c r="DC15" s="40"/>
      <c r="DD15" s="40"/>
      <c r="DE15" s="40"/>
      <c r="DF15" s="40"/>
      <c r="DG15" s="40"/>
      <c r="DH15" s="40"/>
      <c r="DI15" s="40"/>
      <c r="DJ15" s="40"/>
      <c r="DK15" s="40"/>
      <c r="DL15" s="40"/>
      <c r="DM15" s="40"/>
      <c r="DN15" s="40"/>
      <c r="DO15" s="40"/>
      <c r="DP15" s="40"/>
      <c r="DQ15" s="40"/>
      <c r="DR15" s="40"/>
      <c r="DS15" s="40"/>
      <c r="DT15" s="40"/>
      <c r="DU15" s="40"/>
      <c r="DV15" s="40"/>
      <c r="DW15" s="40"/>
      <c r="DX15" s="40"/>
      <c r="DY15" s="40"/>
      <c r="DZ15" s="40"/>
      <c r="EA15" s="40"/>
      <c r="EB15" s="40"/>
      <c r="EC15" s="40"/>
      <c r="ED15" s="40"/>
      <c r="EE15" s="40"/>
      <c r="EF15" s="40"/>
      <c r="EG15" s="40"/>
      <c r="EH15" s="40"/>
      <c r="EI15" s="40"/>
      <c r="EJ15" s="40"/>
      <c r="EK15" s="40"/>
      <c r="EL15" s="40"/>
      <c r="EM15" s="40"/>
      <c r="EN15" s="40"/>
      <c r="EO15" s="40"/>
      <c r="EP15" s="40"/>
      <c r="EQ15" s="40"/>
      <c r="ER15" s="40"/>
      <c r="ES15" s="40"/>
      <c r="ET15" s="40"/>
      <c r="EU15" s="40"/>
      <c r="EV15" s="40"/>
      <c r="EW15" s="40"/>
      <c r="EX15" s="40"/>
      <c r="EY15" s="40"/>
      <c r="EZ15" s="40"/>
      <c r="FA15" s="40"/>
      <c r="FB15" s="40"/>
      <c r="FC15" s="40"/>
      <c r="FD15" s="40"/>
      <c r="FE15" s="40"/>
      <c r="FF15" s="40"/>
      <c r="FG15" s="40"/>
      <c r="FH15" s="40"/>
      <c r="FI15" s="40"/>
      <c r="FJ15" s="40"/>
      <c r="FK15" s="40"/>
      <c r="FL15" s="40"/>
      <c r="FM15" s="40"/>
      <c r="FN15" s="40"/>
      <c r="FO15" s="40"/>
      <c r="FP15" s="40"/>
      <c r="FQ15" s="40"/>
      <c r="FR15" s="40"/>
      <c r="FS15" s="40"/>
      <c r="FT15" s="40"/>
      <c r="FU15" s="40"/>
      <c r="FV15" s="40"/>
      <c r="FW15" s="40"/>
      <c r="FX15" s="40"/>
      <c r="FY15" s="40"/>
      <c r="FZ15" s="40"/>
      <c r="GA15" s="40"/>
      <c r="GB15" s="40"/>
      <c r="GC15" s="40"/>
      <c r="GD15" s="40"/>
      <c r="GE15" s="40"/>
      <c r="GF15" s="40"/>
      <c r="GG15" s="40"/>
      <c r="GH15" s="40"/>
      <c r="GI15" s="40"/>
      <c r="GJ15" s="40"/>
      <c r="GK15" s="40"/>
      <c r="GL15" s="40"/>
      <c r="GM15" s="40"/>
      <c r="GN15" s="40"/>
      <c r="GO15" s="40"/>
      <c r="GP15" s="40"/>
      <c r="GQ15" s="40"/>
      <c r="GR15" s="40"/>
      <c r="GS15" s="40"/>
      <c r="GT15" s="40"/>
      <c r="GU15" s="40"/>
      <c r="GV15" s="40"/>
      <c r="GW15" s="40"/>
      <c r="GX15" s="40"/>
      <c r="GY15" s="40"/>
      <c r="GZ15" s="40"/>
      <c r="HA15" s="40"/>
      <c r="HB15" s="40"/>
      <c r="HC15" s="40"/>
      <c r="HD15" s="40"/>
      <c r="HE15" s="40"/>
      <c r="HF15" s="40"/>
      <c r="HG15" s="40"/>
      <c r="HH15" s="40"/>
      <c r="HI15" s="40"/>
      <c r="HJ15" s="40"/>
      <c r="HK15" s="40"/>
      <c r="HL15" s="40"/>
      <c r="HM15" s="40"/>
      <c r="HN15" s="40"/>
      <c r="HO15" s="40"/>
      <c r="HP15" s="40"/>
      <c r="HQ15" s="40"/>
      <c r="HR15" s="40"/>
      <c r="HS15" s="40"/>
      <c r="HT15" s="40"/>
      <c r="HU15" s="40"/>
      <c r="HV15" s="40"/>
      <c r="HW15" s="40"/>
      <c r="HX15" s="40"/>
      <c r="HY15" s="40"/>
      <c r="HZ15" s="40"/>
      <c r="IA15" s="40"/>
      <c r="IB15" s="40"/>
      <c r="IC15" s="40"/>
      <c r="ID15" s="40"/>
      <c r="IE15" s="40"/>
      <c r="IF15" s="40"/>
      <c r="IG15" s="40"/>
      <c r="IH15" s="40"/>
      <c r="II15" s="40"/>
      <c r="IJ15" s="40"/>
      <c r="IK15" s="40"/>
      <c r="IL15" s="40"/>
      <c r="IM15" s="40"/>
      <c r="IN15" s="40"/>
      <c r="IO15" s="40"/>
      <c r="IP15" s="40"/>
      <c r="IQ15" s="40"/>
      <c r="IR15" s="40"/>
      <c r="IS15" s="40"/>
      <c r="IT15" s="40"/>
      <c r="IU15" s="40"/>
      <c r="IV15" s="40"/>
    </row>
    <row r="16" spans="1:256" hidden="1">
      <c r="A16" s="55">
        <v>1</v>
      </c>
      <c r="B16" s="56" t="s">
        <v>116</v>
      </c>
      <c r="C16" s="56"/>
      <c r="D16" s="57"/>
      <c r="E16" s="57"/>
      <c r="F16" s="57"/>
      <c r="G16" s="57"/>
      <c r="H16" s="57"/>
      <c r="I16" s="57"/>
      <c r="J16" s="57"/>
      <c r="K16" s="57"/>
      <c r="L16" s="57"/>
      <c r="M16" s="34"/>
      <c r="N16" s="34"/>
      <c r="O16" s="34"/>
      <c r="P16" s="34"/>
      <c r="Q16" s="34"/>
      <c r="R16" s="34"/>
      <c r="S16" s="34"/>
      <c r="T16" s="34"/>
      <c r="U16" s="34"/>
      <c r="V16" s="34"/>
      <c r="W16" s="34"/>
      <c r="X16" s="34"/>
      <c r="Y16" s="34"/>
      <c r="Z16" s="34"/>
      <c r="AA16" s="34"/>
      <c r="AB16" s="34"/>
      <c r="AC16" s="34"/>
      <c r="AD16" s="34"/>
      <c r="AE16" s="34"/>
      <c r="AF16" s="58"/>
    </row>
    <row r="17" spans="1:256" hidden="1">
      <c r="A17" s="55">
        <v>2</v>
      </c>
      <c r="B17" s="56" t="s">
        <v>116</v>
      </c>
      <c r="C17" s="56"/>
      <c r="D17" s="57"/>
      <c r="E17" s="57"/>
      <c r="F17" s="57"/>
      <c r="G17" s="57"/>
      <c r="H17" s="57"/>
      <c r="I17" s="57"/>
      <c r="J17" s="57"/>
      <c r="K17" s="57"/>
      <c r="L17" s="57"/>
      <c r="M17" s="34"/>
      <c r="N17" s="34"/>
      <c r="O17" s="34"/>
      <c r="P17" s="34"/>
      <c r="Q17" s="34"/>
      <c r="R17" s="34"/>
      <c r="S17" s="34"/>
      <c r="T17" s="34"/>
      <c r="U17" s="34"/>
      <c r="V17" s="34"/>
      <c r="W17" s="34"/>
      <c r="X17" s="34"/>
      <c r="Y17" s="34"/>
      <c r="Z17" s="34"/>
      <c r="AA17" s="34"/>
      <c r="AB17" s="34"/>
      <c r="AC17" s="34"/>
      <c r="AD17" s="34"/>
      <c r="AE17" s="34"/>
      <c r="AF17" s="58"/>
    </row>
    <row r="18" spans="1:256" hidden="1">
      <c r="A18" s="59" t="s">
        <v>117</v>
      </c>
      <c r="B18" s="52" t="s">
        <v>118</v>
      </c>
      <c r="C18" s="52"/>
      <c r="D18" s="53">
        <f>D19+D22+D23</f>
        <v>7247</v>
      </c>
      <c r="E18" s="53">
        <f>E19+E22+E23</f>
        <v>6885</v>
      </c>
      <c r="F18" s="53">
        <f>F19+F22+F23</f>
        <v>3385</v>
      </c>
      <c r="G18" s="53">
        <f>G19+G22+G23</f>
        <v>3385</v>
      </c>
      <c r="H18" s="53"/>
      <c r="I18" s="53">
        <f>I19+I22+I23</f>
        <v>3385</v>
      </c>
      <c r="J18" s="53"/>
      <c r="K18" s="53"/>
      <c r="L18" s="53"/>
      <c r="M18" s="53">
        <f>M19+M22+M23</f>
        <v>3385</v>
      </c>
      <c r="N18" s="53">
        <f>N19+N22+N23</f>
        <v>3385</v>
      </c>
      <c r="O18" s="53"/>
      <c r="P18" s="53">
        <f>P19+P22+P23</f>
        <v>1788.5319999999999</v>
      </c>
      <c r="Q18" s="53">
        <f>Q19+Q22+Q23</f>
        <v>1788.5319999999999</v>
      </c>
      <c r="R18" s="53"/>
      <c r="S18" s="53">
        <f>S19+S22+S23</f>
        <v>1788.5319999999999</v>
      </c>
      <c r="T18" s="53"/>
      <c r="U18" s="53"/>
      <c r="V18" s="53"/>
      <c r="W18" s="33">
        <f>N18/G18*100</f>
        <v>100</v>
      </c>
      <c r="X18" s="33"/>
      <c r="Y18" s="33">
        <f>Q18/G18*100</f>
        <v>52.83698670605613</v>
      </c>
      <c r="Z18" s="33"/>
      <c r="AA18" s="33">
        <f>S18/I18*100</f>
        <v>52.83698670605613</v>
      </c>
      <c r="AB18" s="33"/>
      <c r="AC18" s="33"/>
      <c r="AD18" s="33"/>
      <c r="AE18" s="33">
        <v>100</v>
      </c>
      <c r="AF18" s="60"/>
      <c r="AG18" s="40"/>
      <c r="AH18" s="40"/>
      <c r="AI18" s="40"/>
      <c r="AJ18" s="40"/>
      <c r="AK18" s="40"/>
      <c r="AL18" s="40"/>
      <c r="AM18" s="40"/>
      <c r="AN18" s="40"/>
      <c r="AO18" s="40"/>
      <c r="AP18" s="40"/>
      <c r="AQ18" s="40"/>
      <c r="AR18" s="40"/>
      <c r="AS18" s="40"/>
      <c r="AT18" s="40"/>
      <c r="AU18" s="40"/>
      <c r="AV18" s="40"/>
      <c r="AW18" s="40"/>
      <c r="AX18" s="40"/>
      <c r="AY18" s="40"/>
      <c r="AZ18" s="40"/>
      <c r="BA18" s="40"/>
      <c r="BB18" s="40"/>
      <c r="BC18" s="40"/>
      <c r="BD18" s="40"/>
      <c r="BE18" s="40"/>
      <c r="BF18" s="40"/>
      <c r="BG18" s="40"/>
      <c r="BH18" s="40"/>
      <c r="BI18" s="40"/>
      <c r="BJ18" s="40"/>
      <c r="BK18" s="40"/>
      <c r="BL18" s="40"/>
      <c r="BM18" s="40"/>
      <c r="BN18" s="40"/>
      <c r="BO18" s="40"/>
      <c r="BP18" s="40"/>
      <c r="BQ18" s="40"/>
      <c r="BR18" s="40"/>
      <c r="BS18" s="40"/>
      <c r="BT18" s="40"/>
      <c r="BU18" s="40"/>
      <c r="BV18" s="40"/>
      <c r="BW18" s="40"/>
      <c r="BX18" s="40"/>
      <c r="BY18" s="40"/>
      <c r="BZ18" s="40"/>
      <c r="CA18" s="40"/>
      <c r="CB18" s="40"/>
      <c r="CC18" s="40"/>
      <c r="CD18" s="40"/>
      <c r="CE18" s="40"/>
      <c r="CF18" s="40"/>
      <c r="CG18" s="40"/>
      <c r="CH18" s="40"/>
      <c r="CI18" s="40"/>
      <c r="CJ18" s="40"/>
      <c r="CK18" s="40"/>
      <c r="CL18" s="40"/>
      <c r="CM18" s="40"/>
      <c r="CN18" s="40"/>
      <c r="CO18" s="40"/>
      <c r="CP18" s="40"/>
      <c r="CQ18" s="40"/>
      <c r="CR18" s="40"/>
      <c r="CS18" s="40"/>
      <c r="CT18" s="40"/>
      <c r="CU18" s="40"/>
      <c r="CV18" s="40"/>
      <c r="CW18" s="40"/>
      <c r="CX18" s="40"/>
      <c r="CY18" s="40"/>
      <c r="CZ18" s="40"/>
      <c r="DA18" s="40"/>
      <c r="DB18" s="40"/>
      <c r="DC18" s="40"/>
      <c r="DD18" s="40"/>
      <c r="DE18" s="40"/>
      <c r="DF18" s="40"/>
      <c r="DG18" s="40"/>
      <c r="DH18" s="40"/>
      <c r="DI18" s="40"/>
      <c r="DJ18" s="40"/>
      <c r="DK18" s="40"/>
      <c r="DL18" s="40"/>
      <c r="DM18" s="40"/>
      <c r="DN18" s="40"/>
      <c r="DO18" s="40"/>
      <c r="DP18" s="40"/>
      <c r="DQ18" s="40"/>
      <c r="DR18" s="40"/>
      <c r="DS18" s="40"/>
      <c r="DT18" s="40"/>
      <c r="DU18" s="40"/>
      <c r="DV18" s="40"/>
      <c r="DW18" s="40"/>
      <c r="DX18" s="40"/>
      <c r="DY18" s="40"/>
      <c r="DZ18" s="40"/>
      <c r="EA18" s="40"/>
      <c r="EB18" s="40"/>
      <c r="EC18" s="40"/>
      <c r="ED18" s="40"/>
      <c r="EE18" s="40"/>
      <c r="EF18" s="40"/>
      <c r="EG18" s="40"/>
      <c r="EH18" s="40"/>
      <c r="EI18" s="40"/>
      <c r="EJ18" s="40"/>
      <c r="EK18" s="40"/>
      <c r="EL18" s="40"/>
      <c r="EM18" s="40"/>
      <c r="EN18" s="40"/>
      <c r="EO18" s="40"/>
      <c r="EP18" s="40"/>
      <c r="EQ18" s="40"/>
      <c r="ER18" s="40"/>
      <c r="ES18" s="40"/>
      <c r="ET18" s="40"/>
      <c r="EU18" s="40"/>
      <c r="EV18" s="40"/>
      <c r="EW18" s="40"/>
      <c r="EX18" s="40"/>
      <c r="EY18" s="40"/>
      <c r="EZ18" s="40"/>
      <c r="FA18" s="40"/>
      <c r="FB18" s="40"/>
      <c r="FC18" s="40"/>
      <c r="FD18" s="40"/>
      <c r="FE18" s="40"/>
      <c r="FF18" s="40"/>
      <c r="FG18" s="40"/>
      <c r="FH18" s="40"/>
      <c r="FI18" s="40"/>
      <c r="FJ18" s="40"/>
      <c r="FK18" s="40"/>
      <c r="FL18" s="40"/>
      <c r="FM18" s="40"/>
      <c r="FN18" s="40"/>
      <c r="FO18" s="40"/>
      <c r="FP18" s="40"/>
      <c r="FQ18" s="40"/>
      <c r="FR18" s="40"/>
      <c r="FS18" s="40"/>
      <c r="FT18" s="40"/>
      <c r="FU18" s="40"/>
      <c r="FV18" s="40"/>
      <c r="FW18" s="40"/>
      <c r="FX18" s="40"/>
      <c r="FY18" s="40"/>
      <c r="FZ18" s="40"/>
      <c r="GA18" s="40"/>
      <c r="GB18" s="40"/>
      <c r="GC18" s="40"/>
      <c r="GD18" s="40"/>
      <c r="GE18" s="40"/>
      <c r="GF18" s="40"/>
      <c r="GG18" s="40"/>
      <c r="GH18" s="40"/>
      <c r="GI18" s="40"/>
      <c r="GJ18" s="40"/>
      <c r="GK18" s="40"/>
      <c r="GL18" s="40"/>
      <c r="GM18" s="40"/>
      <c r="GN18" s="40"/>
      <c r="GO18" s="40"/>
      <c r="GP18" s="40"/>
      <c r="GQ18" s="40"/>
      <c r="GR18" s="40"/>
      <c r="GS18" s="40"/>
      <c r="GT18" s="40"/>
      <c r="GU18" s="40"/>
      <c r="GV18" s="40"/>
      <c r="GW18" s="40"/>
      <c r="GX18" s="40"/>
      <c r="GY18" s="40"/>
      <c r="GZ18" s="40"/>
      <c r="HA18" s="40"/>
      <c r="HB18" s="40"/>
      <c r="HC18" s="40"/>
      <c r="HD18" s="40"/>
      <c r="HE18" s="40"/>
      <c r="HF18" s="40"/>
      <c r="HG18" s="40"/>
      <c r="HH18" s="40"/>
      <c r="HI18" s="40"/>
      <c r="HJ18" s="40"/>
      <c r="HK18" s="40"/>
      <c r="HL18" s="40"/>
      <c r="HM18" s="40"/>
      <c r="HN18" s="40"/>
      <c r="HO18" s="40"/>
      <c r="HP18" s="40"/>
      <c r="HQ18" s="40"/>
      <c r="HR18" s="40"/>
      <c r="HS18" s="40"/>
      <c r="HT18" s="40"/>
      <c r="HU18" s="40"/>
      <c r="HV18" s="40"/>
      <c r="HW18" s="40"/>
      <c r="HX18" s="40"/>
      <c r="HY18" s="40"/>
      <c r="HZ18" s="40"/>
      <c r="IA18" s="40"/>
      <c r="IB18" s="40"/>
      <c r="IC18" s="40"/>
      <c r="ID18" s="40"/>
      <c r="IE18" s="40"/>
      <c r="IF18" s="40"/>
      <c r="IG18" s="40"/>
      <c r="IH18" s="40"/>
      <c r="II18" s="40"/>
      <c r="IJ18" s="40"/>
      <c r="IK18" s="40"/>
      <c r="IL18" s="40"/>
      <c r="IM18" s="40"/>
      <c r="IN18" s="40"/>
      <c r="IO18" s="40"/>
      <c r="IP18" s="40"/>
      <c r="IQ18" s="40"/>
      <c r="IR18" s="40"/>
      <c r="IS18" s="40"/>
      <c r="IT18" s="40"/>
      <c r="IU18" s="40"/>
      <c r="IV18" s="40"/>
    </row>
    <row r="19" spans="1:256" ht="25.5" hidden="1">
      <c r="A19" s="54" t="s">
        <v>114</v>
      </c>
      <c r="B19" s="52" t="s">
        <v>119</v>
      </c>
      <c r="C19" s="61"/>
      <c r="D19" s="62">
        <f>D20+D21</f>
        <v>7247</v>
      </c>
      <c r="E19" s="62">
        <f>E20+E21</f>
        <v>6885</v>
      </c>
      <c r="F19" s="62">
        <f>F20+F21</f>
        <v>3385</v>
      </c>
      <c r="G19" s="62">
        <f>G20+G21</f>
        <v>3385</v>
      </c>
      <c r="H19" s="62"/>
      <c r="I19" s="62">
        <f>I20+I21</f>
        <v>3385</v>
      </c>
      <c r="J19" s="62"/>
      <c r="K19" s="62"/>
      <c r="L19" s="62"/>
      <c r="M19" s="62">
        <f>M20+M21</f>
        <v>3385</v>
      </c>
      <c r="N19" s="62">
        <f>N20+N21</f>
        <v>3385</v>
      </c>
      <c r="O19" s="62"/>
      <c r="P19" s="62">
        <f>P20+P21</f>
        <v>1788.5319999999999</v>
      </c>
      <c r="Q19" s="62">
        <f>Q20+Q21</f>
        <v>1788.5319999999999</v>
      </c>
      <c r="R19" s="62"/>
      <c r="S19" s="62">
        <f>S20+S21</f>
        <v>1788.5319999999999</v>
      </c>
      <c r="T19" s="62"/>
      <c r="U19" s="62"/>
      <c r="V19" s="62"/>
      <c r="W19" s="33">
        <f>N19/G19*100</f>
        <v>100</v>
      </c>
      <c r="X19" s="33"/>
      <c r="Y19" s="33">
        <f>Q19/G19*100</f>
        <v>52.83698670605613</v>
      </c>
      <c r="Z19" s="33"/>
      <c r="AA19" s="33">
        <f>S19/I19*100</f>
        <v>52.83698670605613</v>
      </c>
      <c r="AB19" s="33"/>
      <c r="AC19" s="33"/>
      <c r="AD19" s="33"/>
      <c r="AE19" s="33">
        <v>100</v>
      </c>
      <c r="AF19" s="42"/>
      <c r="AG19" s="40"/>
      <c r="AH19" s="40"/>
      <c r="AI19" s="40"/>
      <c r="AJ19" s="40"/>
      <c r="AK19" s="40"/>
      <c r="AL19" s="40"/>
      <c r="AM19" s="40"/>
      <c r="AN19" s="40"/>
      <c r="AO19" s="40"/>
      <c r="AP19" s="40"/>
      <c r="AQ19" s="40"/>
      <c r="AR19" s="40"/>
      <c r="AS19" s="40"/>
      <c r="AT19" s="40"/>
      <c r="AU19" s="40"/>
      <c r="AV19" s="40"/>
      <c r="AW19" s="40"/>
      <c r="AX19" s="40"/>
      <c r="AY19" s="40"/>
      <c r="AZ19" s="40"/>
      <c r="BA19" s="40"/>
      <c r="BB19" s="40"/>
      <c r="BC19" s="40"/>
      <c r="BD19" s="40"/>
      <c r="BE19" s="40"/>
      <c r="BF19" s="40"/>
      <c r="BG19" s="40"/>
      <c r="BH19" s="40"/>
      <c r="BI19" s="40"/>
      <c r="BJ19" s="40"/>
      <c r="BK19" s="40"/>
      <c r="BL19" s="40"/>
      <c r="BM19" s="40"/>
      <c r="BN19" s="40"/>
      <c r="BO19" s="40"/>
      <c r="BP19" s="40"/>
      <c r="BQ19" s="40"/>
      <c r="BR19" s="40"/>
      <c r="BS19" s="40"/>
      <c r="BT19" s="40"/>
      <c r="BU19" s="40"/>
      <c r="BV19" s="40"/>
      <c r="BW19" s="40"/>
      <c r="BX19" s="40"/>
      <c r="BY19" s="40"/>
      <c r="BZ19" s="40"/>
      <c r="CA19" s="40"/>
      <c r="CB19" s="40"/>
      <c r="CC19" s="40"/>
      <c r="CD19" s="40"/>
      <c r="CE19" s="40"/>
      <c r="CF19" s="40"/>
      <c r="CG19" s="40"/>
      <c r="CH19" s="40"/>
      <c r="CI19" s="40"/>
      <c r="CJ19" s="40"/>
      <c r="CK19" s="40"/>
      <c r="CL19" s="40"/>
      <c r="CM19" s="40"/>
      <c r="CN19" s="40"/>
      <c r="CO19" s="40"/>
      <c r="CP19" s="40"/>
      <c r="CQ19" s="40"/>
      <c r="CR19" s="40"/>
      <c r="CS19" s="40"/>
      <c r="CT19" s="40"/>
      <c r="CU19" s="40"/>
      <c r="CV19" s="40"/>
      <c r="CW19" s="40"/>
      <c r="CX19" s="40"/>
      <c r="CY19" s="40"/>
      <c r="CZ19" s="40"/>
      <c r="DA19" s="40"/>
      <c r="DB19" s="40"/>
      <c r="DC19" s="40"/>
      <c r="DD19" s="40"/>
      <c r="DE19" s="40"/>
      <c r="DF19" s="40"/>
      <c r="DG19" s="40"/>
      <c r="DH19" s="40"/>
      <c r="DI19" s="40"/>
      <c r="DJ19" s="40"/>
      <c r="DK19" s="40"/>
      <c r="DL19" s="40"/>
      <c r="DM19" s="40"/>
      <c r="DN19" s="40"/>
      <c r="DO19" s="40"/>
      <c r="DP19" s="40"/>
      <c r="DQ19" s="40"/>
      <c r="DR19" s="40"/>
      <c r="DS19" s="40"/>
      <c r="DT19" s="40"/>
      <c r="DU19" s="40"/>
      <c r="DV19" s="40"/>
      <c r="DW19" s="40"/>
      <c r="DX19" s="40"/>
      <c r="DY19" s="40"/>
      <c r="DZ19" s="40"/>
      <c r="EA19" s="40"/>
      <c r="EB19" s="40"/>
      <c r="EC19" s="40"/>
      <c r="ED19" s="40"/>
      <c r="EE19" s="40"/>
      <c r="EF19" s="40"/>
      <c r="EG19" s="40"/>
      <c r="EH19" s="40"/>
      <c r="EI19" s="40"/>
      <c r="EJ19" s="40"/>
      <c r="EK19" s="40"/>
      <c r="EL19" s="40"/>
      <c r="EM19" s="40"/>
      <c r="EN19" s="40"/>
      <c r="EO19" s="40"/>
      <c r="EP19" s="40"/>
      <c r="EQ19" s="40"/>
      <c r="ER19" s="40"/>
      <c r="ES19" s="40"/>
      <c r="ET19" s="40"/>
      <c r="EU19" s="40"/>
      <c r="EV19" s="40"/>
      <c r="EW19" s="40"/>
      <c r="EX19" s="40"/>
      <c r="EY19" s="40"/>
      <c r="EZ19" s="40"/>
      <c r="FA19" s="40"/>
      <c r="FB19" s="40"/>
      <c r="FC19" s="40"/>
      <c r="FD19" s="40"/>
      <c r="FE19" s="40"/>
      <c r="FF19" s="40"/>
      <c r="FG19" s="40"/>
      <c r="FH19" s="40"/>
      <c r="FI19" s="40"/>
      <c r="FJ19" s="40"/>
      <c r="FK19" s="40"/>
      <c r="FL19" s="40"/>
      <c r="FM19" s="40"/>
      <c r="FN19" s="40"/>
      <c r="FO19" s="40"/>
      <c r="FP19" s="40"/>
      <c r="FQ19" s="40"/>
      <c r="FR19" s="40"/>
      <c r="FS19" s="40"/>
      <c r="FT19" s="40"/>
      <c r="FU19" s="40"/>
      <c r="FV19" s="40"/>
      <c r="FW19" s="40"/>
      <c r="FX19" s="40"/>
      <c r="FY19" s="40"/>
      <c r="FZ19" s="40"/>
      <c r="GA19" s="40"/>
      <c r="GB19" s="40"/>
      <c r="GC19" s="40"/>
      <c r="GD19" s="40"/>
      <c r="GE19" s="40"/>
      <c r="GF19" s="40"/>
      <c r="GG19" s="40"/>
      <c r="GH19" s="40"/>
      <c r="GI19" s="40"/>
      <c r="GJ19" s="40"/>
      <c r="GK19" s="40"/>
      <c r="GL19" s="40"/>
      <c r="GM19" s="40"/>
      <c r="GN19" s="40"/>
      <c r="GO19" s="40"/>
      <c r="GP19" s="40"/>
      <c r="GQ19" s="40"/>
      <c r="GR19" s="40"/>
      <c r="GS19" s="40"/>
      <c r="GT19" s="40"/>
      <c r="GU19" s="40"/>
      <c r="GV19" s="40"/>
      <c r="GW19" s="40"/>
      <c r="GX19" s="40"/>
      <c r="GY19" s="40"/>
      <c r="GZ19" s="40"/>
      <c r="HA19" s="40"/>
      <c r="HB19" s="40"/>
      <c r="HC19" s="40"/>
      <c r="HD19" s="40"/>
      <c r="HE19" s="40"/>
      <c r="HF19" s="40"/>
      <c r="HG19" s="40"/>
      <c r="HH19" s="40"/>
      <c r="HI19" s="40"/>
      <c r="HJ19" s="40"/>
      <c r="HK19" s="40"/>
      <c r="HL19" s="40"/>
      <c r="HM19" s="40"/>
      <c r="HN19" s="40"/>
      <c r="HO19" s="40"/>
      <c r="HP19" s="40"/>
      <c r="HQ19" s="40"/>
      <c r="HR19" s="40"/>
      <c r="HS19" s="40"/>
      <c r="HT19" s="40"/>
      <c r="HU19" s="40"/>
      <c r="HV19" s="40"/>
      <c r="HW19" s="40"/>
      <c r="HX19" s="40"/>
      <c r="HY19" s="40"/>
      <c r="HZ19" s="40"/>
      <c r="IA19" s="40"/>
      <c r="IB19" s="40"/>
      <c r="IC19" s="40"/>
      <c r="ID19" s="40"/>
      <c r="IE19" s="40"/>
      <c r="IF19" s="40"/>
      <c r="IG19" s="40"/>
      <c r="IH19" s="40"/>
      <c r="II19" s="40"/>
      <c r="IJ19" s="40"/>
      <c r="IK19" s="40"/>
      <c r="IL19" s="40"/>
      <c r="IM19" s="40"/>
      <c r="IN19" s="40"/>
      <c r="IO19" s="40"/>
      <c r="IP19" s="40"/>
      <c r="IQ19" s="40"/>
      <c r="IR19" s="40"/>
      <c r="IS19" s="40"/>
      <c r="IT19" s="40"/>
      <c r="IU19" s="40"/>
      <c r="IV19" s="40"/>
    </row>
    <row r="20" spans="1:256" ht="30" hidden="1">
      <c r="A20" s="55">
        <v>1</v>
      </c>
      <c r="B20" s="63" t="s">
        <v>120</v>
      </c>
      <c r="C20" s="64" t="s">
        <v>121</v>
      </c>
      <c r="D20" s="57">
        <v>2900</v>
      </c>
      <c r="E20" s="57">
        <v>2755</v>
      </c>
      <c r="F20" s="57">
        <f>G20+J20</f>
        <v>1755</v>
      </c>
      <c r="G20" s="57">
        <f>SUM(H20:I20)</f>
        <v>1755</v>
      </c>
      <c r="H20" s="57"/>
      <c r="I20" s="57">
        <v>1755</v>
      </c>
      <c r="J20" s="57"/>
      <c r="K20" s="57"/>
      <c r="L20" s="57"/>
      <c r="M20" s="34">
        <f>SUM(N20:O20)</f>
        <v>1755</v>
      </c>
      <c r="N20" s="34">
        <f>I20</f>
        <v>1755</v>
      </c>
      <c r="O20" s="34"/>
      <c r="P20" s="34">
        <f>Q20+T20</f>
        <v>1712.087</v>
      </c>
      <c r="Q20" s="34">
        <f>SUM(R20:S20)</f>
        <v>1712.087</v>
      </c>
      <c r="R20" s="34"/>
      <c r="S20" s="34">
        <v>1712.087</v>
      </c>
      <c r="T20" s="34"/>
      <c r="U20" s="34"/>
      <c r="V20" s="34"/>
      <c r="W20" s="34">
        <f>N20/G20*100</f>
        <v>100</v>
      </c>
      <c r="X20" s="34"/>
      <c r="Y20" s="34">
        <f>Q20/G20*100</f>
        <v>97.554814814814819</v>
      </c>
      <c r="Z20" s="34"/>
      <c r="AA20" s="34">
        <f>S20/I20*100</f>
        <v>97.554814814814819</v>
      </c>
      <c r="AB20" s="34"/>
      <c r="AC20" s="34"/>
      <c r="AD20" s="34"/>
      <c r="AE20" s="34">
        <v>100</v>
      </c>
      <c r="AF20" s="58"/>
    </row>
    <row r="21" spans="1:256" ht="30" hidden="1">
      <c r="A21" s="55">
        <v>2</v>
      </c>
      <c r="B21" s="63" t="s">
        <v>122</v>
      </c>
      <c r="C21" s="64" t="s">
        <v>123</v>
      </c>
      <c r="D21" s="57">
        <v>4347</v>
      </c>
      <c r="E21" s="57">
        <f>2500+1630</f>
        <v>4130</v>
      </c>
      <c r="F21" s="57">
        <f>G21+J21</f>
        <v>1630</v>
      </c>
      <c r="G21" s="57">
        <f>SUM(H21:I21)</f>
        <v>1630</v>
      </c>
      <c r="H21" s="57"/>
      <c r="I21" s="57">
        <v>1630</v>
      </c>
      <c r="J21" s="57"/>
      <c r="K21" s="57"/>
      <c r="L21" s="57"/>
      <c r="M21" s="34">
        <f>SUM(N21:O21)</f>
        <v>1630</v>
      </c>
      <c r="N21" s="34">
        <f>I21</f>
        <v>1630</v>
      </c>
      <c r="O21" s="34"/>
      <c r="P21" s="34">
        <f>Q21+T21</f>
        <v>76.444999999999993</v>
      </c>
      <c r="Q21" s="34">
        <f>SUM(R21:S21)</f>
        <v>76.444999999999993</v>
      </c>
      <c r="R21" s="34"/>
      <c r="S21" s="34">
        <v>76.444999999999993</v>
      </c>
      <c r="T21" s="34"/>
      <c r="U21" s="34"/>
      <c r="V21" s="34"/>
      <c r="W21" s="34">
        <f>N21/G21*100</f>
        <v>100</v>
      </c>
      <c r="X21" s="34"/>
      <c r="Y21" s="34">
        <f>Q21/G21*100</f>
        <v>4.6898773006134968</v>
      </c>
      <c r="Z21" s="34"/>
      <c r="AA21" s="34">
        <f>S21/I21*100</f>
        <v>4.6898773006134968</v>
      </c>
      <c r="AB21" s="34"/>
      <c r="AC21" s="34"/>
      <c r="AD21" s="34"/>
      <c r="AE21" s="34">
        <v>100</v>
      </c>
      <c r="AF21" s="58"/>
    </row>
    <row r="22" spans="1:256" hidden="1">
      <c r="A22" s="54" t="s">
        <v>124</v>
      </c>
      <c r="B22" s="52" t="s">
        <v>125</v>
      </c>
      <c r="C22" s="52"/>
      <c r="D22" s="53"/>
      <c r="E22" s="53"/>
      <c r="F22" s="53"/>
      <c r="G22" s="53"/>
      <c r="H22" s="53"/>
      <c r="I22" s="53"/>
      <c r="J22" s="53"/>
      <c r="K22" s="53"/>
      <c r="L22" s="53"/>
      <c r="M22" s="33"/>
      <c r="N22" s="33"/>
      <c r="O22" s="33"/>
      <c r="P22" s="33"/>
      <c r="Q22" s="33"/>
      <c r="R22" s="33"/>
      <c r="S22" s="33"/>
      <c r="T22" s="33"/>
      <c r="U22" s="33"/>
      <c r="V22" s="33"/>
      <c r="W22" s="33"/>
      <c r="X22" s="33"/>
      <c r="Y22" s="33"/>
      <c r="Z22" s="33"/>
      <c r="AA22" s="33"/>
      <c r="AB22" s="33"/>
      <c r="AC22" s="33"/>
      <c r="AD22" s="33"/>
      <c r="AE22" s="33"/>
      <c r="AF22" s="60"/>
      <c r="AG22" s="40"/>
      <c r="AH22" s="40"/>
      <c r="AI22" s="40"/>
      <c r="AJ22" s="40"/>
      <c r="AK22" s="40"/>
      <c r="AL22" s="40"/>
      <c r="AM22" s="40"/>
      <c r="AN22" s="40"/>
      <c r="AO22" s="40"/>
      <c r="AP22" s="40"/>
      <c r="AQ22" s="40"/>
      <c r="AR22" s="40"/>
      <c r="AS22" s="40"/>
      <c r="AT22" s="40"/>
      <c r="AU22" s="40"/>
      <c r="AV22" s="40"/>
      <c r="AW22" s="40"/>
      <c r="AX22" s="40"/>
      <c r="AY22" s="40"/>
      <c r="AZ22" s="40"/>
      <c r="BA22" s="40"/>
      <c r="BB22" s="40"/>
      <c r="BC22" s="40"/>
      <c r="BD22" s="40"/>
      <c r="BE22" s="40"/>
      <c r="BF22" s="40"/>
      <c r="BG22" s="40"/>
      <c r="BH22" s="40"/>
      <c r="BI22" s="40"/>
      <c r="BJ22" s="40"/>
      <c r="BK22" s="40"/>
      <c r="BL22" s="40"/>
      <c r="BM22" s="40"/>
      <c r="BN22" s="40"/>
      <c r="BO22" s="40"/>
      <c r="BP22" s="40"/>
      <c r="BQ22" s="40"/>
      <c r="BR22" s="40"/>
      <c r="BS22" s="40"/>
      <c r="BT22" s="40"/>
      <c r="BU22" s="40"/>
      <c r="BV22" s="40"/>
      <c r="BW22" s="40"/>
      <c r="BX22" s="40"/>
      <c r="BY22" s="40"/>
      <c r="BZ22" s="40"/>
      <c r="CA22" s="40"/>
      <c r="CB22" s="40"/>
      <c r="CC22" s="40"/>
      <c r="CD22" s="40"/>
      <c r="CE22" s="40"/>
      <c r="CF22" s="40"/>
      <c r="CG22" s="40"/>
      <c r="CH22" s="40"/>
      <c r="CI22" s="40"/>
      <c r="CJ22" s="40"/>
      <c r="CK22" s="40"/>
      <c r="CL22" s="40"/>
      <c r="CM22" s="40"/>
      <c r="CN22" s="40"/>
      <c r="CO22" s="40"/>
      <c r="CP22" s="40"/>
      <c r="CQ22" s="40"/>
      <c r="CR22" s="40"/>
      <c r="CS22" s="40"/>
      <c r="CT22" s="40"/>
      <c r="CU22" s="40"/>
      <c r="CV22" s="40"/>
      <c r="CW22" s="40"/>
      <c r="CX22" s="40"/>
      <c r="CY22" s="40"/>
      <c r="CZ22" s="40"/>
      <c r="DA22" s="40"/>
      <c r="DB22" s="40"/>
      <c r="DC22" s="40"/>
      <c r="DD22" s="40"/>
      <c r="DE22" s="40"/>
      <c r="DF22" s="40"/>
      <c r="DG22" s="40"/>
      <c r="DH22" s="40"/>
      <c r="DI22" s="40"/>
      <c r="DJ22" s="40"/>
      <c r="DK22" s="40"/>
      <c r="DL22" s="40"/>
      <c r="DM22" s="40"/>
      <c r="DN22" s="40"/>
      <c r="DO22" s="40"/>
      <c r="DP22" s="40"/>
      <c r="DQ22" s="40"/>
      <c r="DR22" s="40"/>
      <c r="DS22" s="40"/>
      <c r="DT22" s="40"/>
      <c r="DU22" s="40"/>
      <c r="DV22" s="40"/>
      <c r="DW22" s="40"/>
      <c r="DX22" s="40"/>
      <c r="DY22" s="40"/>
      <c r="DZ22" s="40"/>
      <c r="EA22" s="40"/>
      <c r="EB22" s="40"/>
      <c r="EC22" s="40"/>
      <c r="ED22" s="40"/>
      <c r="EE22" s="40"/>
      <c r="EF22" s="40"/>
      <c r="EG22" s="40"/>
      <c r="EH22" s="40"/>
      <c r="EI22" s="40"/>
      <c r="EJ22" s="40"/>
      <c r="EK22" s="40"/>
      <c r="EL22" s="40"/>
      <c r="EM22" s="40"/>
      <c r="EN22" s="40"/>
      <c r="EO22" s="40"/>
      <c r="EP22" s="40"/>
      <c r="EQ22" s="40"/>
      <c r="ER22" s="40"/>
      <c r="ES22" s="40"/>
      <c r="ET22" s="40"/>
      <c r="EU22" s="40"/>
      <c r="EV22" s="40"/>
      <c r="EW22" s="40"/>
      <c r="EX22" s="40"/>
      <c r="EY22" s="40"/>
      <c r="EZ22" s="40"/>
      <c r="FA22" s="40"/>
      <c r="FB22" s="40"/>
      <c r="FC22" s="40"/>
      <c r="FD22" s="40"/>
      <c r="FE22" s="40"/>
      <c r="FF22" s="40"/>
      <c r="FG22" s="40"/>
      <c r="FH22" s="40"/>
      <c r="FI22" s="40"/>
      <c r="FJ22" s="40"/>
      <c r="FK22" s="40"/>
      <c r="FL22" s="40"/>
      <c r="FM22" s="40"/>
      <c r="FN22" s="40"/>
      <c r="FO22" s="40"/>
      <c r="FP22" s="40"/>
      <c r="FQ22" s="40"/>
      <c r="FR22" s="40"/>
      <c r="FS22" s="40"/>
      <c r="FT22" s="40"/>
      <c r="FU22" s="40"/>
      <c r="FV22" s="40"/>
      <c r="FW22" s="40"/>
      <c r="FX22" s="40"/>
      <c r="FY22" s="40"/>
      <c r="FZ22" s="40"/>
      <c r="GA22" s="40"/>
      <c r="GB22" s="40"/>
      <c r="GC22" s="40"/>
      <c r="GD22" s="40"/>
      <c r="GE22" s="40"/>
      <c r="GF22" s="40"/>
      <c r="GG22" s="40"/>
      <c r="GH22" s="40"/>
      <c r="GI22" s="40"/>
      <c r="GJ22" s="40"/>
      <c r="GK22" s="40"/>
      <c r="GL22" s="40"/>
      <c r="GM22" s="40"/>
      <c r="GN22" s="40"/>
      <c r="GO22" s="40"/>
      <c r="GP22" s="40"/>
      <c r="GQ22" s="40"/>
      <c r="GR22" s="40"/>
      <c r="GS22" s="40"/>
      <c r="GT22" s="40"/>
      <c r="GU22" s="40"/>
      <c r="GV22" s="40"/>
      <c r="GW22" s="40"/>
      <c r="GX22" s="40"/>
      <c r="GY22" s="40"/>
      <c r="GZ22" s="40"/>
      <c r="HA22" s="40"/>
      <c r="HB22" s="40"/>
      <c r="HC22" s="40"/>
      <c r="HD22" s="40"/>
      <c r="HE22" s="40"/>
      <c r="HF22" s="40"/>
      <c r="HG22" s="40"/>
      <c r="HH22" s="40"/>
      <c r="HI22" s="40"/>
      <c r="HJ22" s="40"/>
      <c r="HK22" s="40"/>
      <c r="HL22" s="40"/>
      <c r="HM22" s="40"/>
      <c r="HN22" s="40"/>
      <c r="HO22" s="40"/>
      <c r="HP22" s="40"/>
      <c r="HQ22" s="40"/>
      <c r="HR22" s="40"/>
      <c r="HS22" s="40"/>
      <c r="HT22" s="40"/>
      <c r="HU22" s="40"/>
      <c r="HV22" s="40"/>
      <c r="HW22" s="40"/>
      <c r="HX22" s="40"/>
      <c r="HY22" s="40"/>
      <c r="HZ22" s="40"/>
      <c r="IA22" s="40"/>
      <c r="IB22" s="40"/>
      <c r="IC22" s="40"/>
      <c r="ID22" s="40"/>
      <c r="IE22" s="40"/>
      <c r="IF22" s="40"/>
      <c r="IG22" s="40"/>
      <c r="IH22" s="40"/>
      <c r="II22" s="40"/>
      <c r="IJ22" s="40"/>
      <c r="IK22" s="40"/>
      <c r="IL22" s="40"/>
      <c r="IM22" s="40"/>
      <c r="IN22" s="40"/>
      <c r="IO22" s="40"/>
      <c r="IP22" s="40"/>
      <c r="IQ22" s="40"/>
      <c r="IR22" s="40"/>
      <c r="IS22" s="40"/>
      <c r="IT22" s="40"/>
      <c r="IU22" s="40"/>
      <c r="IV22" s="40"/>
    </row>
    <row r="23" spans="1:256" hidden="1">
      <c r="A23" s="54" t="s">
        <v>126</v>
      </c>
      <c r="B23" s="52" t="s">
        <v>115</v>
      </c>
      <c r="C23" s="52"/>
      <c r="D23" s="53"/>
      <c r="E23" s="53"/>
      <c r="F23" s="53"/>
      <c r="G23" s="53"/>
      <c r="H23" s="53"/>
      <c r="I23" s="53"/>
      <c r="J23" s="53"/>
      <c r="K23" s="53"/>
      <c r="L23" s="53"/>
      <c r="M23" s="33"/>
      <c r="N23" s="33"/>
      <c r="O23" s="33"/>
      <c r="P23" s="33"/>
      <c r="Q23" s="33"/>
      <c r="R23" s="33"/>
      <c r="S23" s="33"/>
      <c r="T23" s="33"/>
      <c r="U23" s="33"/>
      <c r="V23" s="33"/>
      <c r="W23" s="33"/>
      <c r="X23" s="33"/>
      <c r="Y23" s="33"/>
      <c r="Z23" s="33"/>
      <c r="AA23" s="33"/>
      <c r="AB23" s="33"/>
      <c r="AC23" s="33"/>
      <c r="AD23" s="33"/>
      <c r="AE23" s="33"/>
      <c r="AF23" s="60"/>
      <c r="AG23" s="40"/>
      <c r="AH23" s="40"/>
      <c r="AI23" s="40"/>
      <c r="AJ23" s="40"/>
      <c r="AK23" s="40"/>
      <c r="AL23" s="40"/>
      <c r="AM23" s="40"/>
      <c r="AN23" s="40"/>
      <c r="AO23" s="40"/>
      <c r="AP23" s="40"/>
      <c r="AQ23" s="40"/>
      <c r="AR23" s="40"/>
      <c r="AS23" s="40"/>
      <c r="AT23" s="40"/>
      <c r="AU23" s="40"/>
      <c r="AV23" s="40"/>
      <c r="AW23" s="40"/>
      <c r="AX23" s="40"/>
      <c r="AY23" s="40"/>
      <c r="AZ23" s="40"/>
      <c r="BA23" s="40"/>
      <c r="BB23" s="40"/>
      <c r="BC23" s="40"/>
      <c r="BD23" s="40"/>
      <c r="BE23" s="40"/>
      <c r="BF23" s="40"/>
      <c r="BG23" s="40"/>
      <c r="BH23" s="40"/>
      <c r="BI23" s="40"/>
      <c r="BJ23" s="40"/>
      <c r="BK23" s="40"/>
      <c r="BL23" s="40"/>
      <c r="BM23" s="40"/>
      <c r="BN23" s="40"/>
      <c r="BO23" s="40"/>
      <c r="BP23" s="40"/>
      <c r="BQ23" s="40"/>
      <c r="BR23" s="40"/>
      <c r="BS23" s="40"/>
      <c r="BT23" s="40"/>
      <c r="BU23" s="40"/>
      <c r="BV23" s="40"/>
      <c r="BW23" s="40"/>
      <c r="BX23" s="40"/>
      <c r="BY23" s="40"/>
      <c r="BZ23" s="40"/>
      <c r="CA23" s="40"/>
      <c r="CB23" s="40"/>
      <c r="CC23" s="40"/>
      <c r="CD23" s="40"/>
      <c r="CE23" s="40"/>
      <c r="CF23" s="40"/>
      <c r="CG23" s="40"/>
      <c r="CH23" s="40"/>
      <c r="CI23" s="40"/>
      <c r="CJ23" s="40"/>
      <c r="CK23" s="40"/>
      <c r="CL23" s="40"/>
      <c r="CM23" s="40"/>
      <c r="CN23" s="40"/>
      <c r="CO23" s="40"/>
      <c r="CP23" s="40"/>
      <c r="CQ23" s="40"/>
      <c r="CR23" s="40"/>
      <c r="CS23" s="40"/>
      <c r="CT23" s="40"/>
      <c r="CU23" s="40"/>
      <c r="CV23" s="40"/>
      <c r="CW23" s="40"/>
      <c r="CX23" s="40"/>
      <c r="CY23" s="40"/>
      <c r="CZ23" s="40"/>
      <c r="DA23" s="40"/>
      <c r="DB23" s="40"/>
      <c r="DC23" s="40"/>
      <c r="DD23" s="40"/>
      <c r="DE23" s="40"/>
      <c r="DF23" s="40"/>
      <c r="DG23" s="40"/>
      <c r="DH23" s="40"/>
      <c r="DI23" s="40"/>
      <c r="DJ23" s="40"/>
      <c r="DK23" s="40"/>
      <c r="DL23" s="40"/>
      <c r="DM23" s="40"/>
      <c r="DN23" s="40"/>
      <c r="DO23" s="40"/>
      <c r="DP23" s="40"/>
      <c r="DQ23" s="40"/>
      <c r="DR23" s="40"/>
      <c r="DS23" s="40"/>
      <c r="DT23" s="40"/>
      <c r="DU23" s="40"/>
      <c r="DV23" s="40"/>
      <c r="DW23" s="40"/>
      <c r="DX23" s="40"/>
      <c r="DY23" s="40"/>
      <c r="DZ23" s="40"/>
      <c r="EA23" s="40"/>
      <c r="EB23" s="40"/>
      <c r="EC23" s="40"/>
      <c r="ED23" s="40"/>
      <c r="EE23" s="40"/>
      <c r="EF23" s="40"/>
      <c r="EG23" s="40"/>
      <c r="EH23" s="40"/>
      <c r="EI23" s="40"/>
      <c r="EJ23" s="40"/>
      <c r="EK23" s="40"/>
      <c r="EL23" s="40"/>
      <c r="EM23" s="40"/>
      <c r="EN23" s="40"/>
      <c r="EO23" s="40"/>
      <c r="EP23" s="40"/>
      <c r="EQ23" s="40"/>
      <c r="ER23" s="40"/>
      <c r="ES23" s="40"/>
      <c r="ET23" s="40"/>
      <c r="EU23" s="40"/>
      <c r="EV23" s="40"/>
      <c r="EW23" s="40"/>
      <c r="EX23" s="40"/>
      <c r="EY23" s="40"/>
      <c r="EZ23" s="40"/>
      <c r="FA23" s="40"/>
      <c r="FB23" s="40"/>
      <c r="FC23" s="40"/>
      <c r="FD23" s="40"/>
      <c r="FE23" s="40"/>
      <c r="FF23" s="40"/>
      <c r="FG23" s="40"/>
      <c r="FH23" s="40"/>
      <c r="FI23" s="40"/>
      <c r="FJ23" s="40"/>
      <c r="FK23" s="40"/>
      <c r="FL23" s="40"/>
      <c r="FM23" s="40"/>
      <c r="FN23" s="40"/>
      <c r="FO23" s="40"/>
      <c r="FP23" s="40"/>
      <c r="FQ23" s="40"/>
      <c r="FR23" s="40"/>
      <c r="FS23" s="40"/>
      <c r="FT23" s="40"/>
      <c r="FU23" s="40"/>
      <c r="FV23" s="40"/>
      <c r="FW23" s="40"/>
      <c r="FX23" s="40"/>
      <c r="FY23" s="40"/>
      <c r="FZ23" s="40"/>
      <c r="GA23" s="40"/>
      <c r="GB23" s="40"/>
      <c r="GC23" s="40"/>
      <c r="GD23" s="40"/>
      <c r="GE23" s="40"/>
      <c r="GF23" s="40"/>
      <c r="GG23" s="40"/>
      <c r="GH23" s="40"/>
      <c r="GI23" s="40"/>
      <c r="GJ23" s="40"/>
      <c r="GK23" s="40"/>
      <c r="GL23" s="40"/>
      <c r="GM23" s="40"/>
      <c r="GN23" s="40"/>
      <c r="GO23" s="40"/>
      <c r="GP23" s="40"/>
      <c r="GQ23" s="40"/>
      <c r="GR23" s="40"/>
      <c r="GS23" s="40"/>
      <c r="GT23" s="40"/>
      <c r="GU23" s="40"/>
      <c r="GV23" s="40"/>
      <c r="GW23" s="40"/>
      <c r="GX23" s="40"/>
      <c r="GY23" s="40"/>
      <c r="GZ23" s="40"/>
      <c r="HA23" s="40"/>
      <c r="HB23" s="40"/>
      <c r="HC23" s="40"/>
      <c r="HD23" s="40"/>
      <c r="HE23" s="40"/>
      <c r="HF23" s="40"/>
      <c r="HG23" s="40"/>
      <c r="HH23" s="40"/>
      <c r="HI23" s="40"/>
      <c r="HJ23" s="40"/>
      <c r="HK23" s="40"/>
      <c r="HL23" s="40"/>
      <c r="HM23" s="40"/>
      <c r="HN23" s="40"/>
      <c r="HO23" s="40"/>
      <c r="HP23" s="40"/>
      <c r="HQ23" s="40"/>
      <c r="HR23" s="40"/>
      <c r="HS23" s="40"/>
      <c r="HT23" s="40"/>
      <c r="HU23" s="40"/>
      <c r="HV23" s="40"/>
      <c r="HW23" s="40"/>
      <c r="HX23" s="40"/>
      <c r="HY23" s="40"/>
      <c r="HZ23" s="40"/>
      <c r="IA23" s="40"/>
      <c r="IB23" s="40"/>
      <c r="IC23" s="40"/>
      <c r="ID23" s="40"/>
      <c r="IE23" s="40"/>
      <c r="IF23" s="40"/>
      <c r="IG23" s="40"/>
      <c r="IH23" s="40"/>
      <c r="II23" s="40"/>
      <c r="IJ23" s="40"/>
      <c r="IK23" s="40"/>
      <c r="IL23" s="40"/>
      <c r="IM23" s="40"/>
      <c r="IN23" s="40"/>
      <c r="IO23" s="40"/>
      <c r="IP23" s="40"/>
      <c r="IQ23" s="40"/>
      <c r="IR23" s="40"/>
      <c r="IS23" s="40"/>
      <c r="IT23" s="40"/>
      <c r="IU23" s="40"/>
      <c r="IV23" s="40"/>
    </row>
    <row r="24" spans="1:256" ht="25.5" hidden="1">
      <c r="A24" s="51" t="s">
        <v>127</v>
      </c>
      <c r="B24" s="52" t="s">
        <v>128</v>
      </c>
      <c r="C24" s="52"/>
      <c r="D24" s="53">
        <f>D25+D28</f>
        <v>8822</v>
      </c>
      <c r="E24" s="53">
        <f t="shared" ref="E24:N24" si="3">E25+E28</f>
        <v>8381</v>
      </c>
      <c r="F24" s="53">
        <f t="shared" si="3"/>
        <v>3000</v>
      </c>
      <c r="G24" s="53">
        <f t="shared" si="3"/>
        <v>3000</v>
      </c>
      <c r="H24" s="53"/>
      <c r="I24" s="53">
        <f t="shared" si="3"/>
        <v>3000</v>
      </c>
      <c r="J24" s="53"/>
      <c r="K24" s="53"/>
      <c r="L24" s="53"/>
      <c r="M24" s="53">
        <f t="shared" si="3"/>
        <v>3000</v>
      </c>
      <c r="N24" s="53">
        <f t="shared" si="3"/>
        <v>3000</v>
      </c>
      <c r="O24" s="53"/>
      <c r="P24" s="53"/>
      <c r="Q24" s="53"/>
      <c r="R24" s="53"/>
      <c r="S24" s="53"/>
      <c r="T24" s="53"/>
      <c r="U24" s="53"/>
      <c r="V24" s="53"/>
      <c r="W24" s="33">
        <f>N24/G24*100</f>
        <v>100</v>
      </c>
      <c r="X24" s="33"/>
      <c r="Y24" s="33">
        <f>Q24/G24*100</f>
        <v>0</v>
      </c>
      <c r="Z24" s="33"/>
      <c r="AA24" s="33">
        <f>S24/I24*100</f>
        <v>0</v>
      </c>
      <c r="AB24" s="33"/>
      <c r="AC24" s="33"/>
      <c r="AD24" s="33"/>
      <c r="AE24" s="33">
        <v>0</v>
      </c>
      <c r="AF24" s="65"/>
    </row>
    <row r="25" spans="1:256" hidden="1">
      <c r="A25" s="51" t="s">
        <v>112</v>
      </c>
      <c r="B25" s="52" t="s">
        <v>113</v>
      </c>
      <c r="C25" s="52"/>
      <c r="D25" s="53">
        <f>D26</f>
        <v>8822</v>
      </c>
      <c r="E25" s="53">
        <f t="shared" ref="E25:N26" si="4">E26</f>
        <v>8381</v>
      </c>
      <c r="F25" s="53">
        <f t="shared" si="4"/>
        <v>3000</v>
      </c>
      <c r="G25" s="53">
        <f t="shared" si="4"/>
        <v>3000</v>
      </c>
      <c r="H25" s="53"/>
      <c r="I25" s="53">
        <f t="shared" si="4"/>
        <v>3000</v>
      </c>
      <c r="J25" s="53"/>
      <c r="K25" s="53"/>
      <c r="L25" s="53"/>
      <c r="M25" s="53">
        <f t="shared" si="4"/>
        <v>3000</v>
      </c>
      <c r="N25" s="53">
        <f t="shared" si="4"/>
        <v>3000</v>
      </c>
      <c r="O25" s="53"/>
      <c r="P25" s="53"/>
      <c r="Q25" s="53"/>
      <c r="R25" s="53"/>
      <c r="S25" s="53"/>
      <c r="T25" s="53"/>
      <c r="U25" s="53"/>
      <c r="V25" s="53"/>
      <c r="W25" s="33">
        <f>N25/G25*100</f>
        <v>100</v>
      </c>
      <c r="X25" s="33"/>
      <c r="Y25" s="33">
        <f>Q25/G25*100</f>
        <v>0</v>
      </c>
      <c r="Z25" s="33"/>
      <c r="AA25" s="33">
        <f>S25/I25*100</f>
        <v>0</v>
      </c>
      <c r="AB25" s="33"/>
      <c r="AC25" s="33"/>
      <c r="AD25" s="33"/>
      <c r="AE25" s="33">
        <v>0</v>
      </c>
      <c r="AF25" s="42"/>
      <c r="AG25" s="40"/>
      <c r="AH25" s="40"/>
      <c r="AI25" s="40"/>
      <c r="AJ25" s="40"/>
      <c r="AK25" s="40"/>
      <c r="AL25" s="40"/>
      <c r="AM25" s="40"/>
      <c r="AN25" s="40"/>
      <c r="AO25" s="40"/>
      <c r="AP25" s="40"/>
      <c r="AQ25" s="40"/>
      <c r="AR25" s="40"/>
      <c r="AS25" s="40"/>
      <c r="AT25" s="40"/>
      <c r="AU25" s="40"/>
      <c r="AV25" s="40"/>
      <c r="AW25" s="40"/>
      <c r="AX25" s="40"/>
      <c r="AY25" s="40"/>
      <c r="AZ25" s="40"/>
      <c r="BA25" s="40"/>
      <c r="BB25" s="40"/>
      <c r="BC25" s="40"/>
      <c r="BD25" s="40"/>
      <c r="BE25" s="40"/>
      <c r="BF25" s="40"/>
      <c r="BG25" s="40"/>
      <c r="BH25" s="40"/>
      <c r="BI25" s="40"/>
      <c r="BJ25" s="40"/>
      <c r="BK25" s="40"/>
      <c r="BL25" s="40"/>
      <c r="BM25" s="40"/>
      <c r="BN25" s="40"/>
      <c r="BO25" s="40"/>
      <c r="BP25" s="40"/>
      <c r="BQ25" s="40"/>
      <c r="BR25" s="40"/>
      <c r="BS25" s="40"/>
      <c r="BT25" s="40"/>
      <c r="BU25" s="40"/>
      <c r="BV25" s="40"/>
      <c r="BW25" s="40"/>
      <c r="BX25" s="40"/>
      <c r="BY25" s="40"/>
      <c r="BZ25" s="40"/>
      <c r="CA25" s="40"/>
      <c r="CB25" s="40"/>
      <c r="CC25" s="40"/>
      <c r="CD25" s="40"/>
      <c r="CE25" s="40"/>
      <c r="CF25" s="40"/>
      <c r="CG25" s="40"/>
      <c r="CH25" s="40"/>
      <c r="CI25" s="40"/>
      <c r="CJ25" s="40"/>
      <c r="CK25" s="40"/>
      <c r="CL25" s="40"/>
      <c r="CM25" s="40"/>
      <c r="CN25" s="40"/>
      <c r="CO25" s="40"/>
      <c r="CP25" s="40"/>
      <c r="CQ25" s="40"/>
      <c r="CR25" s="40"/>
      <c r="CS25" s="40"/>
      <c r="CT25" s="40"/>
      <c r="CU25" s="40"/>
      <c r="CV25" s="40"/>
      <c r="CW25" s="40"/>
      <c r="CX25" s="40"/>
      <c r="CY25" s="40"/>
      <c r="CZ25" s="40"/>
      <c r="DA25" s="40"/>
      <c r="DB25" s="40"/>
      <c r="DC25" s="40"/>
      <c r="DD25" s="40"/>
      <c r="DE25" s="40"/>
      <c r="DF25" s="40"/>
      <c r="DG25" s="40"/>
      <c r="DH25" s="40"/>
      <c r="DI25" s="40"/>
      <c r="DJ25" s="40"/>
      <c r="DK25" s="40"/>
      <c r="DL25" s="40"/>
      <c r="DM25" s="40"/>
      <c r="DN25" s="40"/>
      <c r="DO25" s="40"/>
      <c r="DP25" s="40"/>
      <c r="DQ25" s="40"/>
      <c r="DR25" s="40"/>
      <c r="DS25" s="40"/>
      <c r="DT25" s="40"/>
      <c r="DU25" s="40"/>
      <c r="DV25" s="40"/>
      <c r="DW25" s="40"/>
      <c r="DX25" s="40"/>
      <c r="DY25" s="40"/>
      <c r="DZ25" s="40"/>
      <c r="EA25" s="40"/>
      <c r="EB25" s="40"/>
      <c r="EC25" s="40"/>
      <c r="ED25" s="40"/>
      <c r="EE25" s="40"/>
      <c r="EF25" s="40"/>
      <c r="EG25" s="40"/>
      <c r="EH25" s="40"/>
      <c r="EI25" s="40"/>
      <c r="EJ25" s="40"/>
      <c r="EK25" s="40"/>
      <c r="EL25" s="40"/>
      <c r="EM25" s="40"/>
      <c r="EN25" s="40"/>
      <c r="EO25" s="40"/>
      <c r="EP25" s="40"/>
      <c r="EQ25" s="40"/>
      <c r="ER25" s="40"/>
      <c r="ES25" s="40"/>
      <c r="ET25" s="40"/>
      <c r="EU25" s="40"/>
      <c r="EV25" s="40"/>
      <c r="EW25" s="40"/>
      <c r="EX25" s="40"/>
      <c r="EY25" s="40"/>
      <c r="EZ25" s="40"/>
      <c r="FA25" s="40"/>
      <c r="FB25" s="40"/>
      <c r="FC25" s="40"/>
      <c r="FD25" s="40"/>
      <c r="FE25" s="40"/>
      <c r="FF25" s="40"/>
      <c r="FG25" s="40"/>
      <c r="FH25" s="40"/>
      <c r="FI25" s="40"/>
      <c r="FJ25" s="40"/>
      <c r="FK25" s="40"/>
      <c r="FL25" s="40"/>
      <c r="FM25" s="40"/>
      <c r="FN25" s="40"/>
      <c r="FO25" s="40"/>
      <c r="FP25" s="40"/>
      <c r="FQ25" s="40"/>
      <c r="FR25" s="40"/>
      <c r="FS25" s="40"/>
      <c r="FT25" s="40"/>
      <c r="FU25" s="40"/>
      <c r="FV25" s="40"/>
      <c r="FW25" s="40"/>
      <c r="FX25" s="40"/>
      <c r="FY25" s="40"/>
      <c r="FZ25" s="40"/>
      <c r="GA25" s="40"/>
      <c r="GB25" s="40"/>
      <c r="GC25" s="40"/>
      <c r="GD25" s="40"/>
      <c r="GE25" s="40"/>
      <c r="GF25" s="40"/>
      <c r="GG25" s="40"/>
      <c r="GH25" s="40"/>
      <c r="GI25" s="40"/>
      <c r="GJ25" s="40"/>
      <c r="GK25" s="40"/>
      <c r="GL25" s="40"/>
      <c r="GM25" s="40"/>
      <c r="GN25" s="40"/>
      <c r="GO25" s="40"/>
      <c r="GP25" s="40"/>
      <c r="GQ25" s="40"/>
      <c r="GR25" s="40"/>
      <c r="GS25" s="40"/>
      <c r="GT25" s="40"/>
      <c r="GU25" s="40"/>
      <c r="GV25" s="40"/>
      <c r="GW25" s="40"/>
      <c r="GX25" s="40"/>
      <c r="GY25" s="40"/>
      <c r="GZ25" s="40"/>
      <c r="HA25" s="40"/>
      <c r="HB25" s="40"/>
      <c r="HC25" s="40"/>
      <c r="HD25" s="40"/>
      <c r="HE25" s="40"/>
      <c r="HF25" s="40"/>
      <c r="HG25" s="40"/>
      <c r="HH25" s="40"/>
      <c r="HI25" s="40"/>
      <c r="HJ25" s="40"/>
      <c r="HK25" s="40"/>
      <c r="HL25" s="40"/>
      <c r="HM25" s="40"/>
      <c r="HN25" s="40"/>
      <c r="HO25" s="40"/>
      <c r="HP25" s="40"/>
      <c r="HQ25" s="40"/>
      <c r="HR25" s="40"/>
      <c r="HS25" s="40"/>
      <c r="HT25" s="40"/>
      <c r="HU25" s="40"/>
      <c r="HV25" s="40"/>
      <c r="HW25" s="40"/>
      <c r="HX25" s="40"/>
      <c r="HY25" s="40"/>
      <c r="HZ25" s="40"/>
      <c r="IA25" s="40"/>
      <c r="IB25" s="40"/>
      <c r="IC25" s="40"/>
      <c r="ID25" s="40"/>
      <c r="IE25" s="40"/>
      <c r="IF25" s="40"/>
      <c r="IG25" s="40"/>
      <c r="IH25" s="40"/>
      <c r="II25" s="40"/>
      <c r="IJ25" s="40"/>
      <c r="IK25" s="40"/>
      <c r="IL25" s="40"/>
      <c r="IM25" s="40"/>
      <c r="IN25" s="40"/>
      <c r="IO25" s="40"/>
      <c r="IP25" s="40"/>
      <c r="IQ25" s="40"/>
      <c r="IR25" s="40"/>
      <c r="IS25" s="40"/>
      <c r="IT25" s="40"/>
      <c r="IU25" s="40"/>
      <c r="IV25" s="40"/>
    </row>
    <row r="26" spans="1:256" hidden="1">
      <c r="A26" s="54" t="s">
        <v>124</v>
      </c>
      <c r="B26" s="52" t="s">
        <v>125</v>
      </c>
      <c r="C26" s="52"/>
      <c r="D26" s="53">
        <f>D27</f>
        <v>8822</v>
      </c>
      <c r="E26" s="53">
        <f t="shared" si="4"/>
        <v>8381</v>
      </c>
      <c r="F26" s="53">
        <f t="shared" si="4"/>
        <v>3000</v>
      </c>
      <c r="G26" s="53">
        <f t="shared" si="4"/>
        <v>3000</v>
      </c>
      <c r="H26" s="53"/>
      <c r="I26" s="53">
        <f t="shared" si="4"/>
        <v>3000</v>
      </c>
      <c r="J26" s="53"/>
      <c r="K26" s="53"/>
      <c r="L26" s="53"/>
      <c r="M26" s="53">
        <f t="shared" si="4"/>
        <v>3000</v>
      </c>
      <c r="N26" s="53">
        <f t="shared" si="4"/>
        <v>3000</v>
      </c>
      <c r="O26" s="53"/>
      <c r="P26" s="53"/>
      <c r="Q26" s="53"/>
      <c r="R26" s="53"/>
      <c r="S26" s="53"/>
      <c r="T26" s="53"/>
      <c r="U26" s="53"/>
      <c r="V26" s="53"/>
      <c r="W26" s="33">
        <f>N26/G26*100</f>
        <v>100</v>
      </c>
      <c r="X26" s="33"/>
      <c r="Y26" s="33">
        <f>Q26/G26*100</f>
        <v>0</v>
      </c>
      <c r="Z26" s="33"/>
      <c r="AA26" s="33">
        <f>S26/I26*100</f>
        <v>0</v>
      </c>
      <c r="AB26" s="33"/>
      <c r="AC26" s="33"/>
      <c r="AD26" s="33"/>
      <c r="AE26" s="33">
        <v>0</v>
      </c>
      <c r="AF26" s="42"/>
      <c r="AG26" s="40"/>
      <c r="AH26" s="40"/>
      <c r="AI26" s="40"/>
      <c r="AJ26" s="40"/>
      <c r="AK26" s="40"/>
      <c r="AL26" s="40"/>
      <c r="AM26" s="40"/>
      <c r="AN26" s="40"/>
      <c r="AO26" s="40"/>
      <c r="AP26" s="40"/>
      <c r="AQ26" s="40"/>
      <c r="AR26" s="40"/>
      <c r="AS26" s="40"/>
      <c r="AT26" s="40"/>
      <c r="AU26" s="40"/>
      <c r="AV26" s="40"/>
      <c r="AW26" s="40"/>
      <c r="AX26" s="40"/>
      <c r="AY26" s="40"/>
      <c r="AZ26" s="40"/>
      <c r="BA26" s="40"/>
      <c r="BB26" s="40"/>
      <c r="BC26" s="40"/>
      <c r="BD26" s="40"/>
      <c r="BE26" s="40"/>
      <c r="BF26" s="40"/>
      <c r="BG26" s="40"/>
      <c r="BH26" s="40"/>
      <c r="BI26" s="40"/>
      <c r="BJ26" s="40"/>
      <c r="BK26" s="40"/>
      <c r="BL26" s="40"/>
      <c r="BM26" s="40"/>
      <c r="BN26" s="40"/>
      <c r="BO26" s="40"/>
      <c r="BP26" s="40"/>
      <c r="BQ26" s="40"/>
      <c r="BR26" s="40"/>
      <c r="BS26" s="40"/>
      <c r="BT26" s="40"/>
      <c r="BU26" s="40"/>
      <c r="BV26" s="40"/>
      <c r="BW26" s="40"/>
      <c r="BX26" s="40"/>
      <c r="BY26" s="40"/>
      <c r="BZ26" s="40"/>
      <c r="CA26" s="40"/>
      <c r="CB26" s="40"/>
      <c r="CC26" s="40"/>
      <c r="CD26" s="40"/>
      <c r="CE26" s="40"/>
      <c r="CF26" s="40"/>
      <c r="CG26" s="40"/>
      <c r="CH26" s="40"/>
      <c r="CI26" s="40"/>
      <c r="CJ26" s="40"/>
      <c r="CK26" s="40"/>
      <c r="CL26" s="40"/>
      <c r="CM26" s="40"/>
      <c r="CN26" s="40"/>
      <c r="CO26" s="40"/>
      <c r="CP26" s="40"/>
      <c r="CQ26" s="40"/>
      <c r="CR26" s="40"/>
      <c r="CS26" s="40"/>
      <c r="CT26" s="40"/>
      <c r="CU26" s="40"/>
      <c r="CV26" s="40"/>
      <c r="CW26" s="40"/>
      <c r="CX26" s="40"/>
      <c r="CY26" s="40"/>
      <c r="CZ26" s="40"/>
      <c r="DA26" s="40"/>
      <c r="DB26" s="40"/>
      <c r="DC26" s="40"/>
      <c r="DD26" s="40"/>
      <c r="DE26" s="40"/>
      <c r="DF26" s="40"/>
      <c r="DG26" s="40"/>
      <c r="DH26" s="40"/>
      <c r="DI26" s="40"/>
      <c r="DJ26" s="40"/>
      <c r="DK26" s="40"/>
      <c r="DL26" s="40"/>
      <c r="DM26" s="40"/>
      <c r="DN26" s="40"/>
      <c r="DO26" s="40"/>
      <c r="DP26" s="40"/>
      <c r="DQ26" s="40"/>
      <c r="DR26" s="40"/>
      <c r="DS26" s="40"/>
      <c r="DT26" s="40"/>
      <c r="DU26" s="40"/>
      <c r="DV26" s="40"/>
      <c r="DW26" s="40"/>
      <c r="DX26" s="40"/>
      <c r="DY26" s="40"/>
      <c r="DZ26" s="40"/>
      <c r="EA26" s="40"/>
      <c r="EB26" s="40"/>
      <c r="EC26" s="40"/>
      <c r="ED26" s="40"/>
      <c r="EE26" s="40"/>
      <c r="EF26" s="40"/>
      <c r="EG26" s="40"/>
      <c r="EH26" s="40"/>
      <c r="EI26" s="40"/>
      <c r="EJ26" s="40"/>
      <c r="EK26" s="40"/>
      <c r="EL26" s="40"/>
      <c r="EM26" s="40"/>
      <c r="EN26" s="40"/>
      <c r="EO26" s="40"/>
      <c r="EP26" s="40"/>
      <c r="EQ26" s="40"/>
      <c r="ER26" s="40"/>
      <c r="ES26" s="40"/>
      <c r="ET26" s="40"/>
      <c r="EU26" s="40"/>
      <c r="EV26" s="40"/>
      <c r="EW26" s="40"/>
      <c r="EX26" s="40"/>
      <c r="EY26" s="40"/>
      <c r="EZ26" s="40"/>
      <c r="FA26" s="40"/>
      <c r="FB26" s="40"/>
      <c r="FC26" s="40"/>
      <c r="FD26" s="40"/>
      <c r="FE26" s="40"/>
      <c r="FF26" s="40"/>
      <c r="FG26" s="40"/>
      <c r="FH26" s="40"/>
      <c r="FI26" s="40"/>
      <c r="FJ26" s="40"/>
      <c r="FK26" s="40"/>
      <c r="FL26" s="40"/>
      <c r="FM26" s="40"/>
      <c r="FN26" s="40"/>
      <c r="FO26" s="40"/>
      <c r="FP26" s="40"/>
      <c r="FQ26" s="40"/>
      <c r="FR26" s="40"/>
      <c r="FS26" s="40"/>
      <c r="FT26" s="40"/>
      <c r="FU26" s="40"/>
      <c r="FV26" s="40"/>
      <c r="FW26" s="40"/>
      <c r="FX26" s="40"/>
      <c r="FY26" s="40"/>
      <c r="FZ26" s="40"/>
      <c r="GA26" s="40"/>
      <c r="GB26" s="40"/>
      <c r="GC26" s="40"/>
      <c r="GD26" s="40"/>
      <c r="GE26" s="40"/>
      <c r="GF26" s="40"/>
      <c r="GG26" s="40"/>
      <c r="GH26" s="40"/>
      <c r="GI26" s="40"/>
      <c r="GJ26" s="40"/>
      <c r="GK26" s="40"/>
      <c r="GL26" s="40"/>
      <c r="GM26" s="40"/>
      <c r="GN26" s="40"/>
      <c r="GO26" s="40"/>
      <c r="GP26" s="40"/>
      <c r="GQ26" s="40"/>
      <c r="GR26" s="40"/>
      <c r="GS26" s="40"/>
      <c r="GT26" s="40"/>
      <c r="GU26" s="40"/>
      <c r="GV26" s="40"/>
      <c r="GW26" s="40"/>
      <c r="GX26" s="40"/>
      <c r="GY26" s="40"/>
      <c r="GZ26" s="40"/>
      <c r="HA26" s="40"/>
      <c r="HB26" s="40"/>
      <c r="HC26" s="40"/>
      <c r="HD26" s="40"/>
      <c r="HE26" s="40"/>
      <c r="HF26" s="40"/>
      <c r="HG26" s="40"/>
      <c r="HH26" s="40"/>
      <c r="HI26" s="40"/>
      <c r="HJ26" s="40"/>
      <c r="HK26" s="40"/>
      <c r="HL26" s="40"/>
      <c r="HM26" s="40"/>
      <c r="HN26" s="40"/>
      <c r="HO26" s="40"/>
      <c r="HP26" s="40"/>
      <c r="HQ26" s="40"/>
      <c r="HR26" s="40"/>
      <c r="HS26" s="40"/>
      <c r="HT26" s="40"/>
      <c r="HU26" s="40"/>
      <c r="HV26" s="40"/>
      <c r="HW26" s="40"/>
      <c r="HX26" s="40"/>
      <c r="HY26" s="40"/>
      <c r="HZ26" s="40"/>
      <c r="IA26" s="40"/>
      <c r="IB26" s="40"/>
      <c r="IC26" s="40"/>
      <c r="ID26" s="40"/>
      <c r="IE26" s="40"/>
      <c r="IF26" s="40"/>
      <c r="IG26" s="40"/>
      <c r="IH26" s="40"/>
      <c r="II26" s="40"/>
      <c r="IJ26" s="40"/>
      <c r="IK26" s="40"/>
      <c r="IL26" s="40"/>
      <c r="IM26" s="40"/>
      <c r="IN26" s="40"/>
      <c r="IO26" s="40"/>
      <c r="IP26" s="40"/>
      <c r="IQ26" s="40"/>
      <c r="IR26" s="40"/>
      <c r="IS26" s="40"/>
      <c r="IT26" s="40"/>
      <c r="IU26" s="40"/>
      <c r="IV26" s="40"/>
    </row>
    <row r="27" spans="1:256" ht="38.25" hidden="1">
      <c r="A27" s="55">
        <v>1</v>
      </c>
      <c r="B27" s="66" t="s">
        <v>129</v>
      </c>
      <c r="C27" s="64" t="s">
        <v>130</v>
      </c>
      <c r="D27" s="57">
        <v>8822</v>
      </c>
      <c r="E27" s="57">
        <v>8381</v>
      </c>
      <c r="F27" s="57">
        <f>G27+J27</f>
        <v>3000</v>
      </c>
      <c r="G27" s="57">
        <f>SUM(H27:I27)</f>
        <v>3000</v>
      </c>
      <c r="H27" s="57"/>
      <c r="I27" s="57">
        <v>3000</v>
      </c>
      <c r="J27" s="57"/>
      <c r="K27" s="57"/>
      <c r="L27" s="57"/>
      <c r="M27" s="34">
        <f>SUM(N27:O27)</f>
        <v>3000</v>
      </c>
      <c r="N27" s="34">
        <v>3000</v>
      </c>
      <c r="O27" s="34"/>
      <c r="P27" s="34"/>
      <c r="Q27" s="34"/>
      <c r="R27" s="34"/>
      <c r="S27" s="34"/>
      <c r="T27" s="34"/>
      <c r="U27" s="34"/>
      <c r="V27" s="34"/>
      <c r="W27" s="34">
        <f>N27/G27*100</f>
        <v>100</v>
      </c>
      <c r="X27" s="34"/>
      <c r="Y27" s="34">
        <f>Q27/G27*100</f>
        <v>0</v>
      </c>
      <c r="Z27" s="34"/>
      <c r="AA27" s="34">
        <f>S27/I27*100</f>
        <v>0</v>
      </c>
      <c r="AB27" s="34"/>
      <c r="AC27" s="34"/>
      <c r="AD27" s="34"/>
      <c r="AE27" s="34">
        <v>0</v>
      </c>
      <c r="AF27" s="58" t="s">
        <v>131</v>
      </c>
    </row>
    <row r="28" spans="1:256" hidden="1">
      <c r="A28" s="59" t="s">
        <v>117</v>
      </c>
      <c r="B28" s="52" t="s">
        <v>118</v>
      </c>
      <c r="C28" s="52"/>
      <c r="D28" s="53"/>
      <c r="E28" s="53"/>
      <c r="F28" s="53"/>
      <c r="G28" s="53"/>
      <c r="H28" s="53"/>
      <c r="I28" s="53"/>
      <c r="J28" s="53"/>
      <c r="K28" s="53"/>
      <c r="L28" s="53"/>
      <c r="M28" s="33"/>
      <c r="N28" s="33"/>
      <c r="O28" s="33"/>
      <c r="P28" s="33"/>
      <c r="Q28" s="33"/>
      <c r="R28" s="33"/>
      <c r="S28" s="33"/>
      <c r="T28" s="33"/>
      <c r="U28" s="33"/>
      <c r="V28" s="33"/>
      <c r="W28" s="33"/>
      <c r="X28" s="33"/>
      <c r="Y28" s="33"/>
      <c r="Z28" s="33"/>
      <c r="AA28" s="33"/>
      <c r="AB28" s="33"/>
      <c r="AC28" s="33"/>
      <c r="AD28" s="33"/>
      <c r="AE28" s="33"/>
      <c r="AF28" s="60"/>
      <c r="AG28" s="40"/>
      <c r="AH28" s="40"/>
      <c r="AI28" s="40"/>
      <c r="AJ28" s="40"/>
      <c r="AK28" s="40"/>
      <c r="AL28" s="40"/>
      <c r="AM28" s="40"/>
      <c r="AN28" s="40"/>
      <c r="AO28" s="40"/>
      <c r="AP28" s="40"/>
      <c r="AQ28" s="40"/>
      <c r="AR28" s="40"/>
      <c r="AS28" s="40"/>
      <c r="AT28" s="40"/>
      <c r="AU28" s="40"/>
      <c r="AV28" s="40"/>
      <c r="AW28" s="40"/>
      <c r="AX28" s="40"/>
      <c r="AY28" s="40"/>
      <c r="AZ28" s="40"/>
      <c r="BA28" s="40"/>
      <c r="BB28" s="40"/>
      <c r="BC28" s="40"/>
      <c r="BD28" s="40"/>
      <c r="BE28" s="40"/>
      <c r="BF28" s="40"/>
      <c r="BG28" s="40"/>
      <c r="BH28" s="40"/>
      <c r="BI28" s="40"/>
      <c r="BJ28" s="40"/>
      <c r="BK28" s="40"/>
      <c r="BL28" s="40"/>
      <c r="BM28" s="40"/>
      <c r="BN28" s="40"/>
      <c r="BO28" s="40"/>
      <c r="BP28" s="40"/>
      <c r="BQ28" s="40"/>
      <c r="BR28" s="40"/>
      <c r="BS28" s="40"/>
      <c r="BT28" s="40"/>
      <c r="BU28" s="40"/>
      <c r="BV28" s="40"/>
      <c r="BW28" s="40"/>
      <c r="BX28" s="40"/>
      <c r="BY28" s="40"/>
      <c r="BZ28" s="40"/>
      <c r="CA28" s="40"/>
      <c r="CB28" s="40"/>
      <c r="CC28" s="40"/>
      <c r="CD28" s="40"/>
      <c r="CE28" s="40"/>
      <c r="CF28" s="40"/>
      <c r="CG28" s="40"/>
      <c r="CH28" s="40"/>
      <c r="CI28" s="40"/>
      <c r="CJ28" s="40"/>
      <c r="CK28" s="40"/>
      <c r="CL28" s="40"/>
      <c r="CM28" s="40"/>
      <c r="CN28" s="40"/>
      <c r="CO28" s="40"/>
      <c r="CP28" s="40"/>
      <c r="CQ28" s="40"/>
      <c r="CR28" s="40"/>
      <c r="CS28" s="40"/>
      <c r="CT28" s="40"/>
      <c r="CU28" s="40"/>
      <c r="CV28" s="40"/>
      <c r="CW28" s="40"/>
      <c r="CX28" s="40"/>
      <c r="CY28" s="40"/>
      <c r="CZ28" s="40"/>
      <c r="DA28" s="40"/>
      <c r="DB28" s="40"/>
      <c r="DC28" s="40"/>
      <c r="DD28" s="40"/>
      <c r="DE28" s="40"/>
      <c r="DF28" s="40"/>
      <c r="DG28" s="40"/>
      <c r="DH28" s="40"/>
      <c r="DI28" s="40"/>
      <c r="DJ28" s="40"/>
      <c r="DK28" s="40"/>
      <c r="DL28" s="40"/>
      <c r="DM28" s="40"/>
      <c r="DN28" s="40"/>
      <c r="DO28" s="40"/>
      <c r="DP28" s="40"/>
      <c r="DQ28" s="40"/>
      <c r="DR28" s="40"/>
      <c r="DS28" s="40"/>
      <c r="DT28" s="40"/>
      <c r="DU28" s="40"/>
      <c r="DV28" s="40"/>
      <c r="DW28" s="40"/>
      <c r="DX28" s="40"/>
      <c r="DY28" s="40"/>
      <c r="DZ28" s="40"/>
      <c r="EA28" s="40"/>
      <c r="EB28" s="40"/>
      <c r="EC28" s="40"/>
      <c r="ED28" s="40"/>
      <c r="EE28" s="40"/>
      <c r="EF28" s="40"/>
      <c r="EG28" s="40"/>
      <c r="EH28" s="40"/>
      <c r="EI28" s="40"/>
      <c r="EJ28" s="40"/>
      <c r="EK28" s="40"/>
      <c r="EL28" s="40"/>
      <c r="EM28" s="40"/>
      <c r="EN28" s="40"/>
      <c r="EO28" s="40"/>
      <c r="EP28" s="40"/>
      <c r="EQ28" s="40"/>
      <c r="ER28" s="40"/>
      <c r="ES28" s="40"/>
      <c r="ET28" s="40"/>
      <c r="EU28" s="40"/>
      <c r="EV28" s="40"/>
      <c r="EW28" s="40"/>
      <c r="EX28" s="40"/>
      <c r="EY28" s="40"/>
      <c r="EZ28" s="40"/>
      <c r="FA28" s="40"/>
      <c r="FB28" s="40"/>
      <c r="FC28" s="40"/>
      <c r="FD28" s="40"/>
      <c r="FE28" s="40"/>
      <c r="FF28" s="40"/>
      <c r="FG28" s="40"/>
      <c r="FH28" s="40"/>
      <c r="FI28" s="40"/>
      <c r="FJ28" s="40"/>
      <c r="FK28" s="40"/>
      <c r="FL28" s="40"/>
      <c r="FM28" s="40"/>
      <c r="FN28" s="40"/>
      <c r="FO28" s="40"/>
      <c r="FP28" s="40"/>
      <c r="FQ28" s="40"/>
      <c r="FR28" s="40"/>
      <c r="FS28" s="40"/>
      <c r="FT28" s="40"/>
      <c r="FU28" s="40"/>
      <c r="FV28" s="40"/>
      <c r="FW28" s="40"/>
      <c r="FX28" s="40"/>
      <c r="FY28" s="40"/>
      <c r="FZ28" s="40"/>
      <c r="GA28" s="40"/>
      <c r="GB28" s="40"/>
      <c r="GC28" s="40"/>
      <c r="GD28" s="40"/>
      <c r="GE28" s="40"/>
      <c r="GF28" s="40"/>
      <c r="GG28" s="40"/>
      <c r="GH28" s="40"/>
      <c r="GI28" s="40"/>
      <c r="GJ28" s="40"/>
      <c r="GK28" s="40"/>
      <c r="GL28" s="40"/>
      <c r="GM28" s="40"/>
      <c r="GN28" s="40"/>
      <c r="GO28" s="40"/>
      <c r="GP28" s="40"/>
      <c r="GQ28" s="40"/>
      <c r="GR28" s="40"/>
      <c r="GS28" s="40"/>
      <c r="GT28" s="40"/>
      <c r="GU28" s="40"/>
      <c r="GV28" s="40"/>
      <c r="GW28" s="40"/>
      <c r="GX28" s="40"/>
      <c r="GY28" s="40"/>
      <c r="GZ28" s="40"/>
      <c r="HA28" s="40"/>
      <c r="HB28" s="40"/>
      <c r="HC28" s="40"/>
      <c r="HD28" s="40"/>
      <c r="HE28" s="40"/>
      <c r="HF28" s="40"/>
      <c r="HG28" s="40"/>
      <c r="HH28" s="40"/>
      <c r="HI28" s="40"/>
      <c r="HJ28" s="40"/>
      <c r="HK28" s="40"/>
      <c r="HL28" s="40"/>
      <c r="HM28" s="40"/>
      <c r="HN28" s="40"/>
      <c r="HO28" s="40"/>
      <c r="HP28" s="40"/>
      <c r="HQ28" s="40"/>
      <c r="HR28" s="40"/>
      <c r="HS28" s="40"/>
      <c r="HT28" s="40"/>
      <c r="HU28" s="40"/>
      <c r="HV28" s="40"/>
      <c r="HW28" s="40"/>
      <c r="HX28" s="40"/>
      <c r="HY28" s="40"/>
      <c r="HZ28" s="40"/>
      <c r="IA28" s="40"/>
      <c r="IB28" s="40"/>
      <c r="IC28" s="40"/>
      <c r="ID28" s="40"/>
      <c r="IE28" s="40"/>
      <c r="IF28" s="40"/>
      <c r="IG28" s="40"/>
      <c r="IH28" s="40"/>
      <c r="II28" s="40"/>
      <c r="IJ28" s="40"/>
      <c r="IK28" s="40"/>
      <c r="IL28" s="40"/>
      <c r="IM28" s="40"/>
      <c r="IN28" s="40"/>
      <c r="IO28" s="40"/>
      <c r="IP28" s="40"/>
      <c r="IQ28" s="40"/>
      <c r="IR28" s="40"/>
      <c r="IS28" s="40"/>
      <c r="IT28" s="40"/>
      <c r="IU28" s="40"/>
      <c r="IV28" s="40"/>
    </row>
    <row r="29" spans="1:256" ht="25.5" hidden="1">
      <c r="A29" s="54" t="s">
        <v>114</v>
      </c>
      <c r="B29" s="52" t="s">
        <v>119</v>
      </c>
      <c r="C29" s="61"/>
      <c r="D29" s="62"/>
      <c r="E29" s="62"/>
      <c r="F29" s="53"/>
      <c r="G29" s="53"/>
      <c r="H29" s="53"/>
      <c r="I29" s="53"/>
      <c r="J29" s="53"/>
      <c r="K29" s="53"/>
      <c r="L29" s="53"/>
      <c r="M29" s="33"/>
      <c r="N29" s="33"/>
      <c r="O29" s="33"/>
      <c r="P29" s="33"/>
      <c r="Q29" s="33"/>
      <c r="R29" s="33"/>
      <c r="S29" s="33"/>
      <c r="T29" s="33"/>
      <c r="U29" s="33"/>
      <c r="V29" s="33"/>
      <c r="W29" s="33"/>
      <c r="X29" s="33"/>
      <c r="Y29" s="33"/>
      <c r="Z29" s="33"/>
      <c r="AA29" s="33"/>
      <c r="AB29" s="33"/>
      <c r="AC29" s="33"/>
      <c r="AD29" s="33"/>
      <c r="AE29" s="33"/>
      <c r="AF29" s="42"/>
      <c r="AG29" s="40"/>
      <c r="AH29" s="40"/>
      <c r="AI29" s="40"/>
      <c r="AJ29" s="40"/>
      <c r="AK29" s="40"/>
      <c r="AL29" s="40"/>
      <c r="AM29" s="40"/>
      <c r="AN29" s="40"/>
      <c r="AO29" s="40"/>
      <c r="AP29" s="40"/>
      <c r="AQ29" s="40"/>
      <c r="AR29" s="40"/>
      <c r="AS29" s="40"/>
      <c r="AT29" s="40"/>
      <c r="AU29" s="40"/>
      <c r="AV29" s="40"/>
      <c r="AW29" s="40"/>
      <c r="AX29" s="40"/>
      <c r="AY29" s="40"/>
      <c r="AZ29" s="40"/>
      <c r="BA29" s="40"/>
      <c r="BB29" s="40"/>
      <c r="BC29" s="40"/>
      <c r="BD29" s="40"/>
      <c r="BE29" s="40"/>
      <c r="BF29" s="40"/>
      <c r="BG29" s="40"/>
      <c r="BH29" s="40"/>
      <c r="BI29" s="40"/>
      <c r="BJ29" s="40"/>
      <c r="BK29" s="40"/>
      <c r="BL29" s="40"/>
      <c r="BM29" s="40"/>
      <c r="BN29" s="40"/>
      <c r="BO29" s="40"/>
      <c r="BP29" s="40"/>
      <c r="BQ29" s="40"/>
      <c r="BR29" s="40"/>
      <c r="BS29" s="40"/>
      <c r="BT29" s="40"/>
      <c r="BU29" s="40"/>
      <c r="BV29" s="40"/>
      <c r="BW29" s="40"/>
      <c r="BX29" s="40"/>
      <c r="BY29" s="40"/>
      <c r="BZ29" s="40"/>
      <c r="CA29" s="40"/>
      <c r="CB29" s="40"/>
      <c r="CC29" s="40"/>
      <c r="CD29" s="40"/>
      <c r="CE29" s="40"/>
      <c r="CF29" s="40"/>
      <c r="CG29" s="40"/>
      <c r="CH29" s="40"/>
      <c r="CI29" s="40"/>
      <c r="CJ29" s="40"/>
      <c r="CK29" s="40"/>
      <c r="CL29" s="40"/>
      <c r="CM29" s="40"/>
      <c r="CN29" s="40"/>
      <c r="CO29" s="40"/>
      <c r="CP29" s="40"/>
      <c r="CQ29" s="40"/>
      <c r="CR29" s="40"/>
      <c r="CS29" s="40"/>
      <c r="CT29" s="40"/>
      <c r="CU29" s="40"/>
      <c r="CV29" s="40"/>
      <c r="CW29" s="40"/>
      <c r="CX29" s="40"/>
      <c r="CY29" s="40"/>
      <c r="CZ29" s="40"/>
      <c r="DA29" s="40"/>
      <c r="DB29" s="40"/>
      <c r="DC29" s="40"/>
      <c r="DD29" s="40"/>
      <c r="DE29" s="40"/>
      <c r="DF29" s="40"/>
      <c r="DG29" s="40"/>
      <c r="DH29" s="40"/>
      <c r="DI29" s="40"/>
      <c r="DJ29" s="40"/>
      <c r="DK29" s="40"/>
      <c r="DL29" s="40"/>
      <c r="DM29" s="40"/>
      <c r="DN29" s="40"/>
      <c r="DO29" s="40"/>
      <c r="DP29" s="40"/>
      <c r="DQ29" s="40"/>
      <c r="DR29" s="40"/>
      <c r="DS29" s="40"/>
      <c r="DT29" s="40"/>
      <c r="DU29" s="40"/>
      <c r="DV29" s="40"/>
      <c r="DW29" s="40"/>
      <c r="DX29" s="40"/>
      <c r="DY29" s="40"/>
      <c r="DZ29" s="40"/>
      <c r="EA29" s="40"/>
      <c r="EB29" s="40"/>
      <c r="EC29" s="40"/>
      <c r="ED29" s="40"/>
      <c r="EE29" s="40"/>
      <c r="EF29" s="40"/>
      <c r="EG29" s="40"/>
      <c r="EH29" s="40"/>
      <c r="EI29" s="40"/>
      <c r="EJ29" s="40"/>
      <c r="EK29" s="40"/>
      <c r="EL29" s="40"/>
      <c r="EM29" s="40"/>
      <c r="EN29" s="40"/>
      <c r="EO29" s="40"/>
      <c r="EP29" s="40"/>
      <c r="EQ29" s="40"/>
      <c r="ER29" s="40"/>
      <c r="ES29" s="40"/>
      <c r="ET29" s="40"/>
      <c r="EU29" s="40"/>
      <c r="EV29" s="40"/>
      <c r="EW29" s="40"/>
      <c r="EX29" s="40"/>
      <c r="EY29" s="40"/>
      <c r="EZ29" s="40"/>
      <c r="FA29" s="40"/>
      <c r="FB29" s="40"/>
      <c r="FC29" s="40"/>
      <c r="FD29" s="40"/>
      <c r="FE29" s="40"/>
      <c r="FF29" s="40"/>
      <c r="FG29" s="40"/>
      <c r="FH29" s="40"/>
      <c r="FI29" s="40"/>
      <c r="FJ29" s="40"/>
      <c r="FK29" s="40"/>
      <c r="FL29" s="40"/>
      <c r="FM29" s="40"/>
      <c r="FN29" s="40"/>
      <c r="FO29" s="40"/>
      <c r="FP29" s="40"/>
      <c r="FQ29" s="40"/>
      <c r="FR29" s="40"/>
      <c r="FS29" s="40"/>
      <c r="FT29" s="40"/>
      <c r="FU29" s="40"/>
      <c r="FV29" s="40"/>
      <c r="FW29" s="40"/>
      <c r="FX29" s="40"/>
      <c r="FY29" s="40"/>
      <c r="FZ29" s="40"/>
      <c r="GA29" s="40"/>
      <c r="GB29" s="40"/>
      <c r="GC29" s="40"/>
      <c r="GD29" s="40"/>
      <c r="GE29" s="40"/>
      <c r="GF29" s="40"/>
      <c r="GG29" s="40"/>
      <c r="GH29" s="40"/>
      <c r="GI29" s="40"/>
      <c r="GJ29" s="40"/>
      <c r="GK29" s="40"/>
      <c r="GL29" s="40"/>
      <c r="GM29" s="40"/>
      <c r="GN29" s="40"/>
      <c r="GO29" s="40"/>
      <c r="GP29" s="40"/>
      <c r="GQ29" s="40"/>
      <c r="GR29" s="40"/>
      <c r="GS29" s="40"/>
      <c r="GT29" s="40"/>
      <c r="GU29" s="40"/>
      <c r="GV29" s="40"/>
      <c r="GW29" s="40"/>
      <c r="GX29" s="40"/>
      <c r="GY29" s="40"/>
      <c r="GZ29" s="40"/>
      <c r="HA29" s="40"/>
      <c r="HB29" s="40"/>
      <c r="HC29" s="40"/>
      <c r="HD29" s="40"/>
      <c r="HE29" s="40"/>
      <c r="HF29" s="40"/>
      <c r="HG29" s="40"/>
      <c r="HH29" s="40"/>
      <c r="HI29" s="40"/>
      <c r="HJ29" s="40"/>
      <c r="HK29" s="40"/>
      <c r="HL29" s="40"/>
      <c r="HM29" s="40"/>
      <c r="HN29" s="40"/>
      <c r="HO29" s="40"/>
      <c r="HP29" s="40"/>
      <c r="HQ29" s="40"/>
      <c r="HR29" s="40"/>
      <c r="HS29" s="40"/>
      <c r="HT29" s="40"/>
      <c r="HU29" s="40"/>
      <c r="HV29" s="40"/>
      <c r="HW29" s="40"/>
      <c r="HX29" s="40"/>
      <c r="HY29" s="40"/>
      <c r="HZ29" s="40"/>
      <c r="IA29" s="40"/>
      <c r="IB29" s="40"/>
      <c r="IC29" s="40"/>
      <c r="ID29" s="40"/>
      <c r="IE29" s="40"/>
      <c r="IF29" s="40"/>
      <c r="IG29" s="40"/>
      <c r="IH29" s="40"/>
      <c r="II29" s="40"/>
      <c r="IJ29" s="40"/>
      <c r="IK29" s="40"/>
      <c r="IL29" s="40"/>
      <c r="IM29" s="40"/>
      <c r="IN29" s="40"/>
      <c r="IO29" s="40"/>
      <c r="IP29" s="40"/>
      <c r="IQ29" s="40"/>
      <c r="IR29" s="40"/>
      <c r="IS29" s="40"/>
      <c r="IT29" s="40"/>
      <c r="IU29" s="40"/>
      <c r="IV29" s="40"/>
    </row>
    <row r="30" spans="1:256" hidden="1">
      <c r="A30" s="54" t="s">
        <v>124</v>
      </c>
      <c r="B30" s="52" t="s">
        <v>125</v>
      </c>
      <c r="C30" s="52"/>
      <c r="D30" s="53"/>
      <c r="E30" s="53"/>
      <c r="F30" s="53"/>
      <c r="G30" s="53"/>
      <c r="H30" s="53"/>
      <c r="I30" s="53"/>
      <c r="J30" s="53"/>
      <c r="K30" s="53"/>
      <c r="L30" s="53"/>
      <c r="M30" s="33"/>
      <c r="N30" s="33"/>
      <c r="O30" s="33"/>
      <c r="P30" s="33"/>
      <c r="Q30" s="33"/>
      <c r="R30" s="33"/>
      <c r="S30" s="33"/>
      <c r="T30" s="33"/>
      <c r="U30" s="33"/>
      <c r="V30" s="33"/>
      <c r="W30" s="33"/>
      <c r="X30" s="33"/>
      <c r="Y30" s="33"/>
      <c r="Z30" s="33"/>
      <c r="AA30" s="33"/>
      <c r="AB30" s="33"/>
      <c r="AC30" s="33"/>
      <c r="AD30" s="33"/>
      <c r="AE30" s="33"/>
      <c r="AF30" s="60"/>
      <c r="AG30" s="40"/>
      <c r="AH30" s="40"/>
      <c r="AI30" s="40"/>
      <c r="AJ30" s="40"/>
      <c r="AK30" s="40"/>
      <c r="AL30" s="40"/>
      <c r="AM30" s="40"/>
      <c r="AN30" s="40"/>
      <c r="AO30" s="40"/>
      <c r="AP30" s="40"/>
      <c r="AQ30" s="40"/>
      <c r="AR30" s="40"/>
      <c r="AS30" s="40"/>
      <c r="AT30" s="40"/>
      <c r="AU30" s="40"/>
      <c r="AV30" s="40"/>
      <c r="AW30" s="40"/>
      <c r="AX30" s="40"/>
      <c r="AY30" s="40"/>
      <c r="AZ30" s="40"/>
      <c r="BA30" s="40"/>
      <c r="BB30" s="40"/>
      <c r="BC30" s="40"/>
      <c r="BD30" s="40"/>
      <c r="BE30" s="40"/>
      <c r="BF30" s="40"/>
      <c r="BG30" s="40"/>
      <c r="BH30" s="40"/>
      <c r="BI30" s="40"/>
      <c r="BJ30" s="40"/>
      <c r="BK30" s="40"/>
      <c r="BL30" s="40"/>
      <c r="BM30" s="40"/>
      <c r="BN30" s="40"/>
      <c r="BO30" s="40"/>
      <c r="BP30" s="40"/>
      <c r="BQ30" s="40"/>
      <c r="BR30" s="40"/>
      <c r="BS30" s="40"/>
      <c r="BT30" s="40"/>
      <c r="BU30" s="40"/>
      <c r="BV30" s="40"/>
      <c r="BW30" s="40"/>
      <c r="BX30" s="40"/>
      <c r="BY30" s="40"/>
      <c r="BZ30" s="40"/>
      <c r="CA30" s="40"/>
      <c r="CB30" s="40"/>
      <c r="CC30" s="40"/>
      <c r="CD30" s="40"/>
      <c r="CE30" s="40"/>
      <c r="CF30" s="40"/>
      <c r="CG30" s="40"/>
      <c r="CH30" s="40"/>
      <c r="CI30" s="40"/>
      <c r="CJ30" s="40"/>
      <c r="CK30" s="40"/>
      <c r="CL30" s="40"/>
      <c r="CM30" s="40"/>
      <c r="CN30" s="40"/>
      <c r="CO30" s="40"/>
      <c r="CP30" s="40"/>
      <c r="CQ30" s="40"/>
      <c r="CR30" s="40"/>
      <c r="CS30" s="40"/>
      <c r="CT30" s="40"/>
      <c r="CU30" s="40"/>
      <c r="CV30" s="40"/>
      <c r="CW30" s="40"/>
      <c r="CX30" s="40"/>
      <c r="CY30" s="40"/>
      <c r="CZ30" s="40"/>
      <c r="DA30" s="40"/>
      <c r="DB30" s="40"/>
      <c r="DC30" s="40"/>
      <c r="DD30" s="40"/>
      <c r="DE30" s="40"/>
      <c r="DF30" s="40"/>
      <c r="DG30" s="40"/>
      <c r="DH30" s="40"/>
      <c r="DI30" s="40"/>
      <c r="DJ30" s="40"/>
      <c r="DK30" s="40"/>
      <c r="DL30" s="40"/>
      <c r="DM30" s="40"/>
      <c r="DN30" s="40"/>
      <c r="DO30" s="40"/>
      <c r="DP30" s="40"/>
      <c r="DQ30" s="40"/>
      <c r="DR30" s="40"/>
      <c r="DS30" s="40"/>
      <c r="DT30" s="40"/>
      <c r="DU30" s="40"/>
      <c r="DV30" s="40"/>
      <c r="DW30" s="40"/>
      <c r="DX30" s="40"/>
      <c r="DY30" s="40"/>
      <c r="DZ30" s="40"/>
      <c r="EA30" s="40"/>
      <c r="EB30" s="40"/>
      <c r="EC30" s="40"/>
      <c r="ED30" s="40"/>
      <c r="EE30" s="40"/>
      <c r="EF30" s="40"/>
      <c r="EG30" s="40"/>
      <c r="EH30" s="40"/>
      <c r="EI30" s="40"/>
      <c r="EJ30" s="40"/>
      <c r="EK30" s="40"/>
      <c r="EL30" s="40"/>
      <c r="EM30" s="40"/>
      <c r="EN30" s="40"/>
      <c r="EO30" s="40"/>
      <c r="EP30" s="40"/>
      <c r="EQ30" s="40"/>
      <c r="ER30" s="40"/>
      <c r="ES30" s="40"/>
      <c r="ET30" s="40"/>
      <c r="EU30" s="40"/>
      <c r="EV30" s="40"/>
      <c r="EW30" s="40"/>
      <c r="EX30" s="40"/>
      <c r="EY30" s="40"/>
      <c r="EZ30" s="40"/>
      <c r="FA30" s="40"/>
      <c r="FB30" s="40"/>
      <c r="FC30" s="40"/>
      <c r="FD30" s="40"/>
      <c r="FE30" s="40"/>
      <c r="FF30" s="40"/>
      <c r="FG30" s="40"/>
      <c r="FH30" s="40"/>
      <c r="FI30" s="40"/>
      <c r="FJ30" s="40"/>
      <c r="FK30" s="40"/>
      <c r="FL30" s="40"/>
      <c r="FM30" s="40"/>
      <c r="FN30" s="40"/>
      <c r="FO30" s="40"/>
      <c r="FP30" s="40"/>
      <c r="FQ30" s="40"/>
      <c r="FR30" s="40"/>
      <c r="FS30" s="40"/>
      <c r="FT30" s="40"/>
      <c r="FU30" s="40"/>
      <c r="FV30" s="40"/>
      <c r="FW30" s="40"/>
      <c r="FX30" s="40"/>
      <c r="FY30" s="40"/>
      <c r="FZ30" s="40"/>
      <c r="GA30" s="40"/>
      <c r="GB30" s="40"/>
      <c r="GC30" s="40"/>
      <c r="GD30" s="40"/>
      <c r="GE30" s="40"/>
      <c r="GF30" s="40"/>
      <c r="GG30" s="40"/>
      <c r="GH30" s="40"/>
      <c r="GI30" s="40"/>
      <c r="GJ30" s="40"/>
      <c r="GK30" s="40"/>
      <c r="GL30" s="40"/>
      <c r="GM30" s="40"/>
      <c r="GN30" s="40"/>
      <c r="GO30" s="40"/>
      <c r="GP30" s="40"/>
      <c r="GQ30" s="40"/>
      <c r="GR30" s="40"/>
      <c r="GS30" s="40"/>
      <c r="GT30" s="40"/>
      <c r="GU30" s="40"/>
      <c r="GV30" s="40"/>
      <c r="GW30" s="40"/>
      <c r="GX30" s="40"/>
      <c r="GY30" s="40"/>
      <c r="GZ30" s="40"/>
      <c r="HA30" s="40"/>
      <c r="HB30" s="40"/>
      <c r="HC30" s="40"/>
      <c r="HD30" s="40"/>
      <c r="HE30" s="40"/>
      <c r="HF30" s="40"/>
      <c r="HG30" s="40"/>
      <c r="HH30" s="40"/>
      <c r="HI30" s="40"/>
      <c r="HJ30" s="40"/>
      <c r="HK30" s="40"/>
      <c r="HL30" s="40"/>
      <c r="HM30" s="40"/>
      <c r="HN30" s="40"/>
      <c r="HO30" s="40"/>
      <c r="HP30" s="40"/>
      <c r="HQ30" s="40"/>
      <c r="HR30" s="40"/>
      <c r="HS30" s="40"/>
      <c r="HT30" s="40"/>
      <c r="HU30" s="40"/>
      <c r="HV30" s="40"/>
      <c r="HW30" s="40"/>
      <c r="HX30" s="40"/>
      <c r="HY30" s="40"/>
      <c r="HZ30" s="40"/>
      <c r="IA30" s="40"/>
      <c r="IB30" s="40"/>
      <c r="IC30" s="40"/>
      <c r="ID30" s="40"/>
      <c r="IE30" s="40"/>
      <c r="IF30" s="40"/>
      <c r="IG30" s="40"/>
      <c r="IH30" s="40"/>
      <c r="II30" s="40"/>
      <c r="IJ30" s="40"/>
      <c r="IK30" s="40"/>
      <c r="IL30" s="40"/>
      <c r="IM30" s="40"/>
      <c r="IN30" s="40"/>
      <c r="IO30" s="40"/>
      <c r="IP30" s="40"/>
      <c r="IQ30" s="40"/>
      <c r="IR30" s="40"/>
      <c r="IS30" s="40"/>
      <c r="IT30" s="40"/>
      <c r="IU30" s="40"/>
      <c r="IV30" s="40"/>
    </row>
    <row r="31" spans="1:256" hidden="1">
      <c r="A31" s="67" t="s">
        <v>126</v>
      </c>
      <c r="B31" s="68" t="s">
        <v>115</v>
      </c>
      <c r="C31" s="68"/>
      <c r="D31" s="69"/>
      <c r="E31" s="69"/>
      <c r="F31" s="69"/>
      <c r="G31" s="69"/>
      <c r="H31" s="69"/>
      <c r="I31" s="69"/>
      <c r="J31" s="69"/>
      <c r="K31" s="69"/>
      <c r="L31" s="69"/>
      <c r="M31" s="35"/>
      <c r="N31" s="35"/>
      <c r="O31" s="35"/>
      <c r="P31" s="35"/>
      <c r="Q31" s="35"/>
      <c r="R31" s="35"/>
      <c r="S31" s="35"/>
      <c r="T31" s="35"/>
      <c r="U31" s="35"/>
      <c r="V31" s="35"/>
      <c r="W31" s="35"/>
      <c r="X31" s="35"/>
      <c r="Y31" s="35"/>
      <c r="Z31" s="35"/>
      <c r="AA31" s="35"/>
      <c r="AB31" s="35"/>
      <c r="AC31" s="35"/>
      <c r="AD31" s="35"/>
      <c r="AE31" s="35"/>
      <c r="AF31" s="70"/>
      <c r="AG31" s="40"/>
      <c r="AH31" s="40"/>
      <c r="AI31" s="40"/>
      <c r="AJ31" s="40"/>
      <c r="AK31" s="40"/>
      <c r="AL31" s="40"/>
      <c r="AM31" s="40"/>
      <c r="AN31" s="40"/>
      <c r="AO31" s="40"/>
      <c r="AP31" s="40"/>
      <c r="AQ31" s="40"/>
      <c r="AR31" s="40"/>
      <c r="AS31" s="40"/>
      <c r="AT31" s="40"/>
      <c r="AU31" s="40"/>
      <c r="AV31" s="40"/>
      <c r="AW31" s="40"/>
      <c r="AX31" s="40"/>
      <c r="AY31" s="40"/>
      <c r="AZ31" s="40"/>
      <c r="BA31" s="40"/>
      <c r="BB31" s="40"/>
      <c r="BC31" s="40"/>
      <c r="BD31" s="40"/>
      <c r="BE31" s="40"/>
      <c r="BF31" s="40"/>
      <c r="BG31" s="40"/>
      <c r="BH31" s="40"/>
      <c r="BI31" s="40"/>
      <c r="BJ31" s="40"/>
      <c r="BK31" s="40"/>
      <c r="BL31" s="40"/>
      <c r="BM31" s="40"/>
      <c r="BN31" s="40"/>
      <c r="BO31" s="40"/>
      <c r="BP31" s="40"/>
      <c r="BQ31" s="40"/>
      <c r="BR31" s="40"/>
      <c r="BS31" s="40"/>
      <c r="BT31" s="40"/>
      <c r="BU31" s="40"/>
      <c r="BV31" s="40"/>
      <c r="BW31" s="40"/>
      <c r="BX31" s="40"/>
      <c r="BY31" s="40"/>
      <c r="BZ31" s="40"/>
      <c r="CA31" s="40"/>
      <c r="CB31" s="40"/>
      <c r="CC31" s="40"/>
      <c r="CD31" s="40"/>
      <c r="CE31" s="40"/>
      <c r="CF31" s="40"/>
      <c r="CG31" s="40"/>
      <c r="CH31" s="40"/>
      <c r="CI31" s="40"/>
      <c r="CJ31" s="40"/>
      <c r="CK31" s="40"/>
      <c r="CL31" s="40"/>
      <c r="CM31" s="40"/>
      <c r="CN31" s="40"/>
      <c r="CO31" s="40"/>
      <c r="CP31" s="40"/>
      <c r="CQ31" s="40"/>
      <c r="CR31" s="40"/>
      <c r="CS31" s="40"/>
      <c r="CT31" s="40"/>
      <c r="CU31" s="40"/>
      <c r="CV31" s="40"/>
      <c r="CW31" s="40"/>
      <c r="CX31" s="40"/>
      <c r="CY31" s="40"/>
      <c r="CZ31" s="40"/>
      <c r="DA31" s="40"/>
      <c r="DB31" s="40"/>
      <c r="DC31" s="40"/>
      <c r="DD31" s="40"/>
      <c r="DE31" s="40"/>
      <c r="DF31" s="40"/>
      <c r="DG31" s="40"/>
      <c r="DH31" s="40"/>
      <c r="DI31" s="40"/>
      <c r="DJ31" s="40"/>
      <c r="DK31" s="40"/>
      <c r="DL31" s="40"/>
      <c r="DM31" s="40"/>
      <c r="DN31" s="40"/>
      <c r="DO31" s="40"/>
      <c r="DP31" s="40"/>
      <c r="DQ31" s="40"/>
      <c r="DR31" s="40"/>
      <c r="DS31" s="40"/>
      <c r="DT31" s="40"/>
      <c r="DU31" s="40"/>
      <c r="DV31" s="40"/>
      <c r="DW31" s="40"/>
      <c r="DX31" s="40"/>
      <c r="DY31" s="40"/>
      <c r="DZ31" s="40"/>
      <c r="EA31" s="40"/>
      <c r="EB31" s="40"/>
      <c r="EC31" s="40"/>
      <c r="ED31" s="40"/>
      <c r="EE31" s="40"/>
      <c r="EF31" s="40"/>
      <c r="EG31" s="40"/>
      <c r="EH31" s="40"/>
      <c r="EI31" s="40"/>
      <c r="EJ31" s="40"/>
      <c r="EK31" s="40"/>
      <c r="EL31" s="40"/>
      <c r="EM31" s="40"/>
      <c r="EN31" s="40"/>
      <c r="EO31" s="40"/>
      <c r="EP31" s="40"/>
      <c r="EQ31" s="40"/>
      <c r="ER31" s="40"/>
      <c r="ES31" s="40"/>
      <c r="ET31" s="40"/>
      <c r="EU31" s="40"/>
      <c r="EV31" s="40"/>
      <c r="EW31" s="40"/>
      <c r="EX31" s="40"/>
      <c r="EY31" s="40"/>
      <c r="EZ31" s="40"/>
      <c r="FA31" s="40"/>
      <c r="FB31" s="40"/>
      <c r="FC31" s="40"/>
      <c r="FD31" s="40"/>
      <c r="FE31" s="40"/>
      <c r="FF31" s="40"/>
      <c r="FG31" s="40"/>
      <c r="FH31" s="40"/>
      <c r="FI31" s="40"/>
      <c r="FJ31" s="40"/>
      <c r="FK31" s="40"/>
      <c r="FL31" s="40"/>
      <c r="FM31" s="40"/>
      <c r="FN31" s="40"/>
      <c r="FO31" s="40"/>
      <c r="FP31" s="40"/>
      <c r="FQ31" s="40"/>
      <c r="FR31" s="40"/>
      <c r="FS31" s="40"/>
      <c r="FT31" s="40"/>
      <c r="FU31" s="40"/>
      <c r="FV31" s="40"/>
      <c r="FW31" s="40"/>
      <c r="FX31" s="40"/>
      <c r="FY31" s="40"/>
      <c r="FZ31" s="40"/>
      <c r="GA31" s="40"/>
      <c r="GB31" s="40"/>
      <c r="GC31" s="40"/>
      <c r="GD31" s="40"/>
      <c r="GE31" s="40"/>
      <c r="GF31" s="40"/>
      <c r="GG31" s="40"/>
      <c r="GH31" s="40"/>
      <c r="GI31" s="40"/>
      <c r="GJ31" s="40"/>
      <c r="GK31" s="40"/>
      <c r="GL31" s="40"/>
      <c r="GM31" s="40"/>
      <c r="GN31" s="40"/>
      <c r="GO31" s="40"/>
      <c r="GP31" s="40"/>
      <c r="GQ31" s="40"/>
      <c r="GR31" s="40"/>
      <c r="GS31" s="40"/>
      <c r="GT31" s="40"/>
      <c r="GU31" s="40"/>
      <c r="GV31" s="40"/>
      <c r="GW31" s="40"/>
      <c r="GX31" s="40"/>
      <c r="GY31" s="40"/>
      <c r="GZ31" s="40"/>
      <c r="HA31" s="40"/>
      <c r="HB31" s="40"/>
      <c r="HC31" s="40"/>
      <c r="HD31" s="40"/>
      <c r="HE31" s="40"/>
      <c r="HF31" s="40"/>
      <c r="HG31" s="40"/>
      <c r="HH31" s="40"/>
      <c r="HI31" s="40"/>
      <c r="HJ31" s="40"/>
      <c r="HK31" s="40"/>
      <c r="HL31" s="40"/>
      <c r="HM31" s="40"/>
      <c r="HN31" s="40"/>
      <c r="HO31" s="40"/>
      <c r="HP31" s="40"/>
      <c r="HQ31" s="40"/>
      <c r="HR31" s="40"/>
      <c r="HS31" s="40"/>
      <c r="HT31" s="40"/>
      <c r="HU31" s="40"/>
      <c r="HV31" s="40"/>
      <c r="HW31" s="40"/>
      <c r="HX31" s="40"/>
      <c r="HY31" s="40"/>
      <c r="HZ31" s="40"/>
      <c r="IA31" s="40"/>
      <c r="IB31" s="40"/>
      <c r="IC31" s="40"/>
      <c r="ID31" s="40"/>
      <c r="IE31" s="40"/>
      <c r="IF31" s="40"/>
      <c r="IG31" s="40"/>
      <c r="IH31" s="40"/>
      <c r="II31" s="40"/>
      <c r="IJ31" s="40"/>
      <c r="IK31" s="40"/>
      <c r="IL31" s="40"/>
      <c r="IM31" s="40"/>
      <c r="IN31" s="40"/>
      <c r="IO31" s="40"/>
      <c r="IP31" s="40"/>
      <c r="IQ31" s="40"/>
      <c r="IR31" s="40"/>
      <c r="IS31" s="40"/>
      <c r="IT31" s="40"/>
      <c r="IU31" s="40"/>
      <c r="IV31" s="40"/>
    </row>
    <row r="32" spans="1:256" ht="38.25" hidden="1">
      <c r="A32" s="71" t="s">
        <v>132</v>
      </c>
      <c r="B32" s="52" t="s">
        <v>133</v>
      </c>
      <c r="C32" s="52"/>
      <c r="D32" s="53"/>
      <c r="E32" s="53"/>
      <c r="F32" s="53"/>
      <c r="G32" s="53"/>
      <c r="H32" s="53"/>
      <c r="I32" s="53"/>
      <c r="J32" s="53"/>
      <c r="K32" s="53"/>
      <c r="L32" s="53"/>
      <c r="M32" s="53"/>
      <c r="N32" s="53"/>
      <c r="O32" s="53"/>
      <c r="P32" s="53"/>
      <c r="Q32" s="53"/>
      <c r="R32" s="53"/>
      <c r="S32" s="53"/>
      <c r="T32" s="53"/>
      <c r="U32" s="53"/>
      <c r="V32" s="53"/>
      <c r="W32" s="53"/>
      <c r="X32" s="53"/>
      <c r="Y32" s="53"/>
      <c r="Z32" s="53"/>
      <c r="AA32" s="53"/>
      <c r="AB32" s="53"/>
      <c r="AC32" s="53"/>
      <c r="AD32" s="53"/>
      <c r="AE32" s="53"/>
      <c r="AF32" s="52"/>
      <c r="AG32" s="72"/>
      <c r="AH32" s="72"/>
      <c r="AI32" s="72"/>
      <c r="AJ32" s="72"/>
      <c r="AK32" s="72"/>
      <c r="AL32" s="72"/>
      <c r="AM32" s="72"/>
      <c r="AN32" s="72"/>
      <c r="AO32" s="72"/>
      <c r="AP32" s="72"/>
      <c r="AQ32" s="72"/>
      <c r="AR32" s="72"/>
      <c r="AS32" s="72"/>
      <c r="AT32" s="72"/>
      <c r="AU32" s="72"/>
      <c r="AV32" s="72"/>
      <c r="AW32" s="72"/>
      <c r="AX32" s="72"/>
      <c r="AY32" s="72"/>
      <c r="AZ32" s="72"/>
      <c r="BA32" s="72"/>
      <c r="BB32" s="72"/>
      <c r="BC32" s="72"/>
      <c r="BD32" s="72"/>
      <c r="BE32" s="72"/>
      <c r="BF32" s="72"/>
      <c r="BG32" s="72"/>
      <c r="BH32" s="72"/>
      <c r="BI32" s="72"/>
      <c r="BJ32" s="72"/>
      <c r="BK32" s="72"/>
      <c r="BL32" s="72"/>
      <c r="BM32" s="72"/>
      <c r="BN32" s="72"/>
      <c r="BO32" s="72"/>
      <c r="BP32" s="72"/>
      <c r="BQ32" s="72"/>
      <c r="BR32" s="72"/>
      <c r="BS32" s="72"/>
      <c r="BT32" s="72"/>
      <c r="BU32" s="72"/>
      <c r="BV32" s="72"/>
      <c r="BW32" s="72"/>
      <c r="BX32" s="72"/>
      <c r="BY32" s="72"/>
      <c r="BZ32" s="72"/>
      <c r="CA32" s="72"/>
      <c r="CB32" s="72"/>
      <c r="CC32" s="72"/>
      <c r="CD32" s="72"/>
      <c r="CE32" s="72"/>
      <c r="CF32" s="72"/>
      <c r="CG32" s="72"/>
      <c r="CH32" s="72"/>
      <c r="CI32" s="72"/>
      <c r="CJ32" s="72"/>
      <c r="CK32" s="72"/>
      <c r="CL32" s="72"/>
      <c r="CM32" s="72"/>
      <c r="CN32" s="72"/>
      <c r="CO32" s="72"/>
      <c r="CP32" s="72"/>
      <c r="CQ32" s="72"/>
      <c r="CR32" s="72"/>
      <c r="CS32" s="72"/>
      <c r="CT32" s="72"/>
      <c r="CU32" s="72"/>
      <c r="CV32" s="72"/>
      <c r="CW32" s="72"/>
      <c r="CX32" s="72"/>
      <c r="CY32" s="72"/>
      <c r="CZ32" s="72"/>
      <c r="DA32" s="72"/>
      <c r="DB32" s="72"/>
      <c r="DC32" s="72"/>
      <c r="DD32" s="72"/>
      <c r="DE32" s="72"/>
      <c r="DF32" s="72"/>
      <c r="DG32" s="72"/>
      <c r="DH32" s="72"/>
      <c r="DI32" s="72"/>
      <c r="DJ32" s="72"/>
      <c r="DK32" s="72"/>
      <c r="DL32" s="72"/>
      <c r="DM32" s="72"/>
      <c r="DN32" s="72"/>
      <c r="DO32" s="72"/>
      <c r="DP32" s="72"/>
      <c r="DQ32" s="72"/>
      <c r="DR32" s="72"/>
      <c r="DS32" s="72"/>
      <c r="DT32" s="72"/>
      <c r="DU32" s="72"/>
      <c r="DV32" s="72"/>
      <c r="DW32" s="72"/>
      <c r="DX32" s="72"/>
      <c r="DY32" s="72"/>
      <c r="DZ32" s="72"/>
      <c r="EA32" s="72"/>
      <c r="EB32" s="72"/>
      <c r="EC32" s="72"/>
      <c r="ED32" s="72"/>
      <c r="EE32" s="72"/>
      <c r="EF32" s="72"/>
      <c r="EG32" s="72"/>
      <c r="EH32" s="72"/>
      <c r="EI32" s="72"/>
      <c r="EJ32" s="72"/>
      <c r="EK32" s="72"/>
      <c r="EL32" s="72"/>
      <c r="EM32" s="72"/>
      <c r="EN32" s="72"/>
      <c r="EO32" s="72"/>
      <c r="EP32" s="72"/>
      <c r="EQ32" s="72"/>
      <c r="ER32" s="72"/>
      <c r="ES32" s="72"/>
      <c r="ET32" s="72"/>
      <c r="EU32" s="72"/>
      <c r="EV32" s="72"/>
      <c r="EW32" s="72"/>
      <c r="EX32" s="72"/>
      <c r="EY32" s="72"/>
      <c r="EZ32" s="72"/>
      <c r="FA32" s="72"/>
      <c r="FB32" s="72"/>
      <c r="FC32" s="72"/>
      <c r="FD32" s="72"/>
      <c r="FE32" s="72"/>
      <c r="FF32" s="72"/>
      <c r="FG32" s="72"/>
      <c r="FH32" s="72"/>
      <c r="FI32" s="72"/>
      <c r="FJ32" s="72"/>
      <c r="FK32" s="72"/>
      <c r="FL32" s="72"/>
      <c r="FM32" s="72"/>
      <c r="FN32" s="72"/>
      <c r="FO32" s="72"/>
      <c r="FP32" s="72"/>
      <c r="FQ32" s="72"/>
      <c r="FR32" s="72"/>
      <c r="FS32" s="72"/>
      <c r="FT32" s="72"/>
      <c r="FU32" s="72"/>
      <c r="FV32" s="72"/>
      <c r="FW32" s="72"/>
      <c r="FX32" s="72"/>
      <c r="FY32" s="72"/>
      <c r="FZ32" s="72"/>
      <c r="GA32" s="72"/>
      <c r="GB32" s="72"/>
      <c r="GC32" s="72"/>
      <c r="GD32" s="72"/>
      <c r="GE32" s="72"/>
      <c r="GF32" s="72"/>
      <c r="GG32" s="72"/>
      <c r="GH32" s="72"/>
      <c r="GI32" s="72"/>
      <c r="GJ32" s="72"/>
      <c r="GK32" s="72"/>
      <c r="GL32" s="72"/>
      <c r="GM32" s="72"/>
      <c r="GN32" s="72"/>
      <c r="GO32" s="72"/>
      <c r="GP32" s="72"/>
      <c r="GQ32" s="72"/>
      <c r="GR32" s="72"/>
      <c r="GS32" s="72"/>
      <c r="GT32" s="72"/>
      <c r="GU32" s="72"/>
      <c r="GV32" s="72"/>
      <c r="GW32" s="72"/>
      <c r="GX32" s="72"/>
      <c r="GY32" s="72"/>
      <c r="GZ32" s="72"/>
      <c r="HA32" s="72"/>
      <c r="HB32" s="72"/>
      <c r="HC32" s="72"/>
      <c r="HD32" s="72"/>
      <c r="HE32" s="72"/>
      <c r="HF32" s="72"/>
      <c r="HG32" s="72"/>
      <c r="HH32" s="72"/>
      <c r="HI32" s="72"/>
      <c r="HJ32" s="72"/>
      <c r="HK32" s="72"/>
      <c r="HL32" s="72"/>
      <c r="HM32" s="72"/>
      <c r="HN32" s="72"/>
      <c r="HO32" s="72"/>
      <c r="HP32" s="72"/>
      <c r="HQ32" s="72"/>
      <c r="HR32" s="72"/>
      <c r="HS32" s="72"/>
      <c r="HT32" s="72"/>
      <c r="HU32" s="72"/>
      <c r="HV32" s="72"/>
      <c r="HW32" s="72"/>
      <c r="HX32" s="72"/>
      <c r="HY32" s="72"/>
      <c r="HZ32" s="72"/>
      <c r="IA32" s="72"/>
      <c r="IB32" s="72"/>
      <c r="IC32" s="72"/>
      <c r="ID32" s="72"/>
      <c r="IE32" s="72"/>
      <c r="IF32" s="72"/>
      <c r="IG32" s="72"/>
      <c r="IH32" s="72"/>
      <c r="II32" s="72"/>
      <c r="IJ32" s="72"/>
      <c r="IK32" s="72"/>
      <c r="IL32" s="72"/>
      <c r="IM32" s="72"/>
      <c r="IN32" s="72"/>
      <c r="IO32" s="72"/>
      <c r="IP32" s="72"/>
      <c r="IQ32" s="72"/>
      <c r="IR32" s="72"/>
      <c r="IS32" s="72"/>
      <c r="IT32" s="72"/>
      <c r="IU32" s="72"/>
      <c r="IV32" s="72"/>
    </row>
    <row r="33" spans="1:256" hidden="1">
      <c r="A33" s="73" t="s">
        <v>114</v>
      </c>
      <c r="B33" s="74" t="s">
        <v>115</v>
      </c>
      <c r="C33" s="74"/>
      <c r="D33" s="75"/>
      <c r="E33" s="75"/>
      <c r="F33" s="75"/>
      <c r="G33" s="75"/>
      <c r="H33" s="75"/>
      <c r="I33" s="75"/>
      <c r="J33" s="75"/>
      <c r="K33" s="75"/>
      <c r="L33" s="75"/>
      <c r="M33" s="36"/>
      <c r="N33" s="36"/>
      <c r="O33" s="36"/>
      <c r="P33" s="36"/>
      <c r="Q33" s="36"/>
      <c r="R33" s="36"/>
      <c r="S33" s="36"/>
      <c r="T33" s="36"/>
      <c r="U33" s="36"/>
      <c r="V33" s="36"/>
      <c r="W33" s="36"/>
      <c r="X33" s="36"/>
      <c r="Y33" s="36"/>
      <c r="Z33" s="36"/>
      <c r="AA33" s="36"/>
      <c r="AB33" s="36"/>
      <c r="AC33" s="36"/>
      <c r="AD33" s="36"/>
      <c r="AE33" s="36"/>
      <c r="AF33" s="76"/>
      <c r="AG33" s="40"/>
      <c r="AH33" s="40"/>
      <c r="AI33" s="40"/>
      <c r="AJ33" s="40"/>
      <c r="AK33" s="40"/>
      <c r="AL33" s="40"/>
      <c r="AM33" s="40"/>
      <c r="AN33" s="40"/>
      <c r="AO33" s="40"/>
      <c r="AP33" s="40"/>
      <c r="AQ33" s="40"/>
      <c r="AR33" s="40"/>
      <c r="AS33" s="40"/>
      <c r="AT33" s="40"/>
      <c r="AU33" s="40"/>
      <c r="AV33" s="40"/>
      <c r="AW33" s="40"/>
      <c r="AX33" s="40"/>
      <c r="AY33" s="40"/>
      <c r="AZ33" s="40"/>
      <c r="BA33" s="40"/>
      <c r="BB33" s="40"/>
      <c r="BC33" s="40"/>
      <c r="BD33" s="40"/>
      <c r="BE33" s="40"/>
      <c r="BF33" s="40"/>
      <c r="BG33" s="40"/>
      <c r="BH33" s="40"/>
      <c r="BI33" s="40"/>
      <c r="BJ33" s="40"/>
      <c r="BK33" s="40"/>
      <c r="BL33" s="40"/>
      <c r="BM33" s="40"/>
      <c r="BN33" s="40"/>
      <c r="BO33" s="40"/>
      <c r="BP33" s="40"/>
      <c r="BQ33" s="40"/>
      <c r="BR33" s="40"/>
      <c r="BS33" s="40"/>
      <c r="BT33" s="40"/>
      <c r="BU33" s="40"/>
      <c r="BV33" s="40"/>
      <c r="BW33" s="40"/>
      <c r="BX33" s="40"/>
      <c r="BY33" s="40"/>
      <c r="BZ33" s="40"/>
      <c r="CA33" s="40"/>
      <c r="CB33" s="40"/>
      <c r="CC33" s="40"/>
      <c r="CD33" s="40"/>
      <c r="CE33" s="40"/>
      <c r="CF33" s="40"/>
      <c r="CG33" s="40"/>
      <c r="CH33" s="40"/>
      <c r="CI33" s="40"/>
      <c r="CJ33" s="40"/>
      <c r="CK33" s="40"/>
      <c r="CL33" s="40"/>
      <c r="CM33" s="40"/>
      <c r="CN33" s="40"/>
      <c r="CO33" s="40"/>
      <c r="CP33" s="40"/>
      <c r="CQ33" s="40"/>
      <c r="CR33" s="40"/>
      <c r="CS33" s="40"/>
      <c r="CT33" s="40"/>
      <c r="CU33" s="40"/>
      <c r="CV33" s="40"/>
      <c r="CW33" s="40"/>
      <c r="CX33" s="40"/>
      <c r="CY33" s="40"/>
      <c r="CZ33" s="40"/>
      <c r="DA33" s="40"/>
      <c r="DB33" s="40"/>
      <c r="DC33" s="40"/>
      <c r="DD33" s="40"/>
      <c r="DE33" s="40"/>
      <c r="DF33" s="40"/>
      <c r="DG33" s="40"/>
      <c r="DH33" s="40"/>
      <c r="DI33" s="40"/>
      <c r="DJ33" s="40"/>
      <c r="DK33" s="40"/>
      <c r="DL33" s="40"/>
      <c r="DM33" s="40"/>
      <c r="DN33" s="40"/>
      <c r="DO33" s="40"/>
      <c r="DP33" s="40"/>
      <c r="DQ33" s="40"/>
      <c r="DR33" s="40"/>
      <c r="DS33" s="40"/>
      <c r="DT33" s="40"/>
      <c r="DU33" s="40"/>
      <c r="DV33" s="40"/>
      <c r="DW33" s="40"/>
      <c r="DX33" s="40"/>
      <c r="DY33" s="40"/>
      <c r="DZ33" s="40"/>
      <c r="EA33" s="40"/>
      <c r="EB33" s="40"/>
      <c r="EC33" s="40"/>
      <c r="ED33" s="40"/>
      <c r="EE33" s="40"/>
      <c r="EF33" s="40"/>
      <c r="EG33" s="40"/>
      <c r="EH33" s="40"/>
      <c r="EI33" s="40"/>
      <c r="EJ33" s="40"/>
      <c r="EK33" s="40"/>
      <c r="EL33" s="40"/>
      <c r="EM33" s="40"/>
      <c r="EN33" s="40"/>
      <c r="EO33" s="40"/>
      <c r="EP33" s="40"/>
      <c r="EQ33" s="40"/>
      <c r="ER33" s="40"/>
      <c r="ES33" s="40"/>
      <c r="ET33" s="40"/>
      <c r="EU33" s="40"/>
      <c r="EV33" s="40"/>
      <c r="EW33" s="40"/>
      <c r="EX33" s="40"/>
      <c r="EY33" s="40"/>
      <c r="EZ33" s="40"/>
      <c r="FA33" s="40"/>
      <c r="FB33" s="40"/>
      <c r="FC33" s="40"/>
      <c r="FD33" s="40"/>
      <c r="FE33" s="40"/>
      <c r="FF33" s="40"/>
      <c r="FG33" s="40"/>
      <c r="FH33" s="40"/>
      <c r="FI33" s="40"/>
      <c r="FJ33" s="40"/>
      <c r="FK33" s="40"/>
      <c r="FL33" s="40"/>
      <c r="FM33" s="40"/>
      <c r="FN33" s="40"/>
      <c r="FO33" s="40"/>
      <c r="FP33" s="40"/>
      <c r="FQ33" s="40"/>
      <c r="FR33" s="40"/>
      <c r="FS33" s="40"/>
      <c r="FT33" s="40"/>
      <c r="FU33" s="40"/>
      <c r="FV33" s="40"/>
      <c r="FW33" s="40"/>
      <c r="FX33" s="40"/>
      <c r="FY33" s="40"/>
      <c r="FZ33" s="40"/>
      <c r="GA33" s="40"/>
      <c r="GB33" s="40"/>
      <c r="GC33" s="40"/>
      <c r="GD33" s="40"/>
      <c r="GE33" s="40"/>
      <c r="GF33" s="40"/>
      <c r="GG33" s="40"/>
      <c r="GH33" s="40"/>
      <c r="GI33" s="40"/>
      <c r="GJ33" s="40"/>
      <c r="GK33" s="40"/>
      <c r="GL33" s="40"/>
      <c r="GM33" s="40"/>
      <c r="GN33" s="40"/>
      <c r="GO33" s="40"/>
      <c r="GP33" s="40"/>
      <c r="GQ33" s="40"/>
      <c r="GR33" s="40"/>
      <c r="GS33" s="40"/>
      <c r="GT33" s="40"/>
      <c r="GU33" s="40"/>
      <c r="GV33" s="40"/>
      <c r="GW33" s="40"/>
      <c r="GX33" s="40"/>
      <c r="GY33" s="40"/>
      <c r="GZ33" s="40"/>
      <c r="HA33" s="40"/>
      <c r="HB33" s="40"/>
      <c r="HC33" s="40"/>
      <c r="HD33" s="40"/>
      <c r="HE33" s="40"/>
      <c r="HF33" s="40"/>
      <c r="HG33" s="40"/>
      <c r="HH33" s="40"/>
      <c r="HI33" s="40"/>
      <c r="HJ33" s="40"/>
      <c r="HK33" s="40"/>
      <c r="HL33" s="40"/>
      <c r="HM33" s="40"/>
      <c r="HN33" s="40"/>
      <c r="HO33" s="40"/>
      <c r="HP33" s="40"/>
      <c r="HQ33" s="40"/>
      <c r="HR33" s="40"/>
      <c r="HS33" s="40"/>
      <c r="HT33" s="40"/>
      <c r="HU33" s="40"/>
      <c r="HV33" s="40"/>
      <c r="HW33" s="40"/>
      <c r="HX33" s="40"/>
      <c r="HY33" s="40"/>
      <c r="HZ33" s="40"/>
      <c r="IA33" s="40"/>
      <c r="IB33" s="40"/>
      <c r="IC33" s="40"/>
      <c r="ID33" s="40"/>
      <c r="IE33" s="40"/>
      <c r="IF33" s="40"/>
      <c r="IG33" s="40"/>
      <c r="IH33" s="40"/>
      <c r="II33" s="40"/>
      <c r="IJ33" s="40"/>
      <c r="IK33" s="40"/>
      <c r="IL33" s="40"/>
      <c r="IM33" s="40"/>
      <c r="IN33" s="40"/>
      <c r="IO33" s="40"/>
      <c r="IP33" s="40"/>
      <c r="IQ33" s="40"/>
      <c r="IR33" s="40"/>
      <c r="IS33" s="40"/>
      <c r="IT33" s="40"/>
      <c r="IU33" s="40"/>
      <c r="IV33" s="40"/>
    </row>
    <row r="34" spans="1:256" ht="38.25" hidden="1">
      <c r="A34" s="51" t="s">
        <v>134</v>
      </c>
      <c r="B34" s="52" t="s">
        <v>135</v>
      </c>
      <c r="C34" s="52"/>
      <c r="D34" s="53">
        <f>D35+D50</f>
        <v>191481</v>
      </c>
      <c r="E34" s="53">
        <f t="shared" ref="E34:V34" si="5">E35+E50</f>
        <v>184664</v>
      </c>
      <c r="F34" s="53">
        <f t="shared" si="5"/>
        <v>73006</v>
      </c>
      <c r="G34" s="53">
        <f t="shared" si="5"/>
        <v>73006</v>
      </c>
      <c r="H34" s="53">
        <f t="shared" si="5"/>
        <v>0</v>
      </c>
      <c r="I34" s="53">
        <f t="shared" si="5"/>
        <v>73006</v>
      </c>
      <c r="J34" s="53">
        <f t="shared" si="5"/>
        <v>0</v>
      </c>
      <c r="K34" s="53">
        <f t="shared" si="5"/>
        <v>0</v>
      </c>
      <c r="L34" s="53">
        <f t="shared" si="5"/>
        <v>0</v>
      </c>
      <c r="M34" s="53">
        <f t="shared" si="5"/>
        <v>73006</v>
      </c>
      <c r="N34" s="53">
        <f t="shared" si="5"/>
        <v>73006</v>
      </c>
      <c r="O34" s="53">
        <f t="shared" si="5"/>
        <v>0</v>
      </c>
      <c r="P34" s="53">
        <f t="shared" si="5"/>
        <v>18864.474999999999</v>
      </c>
      <c r="Q34" s="53">
        <f t="shared" si="5"/>
        <v>18864.474999999999</v>
      </c>
      <c r="R34" s="53">
        <f t="shared" si="5"/>
        <v>0</v>
      </c>
      <c r="S34" s="53">
        <f t="shared" si="5"/>
        <v>18864.474999999999</v>
      </c>
      <c r="T34" s="53">
        <f t="shared" si="5"/>
        <v>0</v>
      </c>
      <c r="U34" s="53">
        <f t="shared" si="5"/>
        <v>0</v>
      </c>
      <c r="V34" s="53">
        <f t="shared" si="5"/>
        <v>0</v>
      </c>
      <c r="W34" s="33">
        <f t="shared" ref="W34:W65" si="6">N34/G34*100</f>
        <v>100</v>
      </c>
      <c r="X34" s="33"/>
      <c r="Y34" s="33">
        <f t="shared" ref="Y34:Y65" si="7">Q34/G34*100</f>
        <v>25.839622770731168</v>
      </c>
      <c r="Z34" s="33"/>
      <c r="AA34" s="33">
        <f t="shared" ref="AA34:AA65" si="8">S34/I34*100</f>
        <v>25.839622770731168</v>
      </c>
      <c r="AB34" s="33"/>
      <c r="AC34" s="33"/>
      <c r="AD34" s="33"/>
      <c r="AE34" s="33">
        <f>(((F34-1500)/F34)*100)</f>
        <v>97.945374352792925</v>
      </c>
      <c r="AF34" s="65"/>
    </row>
    <row r="35" spans="1:256" ht="25.5" hidden="1">
      <c r="A35" s="54" t="s">
        <v>114</v>
      </c>
      <c r="B35" s="52" t="s">
        <v>119</v>
      </c>
      <c r="C35" s="61"/>
      <c r="D35" s="62">
        <f>SUM(D36:D49)</f>
        <v>104531</v>
      </c>
      <c r="E35" s="62">
        <f t="shared" ref="E35:S35" si="9">SUM(E36:E49)</f>
        <v>99681</v>
      </c>
      <c r="F35" s="62">
        <f t="shared" si="9"/>
        <v>35402</v>
      </c>
      <c r="G35" s="62">
        <f t="shared" si="9"/>
        <v>35402</v>
      </c>
      <c r="H35" s="62"/>
      <c r="I35" s="62">
        <f t="shared" si="9"/>
        <v>35402</v>
      </c>
      <c r="J35" s="62"/>
      <c r="K35" s="62"/>
      <c r="L35" s="62"/>
      <c r="M35" s="62">
        <f t="shared" si="9"/>
        <v>35402</v>
      </c>
      <c r="N35" s="62">
        <f t="shared" si="9"/>
        <v>35402</v>
      </c>
      <c r="O35" s="62"/>
      <c r="P35" s="62">
        <f t="shared" si="9"/>
        <v>12587.452000000001</v>
      </c>
      <c r="Q35" s="62">
        <f t="shared" si="9"/>
        <v>12587.452000000001</v>
      </c>
      <c r="R35" s="62"/>
      <c r="S35" s="62">
        <f t="shared" si="9"/>
        <v>12587.452000000001</v>
      </c>
      <c r="T35" s="62"/>
      <c r="U35" s="62"/>
      <c r="V35" s="62"/>
      <c r="W35" s="33">
        <f t="shared" si="6"/>
        <v>100</v>
      </c>
      <c r="X35" s="33"/>
      <c r="Y35" s="33">
        <f t="shared" si="7"/>
        <v>35.555765211005031</v>
      </c>
      <c r="Z35" s="33"/>
      <c r="AA35" s="33">
        <f t="shared" si="8"/>
        <v>35.555765211005031</v>
      </c>
      <c r="AB35" s="33"/>
      <c r="AC35" s="33"/>
      <c r="AD35" s="33"/>
      <c r="AE35" s="33">
        <v>100</v>
      </c>
      <c r="AF35" s="42"/>
      <c r="AG35" s="40"/>
      <c r="AH35" s="40"/>
      <c r="AI35" s="40"/>
      <c r="AJ35" s="40"/>
      <c r="AK35" s="40"/>
      <c r="AL35" s="40"/>
      <c r="AM35" s="40"/>
      <c r="AN35" s="40"/>
      <c r="AO35" s="40"/>
      <c r="AP35" s="40"/>
      <c r="AQ35" s="40"/>
      <c r="AR35" s="40"/>
      <c r="AS35" s="40"/>
      <c r="AT35" s="40"/>
      <c r="AU35" s="40"/>
      <c r="AV35" s="40"/>
      <c r="AW35" s="40"/>
      <c r="AX35" s="40"/>
      <c r="AY35" s="40"/>
      <c r="AZ35" s="40"/>
      <c r="BA35" s="40"/>
      <c r="BB35" s="40"/>
      <c r="BC35" s="40"/>
      <c r="BD35" s="40"/>
      <c r="BE35" s="40"/>
      <c r="BF35" s="40"/>
      <c r="BG35" s="40"/>
      <c r="BH35" s="40"/>
      <c r="BI35" s="40"/>
      <c r="BJ35" s="40"/>
      <c r="BK35" s="40"/>
      <c r="BL35" s="40"/>
      <c r="BM35" s="40"/>
      <c r="BN35" s="40"/>
      <c r="BO35" s="40"/>
      <c r="BP35" s="40"/>
      <c r="BQ35" s="40"/>
      <c r="BR35" s="40"/>
      <c r="BS35" s="40"/>
      <c r="BT35" s="40"/>
      <c r="BU35" s="40"/>
      <c r="BV35" s="40"/>
      <c r="BW35" s="40"/>
      <c r="BX35" s="40"/>
      <c r="BY35" s="40"/>
      <c r="BZ35" s="40"/>
      <c r="CA35" s="40"/>
      <c r="CB35" s="40"/>
      <c r="CC35" s="40"/>
      <c r="CD35" s="40"/>
      <c r="CE35" s="40"/>
      <c r="CF35" s="40"/>
      <c r="CG35" s="40"/>
      <c r="CH35" s="40"/>
      <c r="CI35" s="40"/>
      <c r="CJ35" s="40"/>
      <c r="CK35" s="40"/>
      <c r="CL35" s="40"/>
      <c r="CM35" s="40"/>
      <c r="CN35" s="40"/>
      <c r="CO35" s="40"/>
      <c r="CP35" s="40"/>
      <c r="CQ35" s="40"/>
      <c r="CR35" s="40"/>
      <c r="CS35" s="40"/>
      <c r="CT35" s="40"/>
      <c r="CU35" s="40"/>
      <c r="CV35" s="40"/>
      <c r="CW35" s="40"/>
      <c r="CX35" s="40"/>
      <c r="CY35" s="40"/>
      <c r="CZ35" s="40"/>
      <c r="DA35" s="40"/>
      <c r="DB35" s="40"/>
      <c r="DC35" s="40"/>
      <c r="DD35" s="40"/>
      <c r="DE35" s="40"/>
      <c r="DF35" s="40"/>
      <c r="DG35" s="40"/>
      <c r="DH35" s="40"/>
      <c r="DI35" s="40"/>
      <c r="DJ35" s="40"/>
      <c r="DK35" s="40"/>
      <c r="DL35" s="40"/>
      <c r="DM35" s="40"/>
      <c r="DN35" s="40"/>
      <c r="DO35" s="40"/>
      <c r="DP35" s="40"/>
      <c r="DQ35" s="40"/>
      <c r="DR35" s="40"/>
      <c r="DS35" s="40"/>
      <c r="DT35" s="40"/>
      <c r="DU35" s="40"/>
      <c r="DV35" s="40"/>
      <c r="DW35" s="40"/>
      <c r="DX35" s="40"/>
      <c r="DY35" s="40"/>
      <c r="DZ35" s="40"/>
      <c r="EA35" s="40"/>
      <c r="EB35" s="40"/>
      <c r="EC35" s="40"/>
      <c r="ED35" s="40"/>
      <c r="EE35" s="40"/>
      <c r="EF35" s="40"/>
      <c r="EG35" s="40"/>
      <c r="EH35" s="40"/>
      <c r="EI35" s="40"/>
      <c r="EJ35" s="40"/>
      <c r="EK35" s="40"/>
      <c r="EL35" s="40"/>
      <c r="EM35" s="40"/>
      <c r="EN35" s="40"/>
      <c r="EO35" s="40"/>
      <c r="EP35" s="40"/>
      <c r="EQ35" s="40"/>
      <c r="ER35" s="40"/>
      <c r="ES35" s="40"/>
      <c r="ET35" s="40"/>
      <c r="EU35" s="40"/>
      <c r="EV35" s="40"/>
      <c r="EW35" s="40"/>
      <c r="EX35" s="40"/>
      <c r="EY35" s="40"/>
      <c r="EZ35" s="40"/>
      <c r="FA35" s="40"/>
      <c r="FB35" s="40"/>
      <c r="FC35" s="40"/>
      <c r="FD35" s="40"/>
      <c r="FE35" s="40"/>
      <c r="FF35" s="40"/>
      <c r="FG35" s="40"/>
      <c r="FH35" s="40"/>
      <c r="FI35" s="40"/>
      <c r="FJ35" s="40"/>
      <c r="FK35" s="40"/>
      <c r="FL35" s="40"/>
      <c r="FM35" s="40"/>
      <c r="FN35" s="40"/>
      <c r="FO35" s="40"/>
      <c r="FP35" s="40"/>
      <c r="FQ35" s="40"/>
      <c r="FR35" s="40"/>
      <c r="FS35" s="40"/>
      <c r="FT35" s="40"/>
      <c r="FU35" s="40"/>
      <c r="FV35" s="40"/>
      <c r="FW35" s="40"/>
      <c r="FX35" s="40"/>
      <c r="FY35" s="40"/>
      <c r="FZ35" s="40"/>
      <c r="GA35" s="40"/>
      <c r="GB35" s="40"/>
      <c r="GC35" s="40"/>
      <c r="GD35" s="40"/>
      <c r="GE35" s="40"/>
      <c r="GF35" s="40"/>
      <c r="GG35" s="40"/>
      <c r="GH35" s="40"/>
      <c r="GI35" s="40"/>
      <c r="GJ35" s="40"/>
      <c r="GK35" s="40"/>
      <c r="GL35" s="40"/>
      <c r="GM35" s="40"/>
      <c r="GN35" s="40"/>
      <c r="GO35" s="40"/>
      <c r="GP35" s="40"/>
      <c r="GQ35" s="40"/>
      <c r="GR35" s="40"/>
      <c r="GS35" s="40"/>
      <c r="GT35" s="40"/>
      <c r="GU35" s="40"/>
      <c r="GV35" s="40"/>
      <c r="GW35" s="40"/>
      <c r="GX35" s="40"/>
      <c r="GY35" s="40"/>
      <c r="GZ35" s="40"/>
      <c r="HA35" s="40"/>
      <c r="HB35" s="40"/>
      <c r="HC35" s="40"/>
      <c r="HD35" s="40"/>
      <c r="HE35" s="40"/>
      <c r="HF35" s="40"/>
      <c r="HG35" s="40"/>
      <c r="HH35" s="40"/>
      <c r="HI35" s="40"/>
      <c r="HJ35" s="40"/>
      <c r="HK35" s="40"/>
      <c r="HL35" s="40"/>
      <c r="HM35" s="40"/>
      <c r="HN35" s="40"/>
      <c r="HO35" s="40"/>
      <c r="HP35" s="40"/>
      <c r="HQ35" s="40"/>
      <c r="HR35" s="40"/>
      <c r="HS35" s="40"/>
      <c r="HT35" s="40"/>
      <c r="HU35" s="40"/>
      <c r="HV35" s="40"/>
      <c r="HW35" s="40"/>
      <c r="HX35" s="40"/>
      <c r="HY35" s="40"/>
      <c r="HZ35" s="40"/>
      <c r="IA35" s="40"/>
      <c r="IB35" s="40"/>
      <c r="IC35" s="40"/>
      <c r="ID35" s="40"/>
      <c r="IE35" s="40"/>
      <c r="IF35" s="40"/>
      <c r="IG35" s="40"/>
      <c r="IH35" s="40"/>
      <c r="II35" s="40"/>
      <c r="IJ35" s="40"/>
      <c r="IK35" s="40"/>
      <c r="IL35" s="40"/>
      <c r="IM35" s="40"/>
      <c r="IN35" s="40"/>
      <c r="IO35" s="40"/>
      <c r="IP35" s="40"/>
      <c r="IQ35" s="40"/>
      <c r="IR35" s="40"/>
      <c r="IS35" s="40"/>
      <c r="IT35" s="40"/>
      <c r="IU35" s="40"/>
      <c r="IV35" s="40"/>
    </row>
    <row r="36" spans="1:256" ht="30" hidden="1">
      <c r="A36" s="55">
        <v>1</v>
      </c>
      <c r="B36" s="63" t="s">
        <v>136</v>
      </c>
      <c r="C36" s="64" t="s">
        <v>137</v>
      </c>
      <c r="D36" s="57">
        <v>13545</v>
      </c>
      <c r="E36" s="57">
        <v>12868</v>
      </c>
      <c r="F36" s="57">
        <f t="shared" ref="F36:F49" si="10">G36+J36</f>
        <v>5000</v>
      </c>
      <c r="G36" s="57">
        <f t="shared" ref="G36:G49" si="11">SUM(H36:I36)</f>
        <v>5000</v>
      </c>
      <c r="H36" s="57"/>
      <c r="I36" s="57">
        <v>5000</v>
      </c>
      <c r="J36" s="57"/>
      <c r="K36" s="57"/>
      <c r="L36" s="57"/>
      <c r="M36" s="34">
        <f t="shared" ref="M36:M49" si="12">SUM(N36:O36)</f>
        <v>5000</v>
      </c>
      <c r="N36" s="34">
        <f>I36</f>
        <v>5000</v>
      </c>
      <c r="O36" s="34"/>
      <c r="P36" s="34">
        <f t="shared" ref="P36:P49" si="13">Q36+T36</f>
        <v>838.54100000000005</v>
      </c>
      <c r="Q36" s="34">
        <f t="shared" ref="Q36:Q49" si="14">SUM(R36:S36)</f>
        <v>838.54100000000005</v>
      </c>
      <c r="R36" s="34"/>
      <c r="S36" s="34">
        <v>838.54100000000005</v>
      </c>
      <c r="T36" s="34"/>
      <c r="U36" s="34"/>
      <c r="V36" s="34"/>
      <c r="W36" s="34">
        <f t="shared" si="6"/>
        <v>100</v>
      </c>
      <c r="X36" s="34"/>
      <c r="Y36" s="34">
        <f t="shared" si="7"/>
        <v>16.770820000000001</v>
      </c>
      <c r="Z36" s="34"/>
      <c r="AA36" s="34">
        <f t="shared" si="8"/>
        <v>16.770820000000001</v>
      </c>
      <c r="AB36" s="34"/>
      <c r="AC36" s="34"/>
      <c r="AD36" s="34"/>
      <c r="AE36" s="34">
        <v>100</v>
      </c>
      <c r="AF36" s="58"/>
    </row>
    <row r="37" spans="1:256" ht="30" hidden="1">
      <c r="A37" s="55">
        <v>2</v>
      </c>
      <c r="B37" s="63" t="s">
        <v>138</v>
      </c>
      <c r="C37" s="64" t="s">
        <v>139</v>
      </c>
      <c r="D37" s="57">
        <v>14900</v>
      </c>
      <c r="E37" s="57">
        <v>14155</v>
      </c>
      <c r="F37" s="57">
        <f t="shared" si="10"/>
        <v>5000</v>
      </c>
      <c r="G37" s="57">
        <f t="shared" si="11"/>
        <v>5000</v>
      </c>
      <c r="H37" s="57"/>
      <c r="I37" s="57">
        <v>5000</v>
      </c>
      <c r="J37" s="57"/>
      <c r="K37" s="57"/>
      <c r="L37" s="57"/>
      <c r="M37" s="34">
        <f t="shared" si="12"/>
        <v>5000</v>
      </c>
      <c r="N37" s="34">
        <f>I37</f>
        <v>5000</v>
      </c>
      <c r="O37" s="34"/>
      <c r="P37" s="34">
        <f t="shared" si="13"/>
        <v>100</v>
      </c>
      <c r="Q37" s="34">
        <f t="shared" si="14"/>
        <v>100</v>
      </c>
      <c r="R37" s="34"/>
      <c r="S37" s="34">
        <v>100</v>
      </c>
      <c r="T37" s="34"/>
      <c r="U37" s="34"/>
      <c r="V37" s="34"/>
      <c r="W37" s="34">
        <f>N37/G37*100</f>
        <v>100</v>
      </c>
      <c r="X37" s="34"/>
      <c r="Y37" s="34">
        <f t="shared" si="7"/>
        <v>2</v>
      </c>
      <c r="Z37" s="34"/>
      <c r="AA37" s="34">
        <f t="shared" si="8"/>
        <v>2</v>
      </c>
      <c r="AB37" s="34"/>
      <c r="AC37" s="34"/>
      <c r="AD37" s="34"/>
      <c r="AE37" s="34">
        <v>100</v>
      </c>
      <c r="AF37" s="58"/>
    </row>
    <row r="38" spans="1:256" ht="30" hidden="1">
      <c r="A38" s="55">
        <v>3</v>
      </c>
      <c r="B38" s="63" t="s">
        <v>140</v>
      </c>
      <c r="C38" s="64" t="s">
        <v>141</v>
      </c>
      <c r="D38" s="57">
        <v>2600</v>
      </c>
      <c r="E38" s="57">
        <v>2600</v>
      </c>
      <c r="F38" s="57">
        <f t="shared" si="10"/>
        <v>915</v>
      </c>
      <c r="G38" s="57">
        <f t="shared" si="11"/>
        <v>915</v>
      </c>
      <c r="H38" s="57"/>
      <c r="I38" s="57">
        <v>915</v>
      </c>
      <c r="J38" s="57"/>
      <c r="K38" s="57"/>
      <c r="L38" s="57"/>
      <c r="M38" s="34">
        <f t="shared" si="12"/>
        <v>915</v>
      </c>
      <c r="N38" s="34">
        <f>I38</f>
        <v>915</v>
      </c>
      <c r="O38" s="34"/>
      <c r="P38" s="34">
        <f t="shared" si="13"/>
        <v>783.00199999999995</v>
      </c>
      <c r="Q38" s="34">
        <f t="shared" si="14"/>
        <v>783.00199999999995</v>
      </c>
      <c r="R38" s="34"/>
      <c r="S38" s="34">
        <v>783.00199999999995</v>
      </c>
      <c r="T38" s="34"/>
      <c r="U38" s="34"/>
      <c r="V38" s="34"/>
      <c r="W38" s="34">
        <f t="shared" si="6"/>
        <v>100</v>
      </c>
      <c r="X38" s="34"/>
      <c r="Y38" s="34">
        <f t="shared" si="7"/>
        <v>85.573989071038241</v>
      </c>
      <c r="Z38" s="34"/>
      <c r="AA38" s="34">
        <f t="shared" si="8"/>
        <v>85.573989071038241</v>
      </c>
      <c r="AB38" s="34"/>
      <c r="AC38" s="34"/>
      <c r="AD38" s="34"/>
      <c r="AE38" s="34">
        <v>100</v>
      </c>
      <c r="AF38" s="58"/>
    </row>
    <row r="39" spans="1:256" ht="30" hidden="1">
      <c r="A39" s="55">
        <v>4</v>
      </c>
      <c r="B39" s="63" t="s">
        <v>142</v>
      </c>
      <c r="C39" s="64" t="s">
        <v>143</v>
      </c>
      <c r="D39" s="57">
        <v>6000</v>
      </c>
      <c r="E39" s="57">
        <v>5700</v>
      </c>
      <c r="F39" s="57">
        <f t="shared" si="10"/>
        <v>700</v>
      </c>
      <c r="G39" s="57">
        <f t="shared" si="11"/>
        <v>700</v>
      </c>
      <c r="H39" s="57"/>
      <c r="I39" s="57">
        <v>700</v>
      </c>
      <c r="J39" s="57"/>
      <c r="K39" s="57"/>
      <c r="L39" s="57"/>
      <c r="M39" s="34">
        <f t="shared" si="12"/>
        <v>700</v>
      </c>
      <c r="N39" s="34">
        <f t="shared" ref="N39:N65" si="15">I39</f>
        <v>700</v>
      </c>
      <c r="O39" s="34"/>
      <c r="P39" s="34">
        <f t="shared" si="13"/>
        <v>559.94200000000001</v>
      </c>
      <c r="Q39" s="34">
        <f t="shared" si="14"/>
        <v>559.94200000000001</v>
      </c>
      <c r="R39" s="34"/>
      <c r="S39" s="34">
        <v>559.94200000000001</v>
      </c>
      <c r="T39" s="34"/>
      <c r="U39" s="34"/>
      <c r="V39" s="34"/>
      <c r="W39" s="34">
        <f t="shared" si="6"/>
        <v>100</v>
      </c>
      <c r="X39" s="34"/>
      <c r="Y39" s="34">
        <f t="shared" si="7"/>
        <v>79.991714285714295</v>
      </c>
      <c r="Z39" s="34"/>
      <c r="AA39" s="34">
        <f t="shared" si="8"/>
        <v>79.991714285714295</v>
      </c>
      <c r="AB39" s="34"/>
      <c r="AC39" s="34"/>
      <c r="AD39" s="34"/>
      <c r="AE39" s="34">
        <v>100</v>
      </c>
      <c r="AF39" s="58"/>
    </row>
    <row r="40" spans="1:256" ht="30" hidden="1">
      <c r="A40" s="55">
        <v>5</v>
      </c>
      <c r="B40" s="63" t="s">
        <v>144</v>
      </c>
      <c r="C40" s="64" t="s">
        <v>145</v>
      </c>
      <c r="D40" s="57">
        <v>6000</v>
      </c>
      <c r="E40" s="57">
        <v>5700</v>
      </c>
      <c r="F40" s="57">
        <f t="shared" si="10"/>
        <v>340</v>
      </c>
      <c r="G40" s="57">
        <f t="shared" si="11"/>
        <v>340</v>
      </c>
      <c r="H40" s="57"/>
      <c r="I40" s="57">
        <v>340</v>
      </c>
      <c r="J40" s="57"/>
      <c r="K40" s="57"/>
      <c r="L40" s="57"/>
      <c r="M40" s="34">
        <f t="shared" si="12"/>
        <v>340</v>
      </c>
      <c r="N40" s="34">
        <f t="shared" si="15"/>
        <v>340</v>
      </c>
      <c r="O40" s="34"/>
      <c r="P40" s="34">
        <f t="shared" si="13"/>
        <v>103.523</v>
      </c>
      <c r="Q40" s="34">
        <f t="shared" si="14"/>
        <v>103.523</v>
      </c>
      <c r="R40" s="34"/>
      <c r="S40" s="34">
        <v>103.523</v>
      </c>
      <c r="T40" s="34"/>
      <c r="U40" s="34"/>
      <c r="V40" s="34"/>
      <c r="W40" s="34">
        <f t="shared" si="6"/>
        <v>100</v>
      </c>
      <c r="X40" s="34"/>
      <c r="Y40" s="34">
        <f t="shared" si="7"/>
        <v>30.447941176470589</v>
      </c>
      <c r="Z40" s="34"/>
      <c r="AA40" s="34">
        <f t="shared" si="8"/>
        <v>30.447941176470589</v>
      </c>
      <c r="AB40" s="34"/>
      <c r="AC40" s="34"/>
      <c r="AD40" s="34"/>
      <c r="AE40" s="34">
        <v>100</v>
      </c>
      <c r="AF40" s="58"/>
    </row>
    <row r="41" spans="1:256" ht="30" hidden="1">
      <c r="A41" s="55">
        <v>6</v>
      </c>
      <c r="B41" s="63" t="s">
        <v>146</v>
      </c>
      <c r="C41" s="64" t="s">
        <v>147</v>
      </c>
      <c r="D41" s="57">
        <v>4000</v>
      </c>
      <c r="E41" s="57">
        <v>3800</v>
      </c>
      <c r="F41" s="57">
        <f t="shared" si="10"/>
        <v>770</v>
      </c>
      <c r="G41" s="57">
        <f t="shared" si="11"/>
        <v>770</v>
      </c>
      <c r="H41" s="57"/>
      <c r="I41" s="57">
        <v>770</v>
      </c>
      <c r="J41" s="57"/>
      <c r="K41" s="57"/>
      <c r="L41" s="57"/>
      <c r="M41" s="34">
        <f t="shared" si="12"/>
        <v>770</v>
      </c>
      <c r="N41" s="34">
        <f t="shared" si="15"/>
        <v>770</v>
      </c>
      <c r="O41" s="34"/>
      <c r="P41" s="34">
        <f t="shared" si="13"/>
        <v>723.64800000000002</v>
      </c>
      <c r="Q41" s="34">
        <f t="shared" si="14"/>
        <v>723.64800000000002</v>
      </c>
      <c r="R41" s="34"/>
      <c r="S41" s="34">
        <v>723.64800000000002</v>
      </c>
      <c r="T41" s="34"/>
      <c r="U41" s="34"/>
      <c r="V41" s="34"/>
      <c r="W41" s="34">
        <f t="shared" si="6"/>
        <v>100</v>
      </c>
      <c r="X41" s="34"/>
      <c r="Y41" s="34">
        <f t="shared" si="7"/>
        <v>93.98025974025974</v>
      </c>
      <c r="Z41" s="34"/>
      <c r="AA41" s="34">
        <f t="shared" si="8"/>
        <v>93.98025974025974</v>
      </c>
      <c r="AB41" s="34"/>
      <c r="AC41" s="34"/>
      <c r="AD41" s="34"/>
      <c r="AE41" s="34">
        <v>100</v>
      </c>
      <c r="AF41" s="58"/>
    </row>
    <row r="42" spans="1:256" ht="30" hidden="1">
      <c r="A42" s="55">
        <v>7</v>
      </c>
      <c r="B42" s="63" t="s">
        <v>148</v>
      </c>
      <c r="C42" s="64" t="s">
        <v>149</v>
      </c>
      <c r="D42" s="57">
        <v>5500</v>
      </c>
      <c r="E42" s="57">
        <v>5225</v>
      </c>
      <c r="F42" s="57">
        <f t="shared" si="10"/>
        <v>2390</v>
      </c>
      <c r="G42" s="57">
        <f t="shared" si="11"/>
        <v>2390</v>
      </c>
      <c r="H42" s="57"/>
      <c r="I42" s="57">
        <v>2390</v>
      </c>
      <c r="J42" s="57"/>
      <c r="K42" s="57"/>
      <c r="L42" s="57"/>
      <c r="M42" s="34">
        <f t="shared" si="12"/>
        <v>2390</v>
      </c>
      <c r="N42" s="34">
        <f t="shared" si="15"/>
        <v>2390</v>
      </c>
      <c r="O42" s="34"/>
      <c r="P42" s="34">
        <f t="shared" si="13"/>
        <v>2143.5790000000002</v>
      </c>
      <c r="Q42" s="34">
        <f t="shared" si="14"/>
        <v>2143.5790000000002</v>
      </c>
      <c r="R42" s="34"/>
      <c r="S42" s="34">
        <v>2143.5790000000002</v>
      </c>
      <c r="T42" s="34"/>
      <c r="U42" s="34"/>
      <c r="V42" s="34"/>
      <c r="W42" s="34">
        <f t="shared" si="6"/>
        <v>100</v>
      </c>
      <c r="X42" s="34"/>
      <c r="Y42" s="34">
        <f t="shared" si="7"/>
        <v>89.6894979079498</v>
      </c>
      <c r="Z42" s="34"/>
      <c r="AA42" s="34">
        <f t="shared" si="8"/>
        <v>89.6894979079498</v>
      </c>
      <c r="AB42" s="34"/>
      <c r="AC42" s="34"/>
      <c r="AD42" s="34"/>
      <c r="AE42" s="34">
        <v>100</v>
      </c>
      <c r="AF42" s="58"/>
    </row>
    <row r="43" spans="1:256" ht="30" hidden="1">
      <c r="A43" s="55">
        <v>8</v>
      </c>
      <c r="B43" s="63" t="s">
        <v>150</v>
      </c>
      <c r="C43" s="64" t="s">
        <v>151</v>
      </c>
      <c r="D43" s="57">
        <v>13000</v>
      </c>
      <c r="E43" s="57">
        <v>12350</v>
      </c>
      <c r="F43" s="57">
        <f t="shared" si="10"/>
        <v>6500</v>
      </c>
      <c r="G43" s="57">
        <f t="shared" si="11"/>
        <v>6500</v>
      </c>
      <c r="H43" s="57"/>
      <c r="I43" s="57">
        <v>6500</v>
      </c>
      <c r="J43" s="57"/>
      <c r="K43" s="57"/>
      <c r="L43" s="57"/>
      <c r="M43" s="34">
        <f t="shared" si="12"/>
        <v>6500</v>
      </c>
      <c r="N43" s="34">
        <f t="shared" si="15"/>
        <v>6500</v>
      </c>
      <c r="O43" s="34"/>
      <c r="P43" s="34">
        <f t="shared" si="13"/>
        <v>3168.7489999999998</v>
      </c>
      <c r="Q43" s="34">
        <f t="shared" si="14"/>
        <v>3168.7489999999998</v>
      </c>
      <c r="R43" s="34"/>
      <c r="S43" s="34">
        <v>3168.7489999999998</v>
      </c>
      <c r="T43" s="34"/>
      <c r="U43" s="34"/>
      <c r="V43" s="34"/>
      <c r="W43" s="34">
        <f t="shared" si="6"/>
        <v>100</v>
      </c>
      <c r="X43" s="34"/>
      <c r="Y43" s="34">
        <f t="shared" si="7"/>
        <v>48.749984615384612</v>
      </c>
      <c r="Z43" s="34"/>
      <c r="AA43" s="34">
        <f t="shared" si="8"/>
        <v>48.749984615384612</v>
      </c>
      <c r="AB43" s="34"/>
      <c r="AC43" s="34"/>
      <c r="AD43" s="34"/>
      <c r="AE43" s="34">
        <v>100</v>
      </c>
      <c r="AF43" s="58"/>
    </row>
    <row r="44" spans="1:256" ht="30" hidden="1">
      <c r="A44" s="55">
        <v>9</v>
      </c>
      <c r="B44" s="63" t="s">
        <v>152</v>
      </c>
      <c r="C44" s="64" t="s">
        <v>153</v>
      </c>
      <c r="D44" s="57">
        <v>10100</v>
      </c>
      <c r="E44" s="57">
        <v>9421</v>
      </c>
      <c r="F44" s="57">
        <f t="shared" si="10"/>
        <v>3000</v>
      </c>
      <c r="G44" s="57">
        <f t="shared" si="11"/>
        <v>3000</v>
      </c>
      <c r="H44" s="57"/>
      <c r="I44" s="57">
        <v>3000</v>
      </c>
      <c r="J44" s="57"/>
      <c r="K44" s="57"/>
      <c r="L44" s="57"/>
      <c r="M44" s="34">
        <f t="shared" si="12"/>
        <v>3000</v>
      </c>
      <c r="N44" s="34">
        <f t="shared" si="15"/>
        <v>3000</v>
      </c>
      <c r="O44" s="34"/>
      <c r="P44" s="34">
        <f t="shared" si="13"/>
        <v>80</v>
      </c>
      <c r="Q44" s="34">
        <f t="shared" si="14"/>
        <v>80</v>
      </c>
      <c r="R44" s="34"/>
      <c r="S44" s="34">
        <v>80</v>
      </c>
      <c r="T44" s="34"/>
      <c r="U44" s="34"/>
      <c r="V44" s="34"/>
      <c r="W44" s="34">
        <f t="shared" si="6"/>
        <v>100</v>
      </c>
      <c r="X44" s="34"/>
      <c r="Y44" s="34">
        <f t="shared" si="7"/>
        <v>2.666666666666667</v>
      </c>
      <c r="Z44" s="34"/>
      <c r="AA44" s="34">
        <f t="shared" si="8"/>
        <v>2.666666666666667</v>
      </c>
      <c r="AB44" s="34"/>
      <c r="AC44" s="34"/>
      <c r="AD44" s="34"/>
      <c r="AE44" s="34">
        <v>100</v>
      </c>
      <c r="AF44" s="58"/>
    </row>
    <row r="45" spans="1:256" ht="30" hidden="1">
      <c r="A45" s="55">
        <v>10</v>
      </c>
      <c r="B45" s="63" t="s">
        <v>154</v>
      </c>
      <c r="C45" s="64" t="s">
        <v>155</v>
      </c>
      <c r="D45" s="57">
        <v>14900</v>
      </c>
      <c r="E45" s="57">
        <v>14575</v>
      </c>
      <c r="F45" s="57">
        <f t="shared" si="10"/>
        <v>4000</v>
      </c>
      <c r="G45" s="57">
        <f t="shared" si="11"/>
        <v>4000</v>
      </c>
      <c r="H45" s="57"/>
      <c r="I45" s="57">
        <v>4000</v>
      </c>
      <c r="J45" s="57"/>
      <c r="K45" s="57"/>
      <c r="L45" s="57"/>
      <c r="M45" s="34">
        <f t="shared" si="12"/>
        <v>4000</v>
      </c>
      <c r="N45" s="34">
        <f t="shared" si="15"/>
        <v>4000</v>
      </c>
      <c r="O45" s="34"/>
      <c r="P45" s="34">
        <f t="shared" si="13"/>
        <v>1756.867</v>
      </c>
      <c r="Q45" s="34">
        <f t="shared" si="14"/>
        <v>1756.867</v>
      </c>
      <c r="R45" s="34"/>
      <c r="S45" s="34">
        <v>1756.867</v>
      </c>
      <c r="T45" s="34"/>
      <c r="U45" s="34"/>
      <c r="V45" s="34"/>
      <c r="W45" s="34">
        <f t="shared" si="6"/>
        <v>100</v>
      </c>
      <c r="X45" s="34"/>
      <c r="Y45" s="34">
        <f t="shared" si="7"/>
        <v>43.921675</v>
      </c>
      <c r="Z45" s="34"/>
      <c r="AA45" s="34">
        <f t="shared" si="8"/>
        <v>43.921675</v>
      </c>
      <c r="AB45" s="34"/>
      <c r="AC45" s="34"/>
      <c r="AD45" s="34"/>
      <c r="AE45" s="34">
        <v>100</v>
      </c>
      <c r="AF45" s="58"/>
    </row>
    <row r="46" spans="1:256" ht="30" hidden="1">
      <c r="A46" s="55">
        <v>11</v>
      </c>
      <c r="B46" s="63" t="s">
        <v>156</v>
      </c>
      <c r="C46" s="64" t="s">
        <v>157</v>
      </c>
      <c r="D46" s="57">
        <v>3200</v>
      </c>
      <c r="E46" s="57">
        <v>3040</v>
      </c>
      <c r="F46" s="57">
        <f t="shared" si="10"/>
        <v>1040</v>
      </c>
      <c r="G46" s="57">
        <f t="shared" si="11"/>
        <v>1040</v>
      </c>
      <c r="H46" s="57"/>
      <c r="I46" s="57">
        <v>1040</v>
      </c>
      <c r="J46" s="57"/>
      <c r="K46" s="57"/>
      <c r="L46" s="57"/>
      <c r="M46" s="34">
        <f t="shared" si="12"/>
        <v>1040</v>
      </c>
      <c r="N46" s="34">
        <f t="shared" si="15"/>
        <v>1040</v>
      </c>
      <c r="O46" s="34"/>
      <c r="P46" s="34">
        <f t="shared" si="13"/>
        <v>943.86900000000003</v>
      </c>
      <c r="Q46" s="34">
        <f t="shared" si="14"/>
        <v>943.86900000000003</v>
      </c>
      <c r="R46" s="34"/>
      <c r="S46" s="34">
        <v>943.86900000000003</v>
      </c>
      <c r="T46" s="34"/>
      <c r="U46" s="34"/>
      <c r="V46" s="34"/>
      <c r="W46" s="34">
        <f t="shared" si="6"/>
        <v>100</v>
      </c>
      <c r="X46" s="34"/>
      <c r="Y46" s="34">
        <f t="shared" si="7"/>
        <v>90.756634615384613</v>
      </c>
      <c r="Z46" s="34"/>
      <c r="AA46" s="34">
        <f t="shared" si="8"/>
        <v>90.756634615384613</v>
      </c>
      <c r="AB46" s="34"/>
      <c r="AC46" s="34"/>
      <c r="AD46" s="34"/>
      <c r="AE46" s="34">
        <v>100</v>
      </c>
      <c r="AF46" s="58"/>
    </row>
    <row r="47" spans="1:256" ht="30" hidden="1">
      <c r="A47" s="55">
        <v>12</v>
      </c>
      <c r="B47" s="63" t="s">
        <v>158</v>
      </c>
      <c r="C47" s="64" t="s">
        <v>159</v>
      </c>
      <c r="D47" s="57">
        <v>2500</v>
      </c>
      <c r="E47" s="57">
        <v>2375</v>
      </c>
      <c r="F47" s="57">
        <f t="shared" si="10"/>
        <v>1375</v>
      </c>
      <c r="G47" s="57">
        <f t="shared" si="11"/>
        <v>1375</v>
      </c>
      <c r="H47" s="57"/>
      <c r="I47" s="57">
        <v>1375</v>
      </c>
      <c r="J47" s="57"/>
      <c r="K47" s="57"/>
      <c r="L47" s="57"/>
      <c r="M47" s="34">
        <f t="shared" si="12"/>
        <v>1375</v>
      </c>
      <c r="N47" s="34">
        <f t="shared" si="15"/>
        <v>1375</v>
      </c>
      <c r="O47" s="34"/>
      <c r="P47" s="34">
        <f t="shared" si="13"/>
        <v>0</v>
      </c>
      <c r="Q47" s="34">
        <f t="shared" si="14"/>
        <v>0</v>
      </c>
      <c r="R47" s="34"/>
      <c r="S47" s="34"/>
      <c r="T47" s="34"/>
      <c r="U47" s="34"/>
      <c r="V47" s="34"/>
      <c r="W47" s="34">
        <f t="shared" si="6"/>
        <v>100</v>
      </c>
      <c r="X47" s="34"/>
      <c r="Y47" s="34">
        <f t="shared" si="7"/>
        <v>0</v>
      </c>
      <c r="Z47" s="34"/>
      <c r="AA47" s="34">
        <f t="shared" si="8"/>
        <v>0</v>
      </c>
      <c r="AB47" s="34"/>
      <c r="AC47" s="34"/>
      <c r="AD47" s="34"/>
      <c r="AE47" s="34">
        <v>100</v>
      </c>
      <c r="AF47" s="58"/>
    </row>
    <row r="48" spans="1:256" ht="30" hidden="1">
      <c r="A48" s="55">
        <v>13</v>
      </c>
      <c r="B48" s="63" t="s">
        <v>160</v>
      </c>
      <c r="C48" s="64" t="s">
        <v>161</v>
      </c>
      <c r="D48" s="57">
        <v>5000</v>
      </c>
      <c r="E48" s="57">
        <v>4750</v>
      </c>
      <c r="F48" s="57">
        <f t="shared" si="10"/>
        <v>2750</v>
      </c>
      <c r="G48" s="57">
        <f t="shared" si="11"/>
        <v>2750</v>
      </c>
      <c r="H48" s="57"/>
      <c r="I48" s="57">
        <v>2750</v>
      </c>
      <c r="J48" s="57"/>
      <c r="K48" s="57"/>
      <c r="L48" s="57"/>
      <c r="M48" s="34">
        <f t="shared" si="12"/>
        <v>2750</v>
      </c>
      <c r="N48" s="34">
        <f t="shared" si="15"/>
        <v>2750</v>
      </c>
      <c r="O48" s="34"/>
      <c r="P48" s="34">
        <f t="shared" si="13"/>
        <v>0</v>
      </c>
      <c r="Q48" s="34">
        <f t="shared" si="14"/>
        <v>0</v>
      </c>
      <c r="R48" s="34"/>
      <c r="S48" s="34"/>
      <c r="T48" s="34"/>
      <c r="U48" s="34"/>
      <c r="V48" s="34"/>
      <c r="W48" s="34">
        <f t="shared" si="6"/>
        <v>100</v>
      </c>
      <c r="X48" s="34"/>
      <c r="Y48" s="34">
        <f t="shared" si="7"/>
        <v>0</v>
      </c>
      <c r="Z48" s="34"/>
      <c r="AA48" s="34">
        <f t="shared" si="8"/>
        <v>0</v>
      </c>
      <c r="AB48" s="34"/>
      <c r="AC48" s="34"/>
      <c r="AD48" s="34"/>
      <c r="AE48" s="34">
        <v>100</v>
      </c>
      <c r="AF48" s="58"/>
    </row>
    <row r="49" spans="1:256" ht="30" hidden="1">
      <c r="A49" s="55">
        <v>14</v>
      </c>
      <c r="B49" s="63" t="s">
        <v>162</v>
      </c>
      <c r="C49" s="64" t="s">
        <v>163</v>
      </c>
      <c r="D49" s="57">
        <v>3286</v>
      </c>
      <c r="E49" s="57">
        <v>3122</v>
      </c>
      <c r="F49" s="57">
        <f t="shared" si="10"/>
        <v>1622</v>
      </c>
      <c r="G49" s="57">
        <f t="shared" si="11"/>
        <v>1622</v>
      </c>
      <c r="H49" s="57"/>
      <c r="I49" s="57">
        <v>1622</v>
      </c>
      <c r="J49" s="57"/>
      <c r="K49" s="57"/>
      <c r="L49" s="57"/>
      <c r="M49" s="34">
        <f t="shared" si="12"/>
        <v>1622</v>
      </c>
      <c r="N49" s="34">
        <f t="shared" si="15"/>
        <v>1622</v>
      </c>
      <c r="O49" s="34"/>
      <c r="P49" s="34">
        <f t="shared" si="13"/>
        <v>1385.732</v>
      </c>
      <c r="Q49" s="34">
        <f t="shared" si="14"/>
        <v>1385.732</v>
      </c>
      <c r="R49" s="34"/>
      <c r="S49" s="34">
        <v>1385.732</v>
      </c>
      <c r="T49" s="34"/>
      <c r="U49" s="34"/>
      <c r="V49" s="34"/>
      <c r="W49" s="34">
        <f t="shared" si="6"/>
        <v>100</v>
      </c>
      <c r="X49" s="34"/>
      <c r="Y49" s="34">
        <f t="shared" si="7"/>
        <v>85.433538840937118</v>
      </c>
      <c r="Z49" s="34"/>
      <c r="AA49" s="34">
        <f t="shared" si="8"/>
        <v>85.433538840937118</v>
      </c>
      <c r="AB49" s="34"/>
      <c r="AC49" s="34"/>
      <c r="AD49" s="34"/>
      <c r="AE49" s="34">
        <v>100</v>
      </c>
      <c r="AF49" s="58"/>
    </row>
    <row r="50" spans="1:256" ht="19.5" hidden="1" customHeight="1">
      <c r="A50" s="54" t="s">
        <v>124</v>
      </c>
      <c r="B50" s="52" t="s">
        <v>125</v>
      </c>
      <c r="C50" s="52"/>
      <c r="D50" s="53">
        <f>SUM(D51:D65)</f>
        <v>86950</v>
      </c>
      <c r="E50" s="53">
        <f t="shared" ref="E50:S50" si="16">SUM(E51:E65)</f>
        <v>84983</v>
      </c>
      <c r="F50" s="53">
        <f t="shared" si="16"/>
        <v>37604</v>
      </c>
      <c r="G50" s="53">
        <f t="shared" si="16"/>
        <v>37604</v>
      </c>
      <c r="H50" s="53"/>
      <c r="I50" s="53">
        <f t="shared" si="16"/>
        <v>37604</v>
      </c>
      <c r="J50" s="53"/>
      <c r="K50" s="53"/>
      <c r="L50" s="53"/>
      <c r="M50" s="53">
        <f t="shared" si="16"/>
        <v>37604</v>
      </c>
      <c r="N50" s="53">
        <f t="shared" si="16"/>
        <v>37604</v>
      </c>
      <c r="O50" s="53"/>
      <c r="P50" s="53">
        <f t="shared" si="16"/>
        <v>6277.0229999999992</v>
      </c>
      <c r="Q50" s="53">
        <f t="shared" si="16"/>
        <v>6277.0229999999992</v>
      </c>
      <c r="R50" s="53"/>
      <c r="S50" s="53">
        <f t="shared" si="16"/>
        <v>6277.0229999999992</v>
      </c>
      <c r="T50" s="53"/>
      <c r="U50" s="53"/>
      <c r="V50" s="53"/>
      <c r="W50" s="33">
        <f t="shared" si="6"/>
        <v>100</v>
      </c>
      <c r="X50" s="33"/>
      <c r="Y50" s="33">
        <f t="shared" si="7"/>
        <v>16.69243431549835</v>
      </c>
      <c r="Z50" s="33"/>
      <c r="AA50" s="33">
        <f t="shared" si="8"/>
        <v>16.69243431549835</v>
      </c>
      <c r="AB50" s="33"/>
      <c r="AC50" s="33"/>
      <c r="AD50" s="33"/>
      <c r="AE50" s="33">
        <f>((F50-1500)/M50)*100</f>
        <v>96.01106265290926</v>
      </c>
      <c r="AF50" s="60"/>
      <c r="AG50" s="40"/>
      <c r="AH50" s="77"/>
      <c r="AI50" s="40"/>
      <c r="AJ50" s="40"/>
      <c r="AK50" s="40"/>
      <c r="AL50" s="40"/>
      <c r="AM50" s="40"/>
      <c r="AN50" s="40"/>
      <c r="AO50" s="40"/>
      <c r="AP50" s="40"/>
      <c r="AQ50" s="40"/>
      <c r="AR50" s="40"/>
      <c r="AS50" s="40"/>
      <c r="AT50" s="40"/>
      <c r="AU50" s="40"/>
      <c r="AV50" s="40"/>
      <c r="AW50" s="40"/>
      <c r="AX50" s="40"/>
      <c r="AY50" s="40"/>
      <c r="AZ50" s="40"/>
      <c r="BA50" s="40"/>
      <c r="BB50" s="40"/>
      <c r="BC50" s="40"/>
      <c r="BD50" s="40"/>
      <c r="BE50" s="40"/>
      <c r="BF50" s="40"/>
      <c r="BG50" s="40"/>
      <c r="BH50" s="40"/>
      <c r="BI50" s="40"/>
      <c r="BJ50" s="40"/>
      <c r="BK50" s="40"/>
      <c r="BL50" s="40"/>
      <c r="BM50" s="40"/>
      <c r="BN50" s="40"/>
      <c r="BO50" s="40"/>
      <c r="BP50" s="40"/>
      <c r="BQ50" s="40"/>
      <c r="BR50" s="40"/>
      <c r="BS50" s="40"/>
      <c r="BT50" s="40"/>
      <c r="BU50" s="40"/>
      <c r="BV50" s="40"/>
      <c r="BW50" s="40"/>
      <c r="BX50" s="40"/>
      <c r="BY50" s="40"/>
      <c r="BZ50" s="40"/>
      <c r="CA50" s="40"/>
      <c r="CB50" s="40"/>
      <c r="CC50" s="40"/>
      <c r="CD50" s="40"/>
      <c r="CE50" s="40"/>
      <c r="CF50" s="40"/>
      <c r="CG50" s="40"/>
      <c r="CH50" s="40"/>
      <c r="CI50" s="40"/>
      <c r="CJ50" s="40"/>
      <c r="CK50" s="40"/>
      <c r="CL50" s="40"/>
      <c r="CM50" s="40"/>
      <c r="CN50" s="40"/>
      <c r="CO50" s="40"/>
      <c r="CP50" s="40"/>
      <c r="CQ50" s="40"/>
      <c r="CR50" s="40"/>
      <c r="CS50" s="40"/>
      <c r="CT50" s="40"/>
      <c r="CU50" s="40"/>
      <c r="CV50" s="40"/>
      <c r="CW50" s="40"/>
      <c r="CX50" s="40"/>
      <c r="CY50" s="40"/>
      <c r="CZ50" s="40"/>
      <c r="DA50" s="40"/>
      <c r="DB50" s="40"/>
      <c r="DC50" s="40"/>
      <c r="DD50" s="40"/>
      <c r="DE50" s="40"/>
      <c r="DF50" s="40"/>
      <c r="DG50" s="40"/>
      <c r="DH50" s="40"/>
      <c r="DI50" s="40"/>
      <c r="DJ50" s="40"/>
      <c r="DK50" s="40"/>
      <c r="DL50" s="40"/>
      <c r="DM50" s="40"/>
      <c r="DN50" s="40"/>
      <c r="DO50" s="40"/>
      <c r="DP50" s="40"/>
      <c r="DQ50" s="40"/>
      <c r="DR50" s="40"/>
      <c r="DS50" s="40"/>
      <c r="DT50" s="40"/>
      <c r="DU50" s="40"/>
      <c r="DV50" s="40"/>
      <c r="DW50" s="40"/>
      <c r="DX50" s="40"/>
      <c r="DY50" s="40"/>
      <c r="DZ50" s="40"/>
      <c r="EA50" s="40"/>
      <c r="EB50" s="40"/>
      <c r="EC50" s="40"/>
      <c r="ED50" s="40"/>
      <c r="EE50" s="40"/>
      <c r="EF50" s="40"/>
      <c r="EG50" s="40"/>
      <c r="EH50" s="40"/>
      <c r="EI50" s="40"/>
      <c r="EJ50" s="40"/>
      <c r="EK50" s="40"/>
      <c r="EL50" s="40"/>
      <c r="EM50" s="40"/>
      <c r="EN50" s="40"/>
      <c r="EO50" s="40"/>
      <c r="EP50" s="40"/>
      <c r="EQ50" s="40"/>
      <c r="ER50" s="40"/>
      <c r="ES50" s="40"/>
      <c r="ET50" s="40"/>
      <c r="EU50" s="40"/>
      <c r="EV50" s="40"/>
      <c r="EW50" s="40"/>
      <c r="EX50" s="40"/>
      <c r="EY50" s="40"/>
      <c r="EZ50" s="40"/>
      <c r="FA50" s="40"/>
      <c r="FB50" s="40"/>
      <c r="FC50" s="40"/>
      <c r="FD50" s="40"/>
      <c r="FE50" s="40"/>
      <c r="FF50" s="40"/>
      <c r="FG50" s="40"/>
      <c r="FH50" s="40"/>
      <c r="FI50" s="40"/>
      <c r="FJ50" s="40"/>
      <c r="FK50" s="40"/>
      <c r="FL50" s="40"/>
      <c r="FM50" s="40"/>
      <c r="FN50" s="40"/>
      <c r="FO50" s="40"/>
      <c r="FP50" s="40"/>
      <c r="FQ50" s="40"/>
      <c r="FR50" s="40"/>
      <c r="FS50" s="40"/>
      <c r="FT50" s="40"/>
      <c r="FU50" s="40"/>
      <c r="FV50" s="40"/>
      <c r="FW50" s="40"/>
      <c r="FX50" s="40"/>
      <c r="FY50" s="40"/>
      <c r="FZ50" s="40"/>
      <c r="GA50" s="40"/>
      <c r="GB50" s="40"/>
      <c r="GC50" s="40"/>
      <c r="GD50" s="40"/>
      <c r="GE50" s="40"/>
      <c r="GF50" s="40"/>
      <c r="GG50" s="40"/>
      <c r="GH50" s="40"/>
      <c r="GI50" s="40"/>
      <c r="GJ50" s="40"/>
      <c r="GK50" s="40"/>
      <c r="GL50" s="40"/>
      <c r="GM50" s="40"/>
      <c r="GN50" s="40"/>
      <c r="GO50" s="40"/>
      <c r="GP50" s="40"/>
      <c r="GQ50" s="40"/>
      <c r="GR50" s="40"/>
      <c r="GS50" s="40"/>
      <c r="GT50" s="40"/>
      <c r="GU50" s="40"/>
      <c r="GV50" s="40"/>
      <c r="GW50" s="40"/>
      <c r="GX50" s="40"/>
      <c r="GY50" s="40"/>
      <c r="GZ50" s="40"/>
      <c r="HA50" s="40"/>
      <c r="HB50" s="40"/>
      <c r="HC50" s="40"/>
      <c r="HD50" s="40"/>
      <c r="HE50" s="40"/>
      <c r="HF50" s="40"/>
      <c r="HG50" s="40"/>
      <c r="HH50" s="40"/>
      <c r="HI50" s="40"/>
      <c r="HJ50" s="40"/>
      <c r="HK50" s="40"/>
      <c r="HL50" s="40"/>
      <c r="HM50" s="40"/>
      <c r="HN50" s="40"/>
      <c r="HO50" s="40"/>
      <c r="HP50" s="40"/>
      <c r="HQ50" s="40"/>
      <c r="HR50" s="40"/>
      <c r="HS50" s="40"/>
      <c r="HT50" s="40"/>
      <c r="HU50" s="40"/>
      <c r="HV50" s="40"/>
      <c r="HW50" s="40"/>
      <c r="HX50" s="40"/>
      <c r="HY50" s="40"/>
      <c r="HZ50" s="40"/>
      <c r="IA50" s="40"/>
      <c r="IB50" s="40"/>
      <c r="IC50" s="40"/>
      <c r="ID50" s="40"/>
      <c r="IE50" s="40"/>
      <c r="IF50" s="40"/>
      <c r="IG50" s="40"/>
      <c r="IH50" s="40"/>
      <c r="II50" s="40"/>
      <c r="IJ50" s="40"/>
      <c r="IK50" s="40"/>
      <c r="IL50" s="40"/>
      <c r="IM50" s="40"/>
      <c r="IN50" s="40"/>
      <c r="IO50" s="40"/>
      <c r="IP50" s="40"/>
      <c r="IQ50" s="40"/>
      <c r="IR50" s="40"/>
      <c r="IS50" s="40"/>
      <c r="IT50" s="40"/>
      <c r="IU50" s="40"/>
      <c r="IV50" s="40"/>
    </row>
    <row r="51" spans="1:256" ht="30" hidden="1">
      <c r="A51" s="55">
        <v>1</v>
      </c>
      <c r="B51" s="63" t="s">
        <v>164</v>
      </c>
      <c r="C51" s="64" t="s">
        <v>165</v>
      </c>
      <c r="D51" s="57">
        <v>32000</v>
      </c>
      <c r="E51" s="57">
        <v>32000</v>
      </c>
      <c r="F51" s="57">
        <f t="shared" ref="F51:F65" si="17">G51+J51</f>
        <v>10000</v>
      </c>
      <c r="G51" s="57">
        <f t="shared" ref="G51:G63" si="18">SUM(H51:I51)</f>
        <v>10000</v>
      </c>
      <c r="H51" s="57"/>
      <c r="I51" s="57">
        <v>10000</v>
      </c>
      <c r="J51" s="57"/>
      <c r="K51" s="57"/>
      <c r="L51" s="57"/>
      <c r="M51" s="34">
        <f t="shared" ref="M51:M65" si="19">SUM(N51:O51)</f>
        <v>10000</v>
      </c>
      <c r="N51" s="34">
        <f t="shared" si="15"/>
        <v>10000</v>
      </c>
      <c r="O51" s="34"/>
      <c r="P51" s="34">
        <f t="shared" ref="P51:P65" si="20">Q51+T51</f>
        <v>0</v>
      </c>
      <c r="Q51" s="34">
        <f t="shared" ref="Q51:Q65" si="21">SUM(R51:S51)</f>
        <v>0</v>
      </c>
      <c r="R51" s="34"/>
      <c r="S51" s="34">
        <v>0</v>
      </c>
      <c r="T51" s="34"/>
      <c r="U51" s="34"/>
      <c r="V51" s="34"/>
      <c r="W51" s="34">
        <f t="shared" si="6"/>
        <v>100</v>
      </c>
      <c r="X51" s="34"/>
      <c r="Y51" s="34">
        <f t="shared" si="7"/>
        <v>0</v>
      </c>
      <c r="Z51" s="34"/>
      <c r="AA51" s="34">
        <f t="shared" si="8"/>
        <v>0</v>
      </c>
      <c r="AB51" s="34"/>
      <c r="AC51" s="34"/>
      <c r="AD51" s="34"/>
      <c r="AE51" s="34">
        <v>100</v>
      </c>
      <c r="AF51" s="58"/>
    </row>
    <row r="52" spans="1:256" ht="30" hidden="1">
      <c r="A52" s="55">
        <v>2</v>
      </c>
      <c r="B52" s="63" t="s">
        <v>166</v>
      </c>
      <c r="C52" s="64" t="s">
        <v>167</v>
      </c>
      <c r="D52" s="57">
        <v>3300</v>
      </c>
      <c r="E52" s="57">
        <v>2850</v>
      </c>
      <c r="F52" s="57">
        <f t="shared" si="17"/>
        <v>2790</v>
      </c>
      <c r="G52" s="57">
        <f t="shared" si="18"/>
        <v>2790</v>
      </c>
      <c r="H52" s="57"/>
      <c r="I52" s="57">
        <v>2790</v>
      </c>
      <c r="J52" s="57"/>
      <c r="K52" s="57"/>
      <c r="L52" s="57"/>
      <c r="M52" s="34">
        <f t="shared" si="19"/>
        <v>2790</v>
      </c>
      <c r="N52" s="34">
        <f t="shared" si="15"/>
        <v>2790</v>
      </c>
      <c r="O52" s="34"/>
      <c r="P52" s="34">
        <f t="shared" si="20"/>
        <v>181.16900000000001</v>
      </c>
      <c r="Q52" s="34">
        <f t="shared" si="21"/>
        <v>181.16900000000001</v>
      </c>
      <c r="R52" s="34"/>
      <c r="S52" s="34">
        <v>181.16900000000001</v>
      </c>
      <c r="T52" s="34"/>
      <c r="U52" s="34"/>
      <c r="V52" s="34"/>
      <c r="W52" s="34">
        <f t="shared" si="6"/>
        <v>100</v>
      </c>
      <c r="X52" s="34"/>
      <c r="Y52" s="34">
        <f t="shared" si="7"/>
        <v>6.4935125448028677</v>
      </c>
      <c r="Z52" s="34"/>
      <c r="AA52" s="34">
        <f t="shared" si="8"/>
        <v>6.4935125448028677</v>
      </c>
      <c r="AB52" s="34"/>
      <c r="AC52" s="34"/>
      <c r="AD52" s="34"/>
      <c r="AE52" s="34">
        <v>100</v>
      </c>
      <c r="AF52" s="58"/>
      <c r="AH52" s="47"/>
    </row>
    <row r="53" spans="1:256" ht="30" hidden="1">
      <c r="A53" s="55">
        <v>3</v>
      </c>
      <c r="B53" s="63" t="s">
        <v>168</v>
      </c>
      <c r="C53" s="64" t="s">
        <v>169</v>
      </c>
      <c r="D53" s="57">
        <v>3600</v>
      </c>
      <c r="E53" s="57">
        <v>3420</v>
      </c>
      <c r="F53" s="57">
        <f t="shared" si="17"/>
        <v>1500</v>
      </c>
      <c r="G53" s="57">
        <f t="shared" si="18"/>
        <v>1500</v>
      </c>
      <c r="H53" s="57"/>
      <c r="I53" s="57">
        <v>1500</v>
      </c>
      <c r="J53" s="57"/>
      <c r="K53" s="57"/>
      <c r="L53" s="57"/>
      <c r="M53" s="34">
        <f t="shared" si="19"/>
        <v>1500</v>
      </c>
      <c r="N53" s="34">
        <f t="shared" si="15"/>
        <v>1500</v>
      </c>
      <c r="O53" s="34"/>
      <c r="P53" s="34">
        <f t="shared" si="20"/>
        <v>1124.9059999999999</v>
      </c>
      <c r="Q53" s="34">
        <f t="shared" si="21"/>
        <v>1124.9059999999999</v>
      </c>
      <c r="R53" s="34"/>
      <c r="S53" s="34">
        <v>1124.9059999999999</v>
      </c>
      <c r="T53" s="34"/>
      <c r="U53" s="34"/>
      <c r="V53" s="34"/>
      <c r="W53" s="34">
        <f t="shared" si="6"/>
        <v>100</v>
      </c>
      <c r="X53" s="34"/>
      <c r="Y53" s="34">
        <f t="shared" si="7"/>
        <v>74.993733333333338</v>
      </c>
      <c r="Z53" s="34"/>
      <c r="AA53" s="34">
        <f t="shared" si="8"/>
        <v>74.993733333333338</v>
      </c>
      <c r="AB53" s="34"/>
      <c r="AC53" s="34"/>
      <c r="AD53" s="34"/>
      <c r="AE53" s="34">
        <v>100</v>
      </c>
      <c r="AF53" s="58"/>
    </row>
    <row r="54" spans="1:256" ht="30" hidden="1">
      <c r="A54" s="55">
        <v>4</v>
      </c>
      <c r="B54" s="63" t="s">
        <v>170</v>
      </c>
      <c r="C54" s="64" t="s">
        <v>171</v>
      </c>
      <c r="D54" s="57">
        <v>1900</v>
      </c>
      <c r="E54" s="57">
        <v>1805</v>
      </c>
      <c r="F54" s="57">
        <f t="shared" si="17"/>
        <v>1769</v>
      </c>
      <c r="G54" s="57">
        <f t="shared" si="18"/>
        <v>1769</v>
      </c>
      <c r="H54" s="57"/>
      <c r="I54" s="57">
        <v>1769</v>
      </c>
      <c r="J54" s="57"/>
      <c r="K54" s="57"/>
      <c r="L54" s="57"/>
      <c r="M54" s="34">
        <f t="shared" si="19"/>
        <v>1769</v>
      </c>
      <c r="N54" s="34">
        <f t="shared" si="15"/>
        <v>1769</v>
      </c>
      <c r="O54" s="34"/>
      <c r="P54" s="34">
        <f t="shared" si="20"/>
        <v>0</v>
      </c>
      <c r="Q54" s="34">
        <f t="shared" si="21"/>
        <v>0</v>
      </c>
      <c r="R54" s="34"/>
      <c r="S54" s="34"/>
      <c r="T54" s="34"/>
      <c r="U54" s="34"/>
      <c r="V54" s="34"/>
      <c r="W54" s="34">
        <f t="shared" si="6"/>
        <v>100</v>
      </c>
      <c r="X54" s="34"/>
      <c r="Y54" s="34">
        <f t="shared" si="7"/>
        <v>0</v>
      </c>
      <c r="Z54" s="34"/>
      <c r="AA54" s="34">
        <f t="shared" si="8"/>
        <v>0</v>
      </c>
      <c r="AB54" s="34"/>
      <c r="AC54" s="34"/>
      <c r="AD54" s="34"/>
      <c r="AE54" s="34">
        <v>100</v>
      </c>
      <c r="AF54" s="58"/>
    </row>
    <row r="55" spans="1:256" ht="38.25" hidden="1">
      <c r="A55" s="55">
        <v>5</v>
      </c>
      <c r="B55" s="63" t="s">
        <v>172</v>
      </c>
      <c r="C55" s="64" t="s">
        <v>173</v>
      </c>
      <c r="D55" s="57">
        <v>3300</v>
      </c>
      <c r="E55" s="57">
        <v>3135</v>
      </c>
      <c r="F55" s="57">
        <f t="shared" si="17"/>
        <v>1500</v>
      </c>
      <c r="G55" s="57">
        <f t="shared" si="18"/>
        <v>1500</v>
      </c>
      <c r="H55" s="57"/>
      <c r="I55" s="57">
        <v>1500</v>
      </c>
      <c r="J55" s="57"/>
      <c r="K55" s="57"/>
      <c r="L55" s="57"/>
      <c r="M55" s="34">
        <f t="shared" si="19"/>
        <v>1500</v>
      </c>
      <c r="N55" s="34">
        <f t="shared" si="15"/>
        <v>1500</v>
      </c>
      <c r="O55" s="34"/>
      <c r="P55" s="34">
        <f t="shared" si="20"/>
        <v>0</v>
      </c>
      <c r="Q55" s="34">
        <f t="shared" si="21"/>
        <v>0</v>
      </c>
      <c r="R55" s="34"/>
      <c r="S55" s="34"/>
      <c r="T55" s="34"/>
      <c r="U55" s="34"/>
      <c r="V55" s="34"/>
      <c r="W55" s="34">
        <f t="shared" si="6"/>
        <v>100</v>
      </c>
      <c r="X55" s="34"/>
      <c r="Y55" s="34">
        <f t="shared" si="7"/>
        <v>0</v>
      </c>
      <c r="Z55" s="34"/>
      <c r="AA55" s="34">
        <f t="shared" si="8"/>
        <v>0</v>
      </c>
      <c r="AB55" s="34"/>
      <c r="AC55" s="34"/>
      <c r="AD55" s="34"/>
      <c r="AE55" s="34">
        <v>0</v>
      </c>
      <c r="AF55" s="58" t="s">
        <v>131</v>
      </c>
    </row>
    <row r="56" spans="1:256" ht="30" hidden="1">
      <c r="A56" s="55">
        <v>6</v>
      </c>
      <c r="B56" s="63" t="s">
        <v>174</v>
      </c>
      <c r="C56" s="64" t="s">
        <v>175</v>
      </c>
      <c r="D56" s="57">
        <v>7000</v>
      </c>
      <c r="E56" s="57">
        <v>6650</v>
      </c>
      <c r="F56" s="57">
        <f t="shared" si="17"/>
        <v>4205</v>
      </c>
      <c r="G56" s="57">
        <f t="shared" si="18"/>
        <v>4205</v>
      </c>
      <c r="H56" s="57"/>
      <c r="I56" s="57">
        <v>4205</v>
      </c>
      <c r="J56" s="57"/>
      <c r="K56" s="57"/>
      <c r="L56" s="57"/>
      <c r="M56" s="34">
        <f t="shared" si="19"/>
        <v>4205</v>
      </c>
      <c r="N56" s="34">
        <f t="shared" si="15"/>
        <v>4205</v>
      </c>
      <c r="O56" s="34"/>
      <c r="P56" s="34">
        <f t="shared" si="20"/>
        <v>1290.05</v>
      </c>
      <c r="Q56" s="34">
        <f t="shared" si="21"/>
        <v>1290.05</v>
      </c>
      <c r="R56" s="34"/>
      <c r="S56" s="34">
        <v>1290.05</v>
      </c>
      <c r="T56" s="34"/>
      <c r="U56" s="34"/>
      <c r="V56" s="34"/>
      <c r="W56" s="34">
        <f t="shared" si="6"/>
        <v>100</v>
      </c>
      <c r="X56" s="34"/>
      <c r="Y56" s="34">
        <f t="shared" si="7"/>
        <v>30.678953626634957</v>
      </c>
      <c r="Z56" s="34"/>
      <c r="AA56" s="34">
        <f t="shared" si="8"/>
        <v>30.678953626634957</v>
      </c>
      <c r="AB56" s="34"/>
      <c r="AC56" s="34"/>
      <c r="AD56" s="34"/>
      <c r="AE56" s="34">
        <v>100</v>
      </c>
      <c r="AF56" s="58"/>
    </row>
    <row r="57" spans="1:256" ht="30" hidden="1">
      <c r="A57" s="55">
        <v>7</v>
      </c>
      <c r="B57" s="63" t="s">
        <v>176</v>
      </c>
      <c r="C57" s="64" t="s">
        <v>177</v>
      </c>
      <c r="D57" s="57">
        <v>3200</v>
      </c>
      <c r="E57" s="57">
        <v>3040</v>
      </c>
      <c r="F57" s="57">
        <f t="shared" si="17"/>
        <v>1000</v>
      </c>
      <c r="G57" s="57">
        <f t="shared" si="18"/>
        <v>1000</v>
      </c>
      <c r="H57" s="57"/>
      <c r="I57" s="57">
        <v>1000</v>
      </c>
      <c r="J57" s="57"/>
      <c r="K57" s="57"/>
      <c r="L57" s="57"/>
      <c r="M57" s="34">
        <f t="shared" si="19"/>
        <v>1000</v>
      </c>
      <c r="N57" s="34">
        <f t="shared" si="15"/>
        <v>1000</v>
      </c>
      <c r="O57" s="34"/>
      <c r="P57" s="34">
        <f t="shared" si="20"/>
        <v>997.4</v>
      </c>
      <c r="Q57" s="34">
        <f t="shared" si="21"/>
        <v>997.4</v>
      </c>
      <c r="R57" s="34"/>
      <c r="S57" s="34">
        <v>997.4</v>
      </c>
      <c r="T57" s="34"/>
      <c r="U57" s="34"/>
      <c r="V57" s="34"/>
      <c r="W57" s="34">
        <f t="shared" si="6"/>
        <v>100</v>
      </c>
      <c r="X57" s="34"/>
      <c r="Y57" s="34">
        <f t="shared" si="7"/>
        <v>99.74</v>
      </c>
      <c r="Z57" s="34"/>
      <c r="AA57" s="34">
        <f t="shared" si="8"/>
        <v>99.74</v>
      </c>
      <c r="AB57" s="34"/>
      <c r="AC57" s="34"/>
      <c r="AD57" s="34"/>
      <c r="AE57" s="34">
        <v>100</v>
      </c>
      <c r="AF57" s="58"/>
    </row>
    <row r="58" spans="1:256" ht="30" hidden="1">
      <c r="A58" s="55">
        <v>8</v>
      </c>
      <c r="B58" s="63" t="s">
        <v>178</v>
      </c>
      <c r="C58" s="64" t="s">
        <v>179</v>
      </c>
      <c r="D58" s="57">
        <v>1100</v>
      </c>
      <c r="E58" s="57">
        <v>1045</v>
      </c>
      <c r="F58" s="57">
        <f t="shared" si="17"/>
        <v>1000</v>
      </c>
      <c r="G58" s="57">
        <f t="shared" si="18"/>
        <v>1000</v>
      </c>
      <c r="H58" s="57"/>
      <c r="I58" s="57">
        <v>1000</v>
      </c>
      <c r="J58" s="57"/>
      <c r="K58" s="57"/>
      <c r="L58" s="57"/>
      <c r="M58" s="34">
        <f t="shared" si="19"/>
        <v>1000</v>
      </c>
      <c r="N58" s="34">
        <f t="shared" si="15"/>
        <v>1000</v>
      </c>
      <c r="O58" s="34"/>
      <c r="P58" s="34">
        <f t="shared" si="20"/>
        <v>0</v>
      </c>
      <c r="Q58" s="34">
        <f t="shared" si="21"/>
        <v>0</v>
      </c>
      <c r="R58" s="34"/>
      <c r="S58" s="34"/>
      <c r="T58" s="34"/>
      <c r="U58" s="34"/>
      <c r="V58" s="34"/>
      <c r="W58" s="34">
        <f t="shared" si="6"/>
        <v>100</v>
      </c>
      <c r="X58" s="34"/>
      <c r="Y58" s="34">
        <f t="shared" si="7"/>
        <v>0</v>
      </c>
      <c r="Z58" s="34"/>
      <c r="AA58" s="34">
        <f t="shared" si="8"/>
        <v>0</v>
      </c>
      <c r="AB58" s="34"/>
      <c r="AC58" s="34"/>
      <c r="AD58" s="34"/>
      <c r="AE58" s="34">
        <v>100</v>
      </c>
      <c r="AF58" s="58"/>
    </row>
    <row r="59" spans="1:256" ht="30" hidden="1">
      <c r="A59" s="55">
        <v>9</v>
      </c>
      <c r="B59" s="63" t="s">
        <v>180</v>
      </c>
      <c r="C59" s="64" t="s">
        <v>181</v>
      </c>
      <c r="D59" s="57">
        <v>3600</v>
      </c>
      <c r="E59" s="57">
        <v>3420</v>
      </c>
      <c r="F59" s="57">
        <f t="shared" si="17"/>
        <v>2040</v>
      </c>
      <c r="G59" s="57">
        <f t="shared" si="18"/>
        <v>2040</v>
      </c>
      <c r="H59" s="57"/>
      <c r="I59" s="57">
        <v>2040</v>
      </c>
      <c r="J59" s="57"/>
      <c r="K59" s="57"/>
      <c r="L59" s="57"/>
      <c r="M59" s="34">
        <f t="shared" si="19"/>
        <v>2040</v>
      </c>
      <c r="N59" s="34">
        <f t="shared" si="15"/>
        <v>2040</v>
      </c>
      <c r="O59" s="34"/>
      <c r="P59" s="34">
        <f t="shared" si="20"/>
        <v>997.61599999999999</v>
      </c>
      <c r="Q59" s="34">
        <f t="shared" si="21"/>
        <v>997.61599999999999</v>
      </c>
      <c r="R59" s="34"/>
      <c r="S59" s="34">
        <v>997.61599999999999</v>
      </c>
      <c r="T59" s="34"/>
      <c r="U59" s="34"/>
      <c r="V59" s="34"/>
      <c r="W59" s="34">
        <f t="shared" si="6"/>
        <v>100</v>
      </c>
      <c r="X59" s="34"/>
      <c r="Y59" s="34">
        <f t="shared" si="7"/>
        <v>48.902745098039212</v>
      </c>
      <c r="Z59" s="34"/>
      <c r="AA59" s="34">
        <f t="shared" si="8"/>
        <v>48.902745098039212</v>
      </c>
      <c r="AB59" s="34"/>
      <c r="AC59" s="34"/>
      <c r="AD59" s="34"/>
      <c r="AE59" s="34">
        <v>100</v>
      </c>
      <c r="AF59" s="58"/>
    </row>
    <row r="60" spans="1:256" ht="30" hidden="1">
      <c r="A60" s="55">
        <v>10</v>
      </c>
      <c r="B60" s="63" t="s">
        <v>182</v>
      </c>
      <c r="C60" s="64" t="s">
        <v>183</v>
      </c>
      <c r="D60" s="57">
        <v>3000</v>
      </c>
      <c r="E60" s="57">
        <v>2850</v>
      </c>
      <c r="F60" s="57">
        <f t="shared" si="17"/>
        <v>1500</v>
      </c>
      <c r="G60" s="57">
        <f t="shared" si="18"/>
        <v>1500</v>
      </c>
      <c r="H60" s="57"/>
      <c r="I60" s="57">
        <v>1500</v>
      </c>
      <c r="J60" s="57"/>
      <c r="K60" s="57"/>
      <c r="L60" s="57"/>
      <c r="M60" s="34">
        <f t="shared" si="19"/>
        <v>1500</v>
      </c>
      <c r="N60" s="34">
        <f t="shared" si="15"/>
        <v>1500</v>
      </c>
      <c r="O60" s="34"/>
      <c r="P60" s="34">
        <f t="shared" si="20"/>
        <v>899.41800000000001</v>
      </c>
      <c r="Q60" s="34">
        <f t="shared" si="21"/>
        <v>899.41800000000001</v>
      </c>
      <c r="R60" s="34"/>
      <c r="S60" s="34">
        <v>899.41800000000001</v>
      </c>
      <c r="T60" s="34"/>
      <c r="U60" s="34"/>
      <c r="V60" s="34"/>
      <c r="W60" s="34">
        <f t="shared" si="6"/>
        <v>100</v>
      </c>
      <c r="X60" s="34"/>
      <c r="Y60" s="34">
        <f t="shared" si="7"/>
        <v>59.961200000000005</v>
      </c>
      <c r="Z60" s="34"/>
      <c r="AA60" s="34">
        <f t="shared" si="8"/>
        <v>59.961200000000005</v>
      </c>
      <c r="AB60" s="34"/>
      <c r="AC60" s="34"/>
      <c r="AD60" s="34"/>
      <c r="AE60" s="34">
        <v>100</v>
      </c>
      <c r="AF60" s="58"/>
    </row>
    <row r="61" spans="1:256" ht="30" hidden="1">
      <c r="A61" s="55">
        <v>11</v>
      </c>
      <c r="B61" s="63" t="s">
        <v>184</v>
      </c>
      <c r="C61" s="64" t="s">
        <v>185</v>
      </c>
      <c r="D61" s="57">
        <v>2900</v>
      </c>
      <c r="E61" s="57">
        <v>2900</v>
      </c>
      <c r="F61" s="57">
        <f t="shared" si="17"/>
        <v>1500</v>
      </c>
      <c r="G61" s="57">
        <f t="shared" si="18"/>
        <v>1500</v>
      </c>
      <c r="H61" s="57"/>
      <c r="I61" s="57">
        <v>1500</v>
      </c>
      <c r="J61" s="57"/>
      <c r="K61" s="57"/>
      <c r="L61" s="57"/>
      <c r="M61" s="34">
        <f t="shared" si="19"/>
        <v>1500</v>
      </c>
      <c r="N61" s="34">
        <f t="shared" si="15"/>
        <v>1500</v>
      </c>
      <c r="O61" s="34"/>
      <c r="P61" s="34">
        <f t="shared" si="20"/>
        <v>0</v>
      </c>
      <c r="Q61" s="34">
        <f t="shared" si="21"/>
        <v>0</v>
      </c>
      <c r="R61" s="34"/>
      <c r="S61" s="34"/>
      <c r="T61" s="34"/>
      <c r="U61" s="34"/>
      <c r="V61" s="34"/>
      <c r="W61" s="34">
        <f t="shared" si="6"/>
        <v>100</v>
      </c>
      <c r="X61" s="34"/>
      <c r="Y61" s="34">
        <f t="shared" si="7"/>
        <v>0</v>
      </c>
      <c r="Z61" s="34"/>
      <c r="AA61" s="34">
        <f t="shared" si="8"/>
        <v>0</v>
      </c>
      <c r="AB61" s="34"/>
      <c r="AC61" s="34"/>
      <c r="AD61" s="34"/>
      <c r="AE61" s="34">
        <v>100</v>
      </c>
      <c r="AF61" s="58"/>
    </row>
    <row r="62" spans="1:256" ht="30" hidden="1">
      <c r="A62" s="55">
        <v>12</v>
      </c>
      <c r="B62" s="63" t="s">
        <v>186</v>
      </c>
      <c r="C62" s="64" t="s">
        <v>187</v>
      </c>
      <c r="D62" s="57">
        <v>3500</v>
      </c>
      <c r="E62" s="57">
        <v>3500</v>
      </c>
      <c r="F62" s="57">
        <f t="shared" si="17"/>
        <v>1500</v>
      </c>
      <c r="G62" s="57">
        <f t="shared" si="18"/>
        <v>1500</v>
      </c>
      <c r="H62" s="57"/>
      <c r="I62" s="57">
        <v>1500</v>
      </c>
      <c r="J62" s="57"/>
      <c r="K62" s="57"/>
      <c r="L62" s="57"/>
      <c r="M62" s="34">
        <f t="shared" si="19"/>
        <v>1500</v>
      </c>
      <c r="N62" s="34">
        <f t="shared" si="15"/>
        <v>1500</v>
      </c>
      <c r="O62" s="34"/>
      <c r="P62" s="34">
        <f t="shared" si="20"/>
        <v>0</v>
      </c>
      <c r="Q62" s="34">
        <f t="shared" si="21"/>
        <v>0</v>
      </c>
      <c r="R62" s="34"/>
      <c r="S62" s="34"/>
      <c r="T62" s="34"/>
      <c r="U62" s="34"/>
      <c r="V62" s="34"/>
      <c r="W62" s="34">
        <f t="shared" si="6"/>
        <v>100</v>
      </c>
      <c r="X62" s="34"/>
      <c r="Y62" s="34">
        <f t="shared" si="7"/>
        <v>0</v>
      </c>
      <c r="Z62" s="34"/>
      <c r="AA62" s="34">
        <f t="shared" si="8"/>
        <v>0</v>
      </c>
      <c r="AB62" s="34"/>
      <c r="AC62" s="34"/>
      <c r="AD62" s="34"/>
      <c r="AE62" s="34">
        <v>100</v>
      </c>
      <c r="AF62" s="58"/>
    </row>
    <row r="63" spans="1:256" ht="30" hidden="1">
      <c r="A63" s="55">
        <v>13</v>
      </c>
      <c r="B63" s="63" t="s">
        <v>188</v>
      </c>
      <c r="C63" s="64" t="s">
        <v>189</v>
      </c>
      <c r="D63" s="57">
        <v>14900</v>
      </c>
      <c r="E63" s="57">
        <v>14900</v>
      </c>
      <c r="F63" s="57">
        <f t="shared" si="17"/>
        <v>5000</v>
      </c>
      <c r="G63" s="57">
        <f t="shared" si="18"/>
        <v>5000</v>
      </c>
      <c r="H63" s="57"/>
      <c r="I63" s="57">
        <v>5000</v>
      </c>
      <c r="J63" s="57"/>
      <c r="K63" s="57"/>
      <c r="L63" s="57"/>
      <c r="M63" s="34">
        <f t="shared" si="19"/>
        <v>5000</v>
      </c>
      <c r="N63" s="34">
        <f t="shared" si="15"/>
        <v>5000</v>
      </c>
      <c r="O63" s="34"/>
      <c r="P63" s="34">
        <f t="shared" si="20"/>
        <v>786.46400000000006</v>
      </c>
      <c r="Q63" s="34">
        <f t="shared" si="21"/>
        <v>786.46400000000006</v>
      </c>
      <c r="R63" s="34"/>
      <c r="S63" s="34">
        <v>786.46400000000006</v>
      </c>
      <c r="T63" s="34"/>
      <c r="U63" s="34"/>
      <c r="V63" s="34"/>
      <c r="W63" s="34">
        <f t="shared" si="6"/>
        <v>100</v>
      </c>
      <c r="X63" s="34"/>
      <c r="Y63" s="34">
        <f t="shared" si="7"/>
        <v>15.729280000000001</v>
      </c>
      <c r="Z63" s="34"/>
      <c r="AA63" s="34">
        <f t="shared" si="8"/>
        <v>15.729280000000001</v>
      </c>
      <c r="AB63" s="34"/>
      <c r="AC63" s="34"/>
      <c r="AD63" s="34"/>
      <c r="AE63" s="34">
        <v>100</v>
      </c>
      <c r="AF63" s="58"/>
    </row>
    <row r="64" spans="1:256" ht="30" hidden="1">
      <c r="A64" s="55">
        <v>14</v>
      </c>
      <c r="B64" s="63" t="s">
        <v>190</v>
      </c>
      <c r="C64" s="64" t="s">
        <v>191</v>
      </c>
      <c r="D64" s="57">
        <v>2200</v>
      </c>
      <c r="E64" s="57">
        <v>2090</v>
      </c>
      <c r="F64" s="57">
        <f t="shared" si="17"/>
        <v>1000</v>
      </c>
      <c r="G64" s="57">
        <f>SUM(H64:I64)</f>
        <v>1000</v>
      </c>
      <c r="H64" s="57"/>
      <c r="I64" s="57">
        <v>1000</v>
      </c>
      <c r="J64" s="57"/>
      <c r="K64" s="57"/>
      <c r="L64" s="57"/>
      <c r="M64" s="34">
        <f t="shared" si="19"/>
        <v>1000</v>
      </c>
      <c r="N64" s="34">
        <f t="shared" si="15"/>
        <v>1000</v>
      </c>
      <c r="O64" s="34"/>
      <c r="P64" s="34">
        <f t="shared" si="20"/>
        <v>0</v>
      </c>
      <c r="Q64" s="34">
        <f t="shared" si="21"/>
        <v>0</v>
      </c>
      <c r="R64" s="34"/>
      <c r="S64" s="34">
        <v>0</v>
      </c>
      <c r="T64" s="34"/>
      <c r="U64" s="34"/>
      <c r="V64" s="34"/>
      <c r="W64" s="34">
        <f t="shared" si="6"/>
        <v>100</v>
      </c>
      <c r="X64" s="34"/>
      <c r="Y64" s="34">
        <f t="shared" si="7"/>
        <v>0</v>
      </c>
      <c r="Z64" s="34"/>
      <c r="AA64" s="34">
        <f t="shared" si="8"/>
        <v>0</v>
      </c>
      <c r="AB64" s="34"/>
      <c r="AC64" s="34"/>
      <c r="AD64" s="34"/>
      <c r="AE64" s="34">
        <v>100</v>
      </c>
      <c r="AF64" s="58"/>
    </row>
    <row r="65" spans="1:256" ht="30" hidden="1">
      <c r="A65" s="55">
        <v>15</v>
      </c>
      <c r="B65" s="63" t="s">
        <v>192</v>
      </c>
      <c r="C65" s="64" t="s">
        <v>193</v>
      </c>
      <c r="D65" s="57">
        <v>1450</v>
      </c>
      <c r="E65" s="57">
        <v>1378</v>
      </c>
      <c r="F65" s="57">
        <f t="shared" si="17"/>
        <v>1300</v>
      </c>
      <c r="G65" s="57">
        <f>SUM(H65:I65)</f>
        <v>1300</v>
      </c>
      <c r="H65" s="57"/>
      <c r="I65" s="57">
        <v>1300</v>
      </c>
      <c r="J65" s="57"/>
      <c r="K65" s="57"/>
      <c r="L65" s="57"/>
      <c r="M65" s="34">
        <f t="shared" si="19"/>
        <v>1300</v>
      </c>
      <c r="N65" s="34">
        <f t="shared" si="15"/>
        <v>1300</v>
      </c>
      <c r="O65" s="34"/>
      <c r="P65" s="34">
        <f t="shared" si="20"/>
        <v>0</v>
      </c>
      <c r="Q65" s="34">
        <f t="shared" si="21"/>
        <v>0</v>
      </c>
      <c r="R65" s="34"/>
      <c r="S65" s="34">
        <v>0</v>
      </c>
      <c r="T65" s="34"/>
      <c r="U65" s="34"/>
      <c r="V65" s="34"/>
      <c r="W65" s="34">
        <f t="shared" si="6"/>
        <v>100</v>
      </c>
      <c r="X65" s="34"/>
      <c r="Y65" s="34">
        <f t="shared" si="7"/>
        <v>0</v>
      </c>
      <c r="Z65" s="34"/>
      <c r="AA65" s="34">
        <f t="shared" si="8"/>
        <v>0</v>
      </c>
      <c r="AB65" s="34"/>
      <c r="AC65" s="34"/>
      <c r="AD65" s="34"/>
      <c r="AE65" s="34">
        <v>100</v>
      </c>
      <c r="AF65" s="58"/>
    </row>
    <row r="66" spans="1:256" hidden="1">
      <c r="A66" s="54" t="s">
        <v>126</v>
      </c>
      <c r="B66" s="52" t="s">
        <v>115</v>
      </c>
      <c r="C66" s="52"/>
      <c r="D66" s="53"/>
      <c r="E66" s="53"/>
      <c r="F66" s="53"/>
      <c r="G66" s="53"/>
      <c r="H66" s="53"/>
      <c r="I66" s="53"/>
      <c r="J66" s="53"/>
      <c r="K66" s="53"/>
      <c r="L66" s="53"/>
      <c r="M66" s="33"/>
      <c r="N66" s="33"/>
      <c r="O66" s="33"/>
      <c r="P66" s="33"/>
      <c r="Q66" s="33"/>
      <c r="R66" s="33"/>
      <c r="S66" s="33"/>
      <c r="T66" s="33"/>
      <c r="U66" s="33"/>
      <c r="V66" s="33"/>
      <c r="W66" s="33"/>
      <c r="X66" s="33"/>
      <c r="Y66" s="33"/>
      <c r="Z66" s="33"/>
      <c r="AA66" s="33"/>
      <c r="AB66" s="33"/>
      <c r="AC66" s="33"/>
      <c r="AD66" s="33"/>
      <c r="AE66" s="33"/>
      <c r="AF66" s="60"/>
      <c r="AG66" s="40"/>
      <c r="AH66" s="40"/>
      <c r="AI66" s="40"/>
      <c r="AJ66" s="40"/>
      <c r="AK66" s="40"/>
      <c r="AL66" s="40"/>
      <c r="AM66" s="40"/>
      <c r="AN66" s="40"/>
      <c r="AO66" s="40"/>
      <c r="AP66" s="40"/>
      <c r="AQ66" s="40"/>
      <c r="AR66" s="40"/>
      <c r="AS66" s="40"/>
      <c r="AT66" s="40"/>
      <c r="AU66" s="40"/>
      <c r="AV66" s="40"/>
      <c r="AW66" s="40"/>
      <c r="AX66" s="40"/>
      <c r="AY66" s="40"/>
      <c r="AZ66" s="40"/>
      <c r="BA66" s="40"/>
      <c r="BB66" s="40"/>
      <c r="BC66" s="40"/>
      <c r="BD66" s="40"/>
      <c r="BE66" s="40"/>
      <c r="BF66" s="40"/>
      <c r="BG66" s="40"/>
      <c r="BH66" s="40"/>
      <c r="BI66" s="40"/>
      <c r="BJ66" s="40"/>
      <c r="BK66" s="40"/>
      <c r="BL66" s="40"/>
      <c r="BM66" s="40"/>
      <c r="BN66" s="40"/>
      <c r="BO66" s="40"/>
      <c r="BP66" s="40"/>
      <c r="BQ66" s="40"/>
      <c r="BR66" s="40"/>
      <c r="BS66" s="40"/>
      <c r="BT66" s="40"/>
      <c r="BU66" s="40"/>
      <c r="BV66" s="40"/>
      <c r="BW66" s="40"/>
      <c r="BX66" s="40"/>
      <c r="BY66" s="40"/>
      <c r="BZ66" s="40"/>
      <c r="CA66" s="40"/>
      <c r="CB66" s="40"/>
      <c r="CC66" s="40"/>
      <c r="CD66" s="40"/>
      <c r="CE66" s="40"/>
      <c r="CF66" s="40"/>
      <c r="CG66" s="40"/>
      <c r="CH66" s="40"/>
      <c r="CI66" s="40"/>
      <c r="CJ66" s="40"/>
      <c r="CK66" s="40"/>
      <c r="CL66" s="40"/>
      <c r="CM66" s="40"/>
      <c r="CN66" s="40"/>
      <c r="CO66" s="40"/>
      <c r="CP66" s="40"/>
      <c r="CQ66" s="40"/>
      <c r="CR66" s="40"/>
      <c r="CS66" s="40"/>
      <c r="CT66" s="40"/>
      <c r="CU66" s="40"/>
      <c r="CV66" s="40"/>
      <c r="CW66" s="40"/>
      <c r="CX66" s="40"/>
      <c r="CY66" s="40"/>
      <c r="CZ66" s="40"/>
      <c r="DA66" s="40"/>
      <c r="DB66" s="40"/>
      <c r="DC66" s="40"/>
      <c r="DD66" s="40"/>
      <c r="DE66" s="40"/>
      <c r="DF66" s="40"/>
      <c r="DG66" s="40"/>
      <c r="DH66" s="40"/>
      <c r="DI66" s="40"/>
      <c r="DJ66" s="40"/>
      <c r="DK66" s="40"/>
      <c r="DL66" s="40"/>
      <c r="DM66" s="40"/>
      <c r="DN66" s="40"/>
      <c r="DO66" s="40"/>
      <c r="DP66" s="40"/>
      <c r="DQ66" s="40"/>
      <c r="DR66" s="40"/>
      <c r="DS66" s="40"/>
      <c r="DT66" s="40"/>
      <c r="DU66" s="40"/>
      <c r="DV66" s="40"/>
      <c r="DW66" s="40"/>
      <c r="DX66" s="40"/>
      <c r="DY66" s="40"/>
      <c r="DZ66" s="40"/>
      <c r="EA66" s="40"/>
      <c r="EB66" s="40"/>
      <c r="EC66" s="40"/>
      <c r="ED66" s="40"/>
      <c r="EE66" s="40"/>
      <c r="EF66" s="40"/>
      <c r="EG66" s="40"/>
      <c r="EH66" s="40"/>
      <c r="EI66" s="40"/>
      <c r="EJ66" s="40"/>
      <c r="EK66" s="40"/>
      <c r="EL66" s="40"/>
      <c r="EM66" s="40"/>
      <c r="EN66" s="40"/>
      <c r="EO66" s="40"/>
      <c r="EP66" s="40"/>
      <c r="EQ66" s="40"/>
      <c r="ER66" s="40"/>
      <c r="ES66" s="40"/>
      <c r="ET66" s="40"/>
      <c r="EU66" s="40"/>
      <c r="EV66" s="40"/>
      <c r="EW66" s="40"/>
      <c r="EX66" s="40"/>
      <c r="EY66" s="40"/>
      <c r="EZ66" s="40"/>
      <c r="FA66" s="40"/>
      <c r="FB66" s="40"/>
      <c r="FC66" s="40"/>
      <c r="FD66" s="40"/>
      <c r="FE66" s="40"/>
      <c r="FF66" s="40"/>
      <c r="FG66" s="40"/>
      <c r="FH66" s="40"/>
      <c r="FI66" s="40"/>
      <c r="FJ66" s="40"/>
      <c r="FK66" s="40"/>
      <c r="FL66" s="40"/>
      <c r="FM66" s="40"/>
      <c r="FN66" s="40"/>
      <c r="FO66" s="40"/>
      <c r="FP66" s="40"/>
      <c r="FQ66" s="40"/>
      <c r="FR66" s="40"/>
      <c r="FS66" s="40"/>
      <c r="FT66" s="40"/>
      <c r="FU66" s="40"/>
      <c r="FV66" s="40"/>
      <c r="FW66" s="40"/>
      <c r="FX66" s="40"/>
      <c r="FY66" s="40"/>
      <c r="FZ66" s="40"/>
      <c r="GA66" s="40"/>
      <c r="GB66" s="40"/>
      <c r="GC66" s="40"/>
      <c r="GD66" s="40"/>
      <c r="GE66" s="40"/>
      <c r="GF66" s="40"/>
      <c r="GG66" s="40"/>
      <c r="GH66" s="40"/>
      <c r="GI66" s="40"/>
      <c r="GJ66" s="40"/>
      <c r="GK66" s="40"/>
      <c r="GL66" s="40"/>
      <c r="GM66" s="40"/>
      <c r="GN66" s="40"/>
      <c r="GO66" s="40"/>
      <c r="GP66" s="40"/>
      <c r="GQ66" s="40"/>
      <c r="GR66" s="40"/>
      <c r="GS66" s="40"/>
      <c r="GT66" s="40"/>
      <c r="GU66" s="40"/>
      <c r="GV66" s="40"/>
      <c r="GW66" s="40"/>
      <c r="GX66" s="40"/>
      <c r="GY66" s="40"/>
      <c r="GZ66" s="40"/>
      <c r="HA66" s="40"/>
      <c r="HB66" s="40"/>
      <c r="HC66" s="40"/>
      <c r="HD66" s="40"/>
      <c r="HE66" s="40"/>
      <c r="HF66" s="40"/>
      <c r="HG66" s="40"/>
      <c r="HH66" s="40"/>
      <c r="HI66" s="40"/>
      <c r="HJ66" s="40"/>
      <c r="HK66" s="40"/>
      <c r="HL66" s="40"/>
      <c r="HM66" s="40"/>
      <c r="HN66" s="40"/>
      <c r="HO66" s="40"/>
      <c r="HP66" s="40"/>
      <c r="HQ66" s="40"/>
      <c r="HR66" s="40"/>
      <c r="HS66" s="40"/>
      <c r="HT66" s="40"/>
      <c r="HU66" s="40"/>
      <c r="HV66" s="40"/>
      <c r="HW66" s="40"/>
      <c r="HX66" s="40"/>
      <c r="HY66" s="40"/>
      <c r="HZ66" s="40"/>
      <c r="IA66" s="40"/>
      <c r="IB66" s="40"/>
      <c r="IC66" s="40"/>
      <c r="ID66" s="40"/>
      <c r="IE66" s="40"/>
      <c r="IF66" s="40"/>
      <c r="IG66" s="40"/>
      <c r="IH66" s="40"/>
      <c r="II66" s="40"/>
      <c r="IJ66" s="40"/>
      <c r="IK66" s="40"/>
      <c r="IL66" s="40"/>
      <c r="IM66" s="40"/>
      <c r="IN66" s="40"/>
      <c r="IO66" s="40"/>
      <c r="IP66" s="40"/>
      <c r="IQ66" s="40"/>
      <c r="IR66" s="40"/>
      <c r="IS66" s="40"/>
      <c r="IT66" s="40"/>
      <c r="IU66" s="40"/>
      <c r="IV66" s="40"/>
    </row>
    <row r="67" spans="1:256" ht="25.5" hidden="1">
      <c r="A67" s="51" t="s">
        <v>194</v>
      </c>
      <c r="B67" s="52" t="s">
        <v>195</v>
      </c>
      <c r="C67" s="52"/>
      <c r="D67" s="53">
        <f>D68+D74</f>
        <v>83628</v>
      </c>
      <c r="E67" s="53">
        <f t="shared" ref="E67:V67" si="22">E68+E74</f>
        <v>79446</v>
      </c>
      <c r="F67" s="53">
        <f t="shared" si="22"/>
        <v>38946</v>
      </c>
      <c r="G67" s="53">
        <f t="shared" si="22"/>
        <v>38946</v>
      </c>
      <c r="H67" s="53">
        <f t="shared" si="22"/>
        <v>0</v>
      </c>
      <c r="I67" s="53">
        <f t="shared" si="22"/>
        <v>38946</v>
      </c>
      <c r="J67" s="53">
        <f t="shared" si="22"/>
        <v>0</v>
      </c>
      <c r="K67" s="53">
        <f t="shared" si="22"/>
        <v>0</v>
      </c>
      <c r="L67" s="53">
        <f t="shared" si="22"/>
        <v>0</v>
      </c>
      <c r="M67" s="53">
        <f t="shared" si="22"/>
        <v>38946</v>
      </c>
      <c r="N67" s="53">
        <f t="shared" si="22"/>
        <v>38946</v>
      </c>
      <c r="O67" s="53">
        <f t="shared" si="22"/>
        <v>0</v>
      </c>
      <c r="P67" s="53">
        <f t="shared" si="22"/>
        <v>15995.901999999998</v>
      </c>
      <c r="Q67" s="53">
        <f t="shared" si="22"/>
        <v>15995.901999999998</v>
      </c>
      <c r="R67" s="53">
        <f t="shared" si="22"/>
        <v>0</v>
      </c>
      <c r="S67" s="53">
        <f t="shared" si="22"/>
        <v>15995.901999999998</v>
      </c>
      <c r="T67" s="53">
        <f t="shared" si="22"/>
        <v>0</v>
      </c>
      <c r="U67" s="53">
        <f t="shared" si="22"/>
        <v>0</v>
      </c>
      <c r="V67" s="53">
        <f t="shared" si="22"/>
        <v>0</v>
      </c>
      <c r="W67" s="33">
        <f t="shared" ref="W67:W73" si="23">N67/G67*100</f>
        <v>100</v>
      </c>
      <c r="X67" s="33"/>
      <c r="Y67" s="33">
        <f t="shared" ref="Y67:Y73" si="24">Q67/G67*100</f>
        <v>41.072002259538841</v>
      </c>
      <c r="Z67" s="33"/>
      <c r="AA67" s="33">
        <f t="shared" ref="AA67:AA73" si="25">S67/I67*100</f>
        <v>41.072002259538841</v>
      </c>
      <c r="AB67" s="33"/>
      <c r="AC67" s="33"/>
      <c r="AD67" s="33"/>
      <c r="AE67" s="33">
        <v>100</v>
      </c>
      <c r="AF67" s="65"/>
    </row>
    <row r="68" spans="1:256" ht="25.5" hidden="1">
      <c r="A68" s="54" t="s">
        <v>114</v>
      </c>
      <c r="B68" s="52" t="s">
        <v>119</v>
      </c>
      <c r="C68" s="61"/>
      <c r="D68" s="62">
        <f>SUM(D69:D73)</f>
        <v>68728</v>
      </c>
      <c r="E68" s="62">
        <f t="shared" ref="E68:V68" si="26">SUM(E69:E73)</f>
        <v>65291</v>
      </c>
      <c r="F68" s="62">
        <f t="shared" si="26"/>
        <v>30791</v>
      </c>
      <c r="G68" s="62">
        <f t="shared" si="26"/>
        <v>30791</v>
      </c>
      <c r="H68" s="62">
        <f t="shared" si="26"/>
        <v>0</v>
      </c>
      <c r="I68" s="62">
        <f t="shared" si="26"/>
        <v>30791</v>
      </c>
      <c r="J68" s="62">
        <f t="shared" si="26"/>
        <v>0</v>
      </c>
      <c r="K68" s="62">
        <f t="shared" si="26"/>
        <v>0</v>
      </c>
      <c r="L68" s="62">
        <f t="shared" si="26"/>
        <v>0</v>
      </c>
      <c r="M68" s="62">
        <f t="shared" si="26"/>
        <v>30791</v>
      </c>
      <c r="N68" s="62">
        <f t="shared" si="26"/>
        <v>30791</v>
      </c>
      <c r="O68" s="62">
        <f t="shared" si="26"/>
        <v>0</v>
      </c>
      <c r="P68" s="62">
        <f t="shared" si="26"/>
        <v>14830.189999999999</v>
      </c>
      <c r="Q68" s="62">
        <f t="shared" si="26"/>
        <v>14830.189999999999</v>
      </c>
      <c r="R68" s="62">
        <f t="shared" si="26"/>
        <v>0</v>
      </c>
      <c r="S68" s="62">
        <f t="shared" si="26"/>
        <v>14830.189999999999</v>
      </c>
      <c r="T68" s="62">
        <f t="shared" si="26"/>
        <v>0</v>
      </c>
      <c r="U68" s="62">
        <f t="shared" si="26"/>
        <v>0</v>
      </c>
      <c r="V68" s="62">
        <f t="shared" si="26"/>
        <v>0</v>
      </c>
      <c r="W68" s="33">
        <f t="shared" si="23"/>
        <v>100</v>
      </c>
      <c r="X68" s="33"/>
      <c r="Y68" s="33">
        <f t="shared" si="24"/>
        <v>48.16404144068072</v>
      </c>
      <c r="Z68" s="33"/>
      <c r="AA68" s="33">
        <f t="shared" si="25"/>
        <v>48.16404144068072</v>
      </c>
      <c r="AB68" s="33"/>
      <c r="AC68" s="33"/>
      <c r="AD68" s="33"/>
      <c r="AE68" s="33">
        <v>100</v>
      </c>
      <c r="AF68" s="42"/>
      <c r="AG68" s="40"/>
      <c r="AH68" s="40"/>
      <c r="AI68" s="40"/>
      <c r="AJ68" s="40"/>
      <c r="AK68" s="40"/>
      <c r="AL68" s="40"/>
      <c r="AM68" s="40"/>
      <c r="AN68" s="40"/>
      <c r="AO68" s="40"/>
      <c r="AP68" s="40"/>
      <c r="AQ68" s="40"/>
      <c r="AR68" s="40"/>
      <c r="AS68" s="40"/>
      <c r="AT68" s="40"/>
      <c r="AU68" s="40"/>
      <c r="AV68" s="40"/>
      <c r="AW68" s="40"/>
      <c r="AX68" s="40"/>
      <c r="AY68" s="40"/>
      <c r="AZ68" s="40"/>
      <c r="BA68" s="40"/>
      <c r="BB68" s="40"/>
      <c r="BC68" s="40"/>
      <c r="BD68" s="40"/>
      <c r="BE68" s="40"/>
      <c r="BF68" s="40"/>
      <c r="BG68" s="40"/>
      <c r="BH68" s="40"/>
      <c r="BI68" s="40"/>
      <c r="BJ68" s="40"/>
      <c r="BK68" s="40"/>
      <c r="BL68" s="40"/>
      <c r="BM68" s="40"/>
      <c r="BN68" s="40"/>
      <c r="BO68" s="40"/>
      <c r="BP68" s="40"/>
      <c r="BQ68" s="40"/>
      <c r="BR68" s="40"/>
      <c r="BS68" s="40"/>
      <c r="BT68" s="40"/>
      <c r="BU68" s="40"/>
      <c r="BV68" s="40"/>
      <c r="BW68" s="40"/>
      <c r="BX68" s="40"/>
      <c r="BY68" s="40"/>
      <c r="BZ68" s="40"/>
      <c r="CA68" s="40"/>
      <c r="CB68" s="40"/>
      <c r="CC68" s="40"/>
      <c r="CD68" s="40"/>
      <c r="CE68" s="40"/>
      <c r="CF68" s="40"/>
      <c r="CG68" s="40"/>
      <c r="CH68" s="40"/>
      <c r="CI68" s="40"/>
      <c r="CJ68" s="40"/>
      <c r="CK68" s="40"/>
      <c r="CL68" s="40"/>
      <c r="CM68" s="40"/>
      <c r="CN68" s="40"/>
      <c r="CO68" s="40"/>
      <c r="CP68" s="40"/>
      <c r="CQ68" s="40"/>
      <c r="CR68" s="40"/>
      <c r="CS68" s="40"/>
      <c r="CT68" s="40"/>
      <c r="CU68" s="40"/>
      <c r="CV68" s="40"/>
      <c r="CW68" s="40"/>
      <c r="CX68" s="40"/>
      <c r="CY68" s="40"/>
      <c r="CZ68" s="40"/>
      <c r="DA68" s="40"/>
      <c r="DB68" s="40"/>
      <c r="DC68" s="40"/>
      <c r="DD68" s="40"/>
      <c r="DE68" s="40"/>
      <c r="DF68" s="40"/>
      <c r="DG68" s="40"/>
      <c r="DH68" s="40"/>
      <c r="DI68" s="40"/>
      <c r="DJ68" s="40"/>
      <c r="DK68" s="40"/>
      <c r="DL68" s="40"/>
      <c r="DM68" s="40"/>
      <c r="DN68" s="40"/>
      <c r="DO68" s="40"/>
      <c r="DP68" s="40"/>
      <c r="DQ68" s="40"/>
      <c r="DR68" s="40"/>
      <c r="DS68" s="40"/>
      <c r="DT68" s="40"/>
      <c r="DU68" s="40"/>
      <c r="DV68" s="40"/>
      <c r="DW68" s="40"/>
      <c r="DX68" s="40"/>
      <c r="DY68" s="40"/>
      <c r="DZ68" s="40"/>
      <c r="EA68" s="40"/>
      <c r="EB68" s="40"/>
      <c r="EC68" s="40"/>
      <c r="ED68" s="40"/>
      <c r="EE68" s="40"/>
      <c r="EF68" s="40"/>
      <c r="EG68" s="40"/>
      <c r="EH68" s="40"/>
      <c r="EI68" s="40"/>
      <c r="EJ68" s="40"/>
      <c r="EK68" s="40"/>
      <c r="EL68" s="40"/>
      <c r="EM68" s="40"/>
      <c r="EN68" s="40"/>
      <c r="EO68" s="40"/>
      <c r="EP68" s="40"/>
      <c r="EQ68" s="40"/>
      <c r="ER68" s="40"/>
      <c r="ES68" s="40"/>
      <c r="ET68" s="40"/>
      <c r="EU68" s="40"/>
      <c r="EV68" s="40"/>
      <c r="EW68" s="40"/>
      <c r="EX68" s="40"/>
      <c r="EY68" s="40"/>
      <c r="EZ68" s="40"/>
      <c r="FA68" s="40"/>
      <c r="FB68" s="40"/>
      <c r="FC68" s="40"/>
      <c r="FD68" s="40"/>
      <c r="FE68" s="40"/>
      <c r="FF68" s="40"/>
      <c r="FG68" s="40"/>
      <c r="FH68" s="40"/>
      <c r="FI68" s="40"/>
      <c r="FJ68" s="40"/>
      <c r="FK68" s="40"/>
      <c r="FL68" s="40"/>
      <c r="FM68" s="40"/>
      <c r="FN68" s="40"/>
      <c r="FO68" s="40"/>
      <c r="FP68" s="40"/>
      <c r="FQ68" s="40"/>
      <c r="FR68" s="40"/>
      <c r="FS68" s="40"/>
      <c r="FT68" s="40"/>
      <c r="FU68" s="40"/>
      <c r="FV68" s="40"/>
      <c r="FW68" s="40"/>
      <c r="FX68" s="40"/>
      <c r="FY68" s="40"/>
      <c r="FZ68" s="40"/>
      <c r="GA68" s="40"/>
      <c r="GB68" s="40"/>
      <c r="GC68" s="40"/>
      <c r="GD68" s="40"/>
      <c r="GE68" s="40"/>
      <c r="GF68" s="40"/>
      <c r="GG68" s="40"/>
      <c r="GH68" s="40"/>
      <c r="GI68" s="40"/>
      <c r="GJ68" s="40"/>
      <c r="GK68" s="40"/>
      <c r="GL68" s="40"/>
      <c r="GM68" s="40"/>
      <c r="GN68" s="40"/>
      <c r="GO68" s="40"/>
      <c r="GP68" s="40"/>
      <c r="GQ68" s="40"/>
      <c r="GR68" s="40"/>
      <c r="GS68" s="40"/>
      <c r="GT68" s="40"/>
      <c r="GU68" s="40"/>
      <c r="GV68" s="40"/>
      <c r="GW68" s="40"/>
      <c r="GX68" s="40"/>
      <c r="GY68" s="40"/>
      <c r="GZ68" s="40"/>
      <c r="HA68" s="40"/>
      <c r="HB68" s="40"/>
      <c r="HC68" s="40"/>
      <c r="HD68" s="40"/>
      <c r="HE68" s="40"/>
      <c r="HF68" s="40"/>
      <c r="HG68" s="40"/>
      <c r="HH68" s="40"/>
      <c r="HI68" s="40"/>
      <c r="HJ68" s="40"/>
      <c r="HK68" s="40"/>
      <c r="HL68" s="40"/>
      <c r="HM68" s="40"/>
      <c r="HN68" s="40"/>
      <c r="HO68" s="40"/>
      <c r="HP68" s="40"/>
      <c r="HQ68" s="40"/>
      <c r="HR68" s="40"/>
      <c r="HS68" s="40"/>
      <c r="HT68" s="40"/>
      <c r="HU68" s="40"/>
      <c r="HV68" s="40"/>
      <c r="HW68" s="40"/>
      <c r="HX68" s="40"/>
      <c r="HY68" s="40"/>
      <c r="HZ68" s="40"/>
      <c r="IA68" s="40"/>
      <c r="IB68" s="40"/>
      <c r="IC68" s="40"/>
      <c r="ID68" s="40"/>
      <c r="IE68" s="40"/>
      <c r="IF68" s="40"/>
      <c r="IG68" s="40"/>
      <c r="IH68" s="40"/>
      <c r="II68" s="40"/>
      <c r="IJ68" s="40"/>
      <c r="IK68" s="40"/>
      <c r="IL68" s="40"/>
      <c r="IM68" s="40"/>
      <c r="IN68" s="40"/>
      <c r="IO68" s="40"/>
      <c r="IP68" s="40"/>
      <c r="IQ68" s="40"/>
      <c r="IR68" s="40"/>
      <c r="IS68" s="40"/>
      <c r="IT68" s="40"/>
      <c r="IU68" s="40"/>
      <c r="IV68" s="40"/>
    </row>
    <row r="69" spans="1:256" ht="30" hidden="1">
      <c r="A69" s="55">
        <v>1</v>
      </c>
      <c r="B69" s="63" t="s">
        <v>196</v>
      </c>
      <c r="C69" s="64" t="s">
        <v>197</v>
      </c>
      <c r="D69" s="57">
        <v>14028</v>
      </c>
      <c r="E69" s="57">
        <v>13326</v>
      </c>
      <c r="F69" s="57">
        <f>G69+J69</f>
        <v>5826</v>
      </c>
      <c r="G69" s="57">
        <f>SUM(H69:I69)</f>
        <v>5826</v>
      </c>
      <c r="H69" s="57"/>
      <c r="I69" s="57">
        <v>5826</v>
      </c>
      <c r="J69" s="57"/>
      <c r="K69" s="57"/>
      <c r="L69" s="57"/>
      <c r="M69" s="34">
        <f t="shared" ref="M69:M75" si="27">SUM(N69:O69)</f>
        <v>5826</v>
      </c>
      <c r="N69" s="34">
        <f>I69</f>
        <v>5826</v>
      </c>
      <c r="O69" s="34"/>
      <c r="P69" s="34">
        <f>Q69+T69</f>
        <v>3512.2130000000002</v>
      </c>
      <c r="Q69" s="34">
        <f>SUM(R69:S69)</f>
        <v>3512.2130000000002</v>
      </c>
      <c r="R69" s="34"/>
      <c r="S69" s="34">
        <v>3512.2130000000002</v>
      </c>
      <c r="T69" s="34"/>
      <c r="U69" s="34"/>
      <c r="V69" s="34"/>
      <c r="W69" s="34">
        <f t="shared" si="23"/>
        <v>100</v>
      </c>
      <c r="X69" s="34"/>
      <c r="Y69" s="34">
        <f t="shared" si="24"/>
        <v>60.28515276347408</v>
      </c>
      <c r="Z69" s="34"/>
      <c r="AA69" s="34">
        <f t="shared" si="25"/>
        <v>60.28515276347408</v>
      </c>
      <c r="AB69" s="34"/>
      <c r="AC69" s="34"/>
      <c r="AD69" s="34"/>
      <c r="AE69" s="34">
        <v>100</v>
      </c>
      <c r="AF69" s="58"/>
    </row>
    <row r="70" spans="1:256" ht="30" hidden="1">
      <c r="A70" s="55">
        <v>2</v>
      </c>
      <c r="B70" s="63" t="s">
        <v>198</v>
      </c>
      <c r="C70" s="64" t="s">
        <v>199</v>
      </c>
      <c r="D70" s="57">
        <v>10000</v>
      </c>
      <c r="E70" s="57">
        <v>9500</v>
      </c>
      <c r="F70" s="57">
        <f>G70+J70</f>
        <v>5500</v>
      </c>
      <c r="G70" s="57">
        <f>SUM(H70:I70)</f>
        <v>5500</v>
      </c>
      <c r="H70" s="57"/>
      <c r="I70" s="57">
        <v>5500</v>
      </c>
      <c r="J70" s="57"/>
      <c r="K70" s="57"/>
      <c r="L70" s="57"/>
      <c r="M70" s="34">
        <f t="shared" si="27"/>
        <v>5500</v>
      </c>
      <c r="N70" s="34">
        <f>I70</f>
        <v>5500</v>
      </c>
      <c r="O70" s="34"/>
      <c r="P70" s="34">
        <f>Q70+T70</f>
        <v>2901.538</v>
      </c>
      <c r="Q70" s="34">
        <f>SUM(R70:S70)</f>
        <v>2901.538</v>
      </c>
      <c r="R70" s="34"/>
      <c r="S70" s="34">
        <v>2901.538</v>
      </c>
      <c r="T70" s="34"/>
      <c r="U70" s="34"/>
      <c r="V70" s="34"/>
      <c r="W70" s="34">
        <f t="shared" si="23"/>
        <v>100</v>
      </c>
      <c r="X70" s="34"/>
      <c r="Y70" s="34">
        <f t="shared" si="24"/>
        <v>52.755236363636357</v>
      </c>
      <c r="Z70" s="34"/>
      <c r="AA70" s="34">
        <f t="shared" si="25"/>
        <v>52.755236363636357</v>
      </c>
      <c r="AB70" s="34"/>
      <c r="AC70" s="34"/>
      <c r="AD70" s="34"/>
      <c r="AE70" s="34">
        <v>100</v>
      </c>
      <c r="AF70" s="58"/>
    </row>
    <row r="71" spans="1:256" ht="30" hidden="1">
      <c r="A71" s="55">
        <v>3</v>
      </c>
      <c r="B71" s="63" t="s">
        <v>200</v>
      </c>
      <c r="C71" s="64" t="s">
        <v>201</v>
      </c>
      <c r="D71" s="57">
        <v>14900</v>
      </c>
      <c r="E71" s="57">
        <v>14155</v>
      </c>
      <c r="F71" s="57">
        <f>G71+J71</f>
        <v>3155</v>
      </c>
      <c r="G71" s="57">
        <f>SUM(H71:I71)</f>
        <v>3155</v>
      </c>
      <c r="H71" s="57"/>
      <c r="I71" s="57">
        <v>3155</v>
      </c>
      <c r="J71" s="57"/>
      <c r="K71" s="57"/>
      <c r="L71" s="57"/>
      <c r="M71" s="34">
        <f t="shared" si="27"/>
        <v>3155</v>
      </c>
      <c r="N71" s="34">
        <f>I71</f>
        <v>3155</v>
      </c>
      <c r="O71" s="34"/>
      <c r="P71" s="34">
        <f>Q71+T71</f>
        <v>3009.1779999999999</v>
      </c>
      <c r="Q71" s="34">
        <f>SUM(R71:S71)</f>
        <v>3009.1779999999999</v>
      </c>
      <c r="R71" s="34"/>
      <c r="S71" s="34">
        <v>3009.1779999999999</v>
      </c>
      <c r="T71" s="34"/>
      <c r="U71" s="34"/>
      <c r="V71" s="34"/>
      <c r="W71" s="34">
        <f t="shared" si="23"/>
        <v>100</v>
      </c>
      <c r="X71" s="34"/>
      <c r="Y71" s="34">
        <f t="shared" si="24"/>
        <v>95.378066561014265</v>
      </c>
      <c r="Z71" s="34"/>
      <c r="AA71" s="34">
        <f t="shared" si="25"/>
        <v>95.378066561014265</v>
      </c>
      <c r="AB71" s="34"/>
      <c r="AC71" s="34"/>
      <c r="AD71" s="34"/>
      <c r="AE71" s="34">
        <v>100</v>
      </c>
      <c r="AF71" s="58"/>
    </row>
    <row r="72" spans="1:256" ht="30" hidden="1">
      <c r="A72" s="55">
        <v>4</v>
      </c>
      <c r="B72" s="63" t="s">
        <v>202</v>
      </c>
      <c r="C72" s="64" t="s">
        <v>203</v>
      </c>
      <c r="D72" s="57">
        <v>14900</v>
      </c>
      <c r="E72" s="57">
        <v>14155</v>
      </c>
      <c r="F72" s="57">
        <f>G72+J72</f>
        <v>8155</v>
      </c>
      <c r="G72" s="57">
        <f>SUM(H72:I72)</f>
        <v>8155</v>
      </c>
      <c r="H72" s="57"/>
      <c r="I72" s="57">
        <v>8155</v>
      </c>
      <c r="J72" s="57"/>
      <c r="K72" s="57"/>
      <c r="L72" s="57"/>
      <c r="M72" s="34">
        <f t="shared" si="27"/>
        <v>8155</v>
      </c>
      <c r="N72" s="34">
        <f>I72</f>
        <v>8155</v>
      </c>
      <c r="O72" s="34"/>
      <c r="P72" s="34">
        <f>Q72+T72</f>
        <v>1049.077</v>
      </c>
      <c r="Q72" s="34">
        <f>SUM(R72:S72)</f>
        <v>1049.077</v>
      </c>
      <c r="R72" s="34"/>
      <c r="S72" s="34">
        <v>1049.077</v>
      </c>
      <c r="T72" s="34"/>
      <c r="U72" s="34"/>
      <c r="V72" s="34"/>
      <c r="W72" s="34">
        <f t="shared" si="23"/>
        <v>100</v>
      </c>
      <c r="X72" s="34"/>
      <c r="Y72" s="34">
        <f t="shared" si="24"/>
        <v>12.864218270999386</v>
      </c>
      <c r="Z72" s="34"/>
      <c r="AA72" s="34">
        <f t="shared" si="25"/>
        <v>12.864218270999386</v>
      </c>
      <c r="AB72" s="34"/>
      <c r="AC72" s="34"/>
      <c r="AD72" s="34"/>
      <c r="AE72" s="34">
        <v>100</v>
      </c>
      <c r="AF72" s="58"/>
    </row>
    <row r="73" spans="1:256" ht="30" hidden="1">
      <c r="A73" s="55">
        <v>5</v>
      </c>
      <c r="B73" s="63" t="s">
        <v>204</v>
      </c>
      <c r="C73" s="64" t="s">
        <v>205</v>
      </c>
      <c r="D73" s="57">
        <v>14900</v>
      </c>
      <c r="E73" s="57">
        <v>14155</v>
      </c>
      <c r="F73" s="57">
        <f>G73+J73</f>
        <v>8155</v>
      </c>
      <c r="G73" s="57">
        <f>SUM(H73:I73)</f>
        <v>8155</v>
      </c>
      <c r="H73" s="57"/>
      <c r="I73" s="57">
        <v>8155</v>
      </c>
      <c r="J73" s="57"/>
      <c r="K73" s="57"/>
      <c r="L73" s="57"/>
      <c r="M73" s="34">
        <f t="shared" si="27"/>
        <v>8155</v>
      </c>
      <c r="N73" s="34">
        <f>I73</f>
        <v>8155</v>
      </c>
      <c r="O73" s="34"/>
      <c r="P73" s="34">
        <f>Q73+T73</f>
        <v>4358.1840000000002</v>
      </c>
      <c r="Q73" s="34">
        <f>SUM(R73:S73)</f>
        <v>4358.1840000000002</v>
      </c>
      <c r="R73" s="34"/>
      <c r="S73" s="34">
        <v>4358.1840000000002</v>
      </c>
      <c r="T73" s="34"/>
      <c r="U73" s="34"/>
      <c r="V73" s="34"/>
      <c r="W73" s="34">
        <f t="shared" si="23"/>
        <v>100</v>
      </c>
      <c r="X73" s="34"/>
      <c r="Y73" s="34">
        <f t="shared" si="24"/>
        <v>53.441863887185782</v>
      </c>
      <c r="Z73" s="34"/>
      <c r="AA73" s="34">
        <f t="shared" si="25"/>
        <v>53.441863887185782</v>
      </c>
      <c r="AB73" s="34"/>
      <c r="AC73" s="34"/>
      <c r="AD73" s="34"/>
      <c r="AE73" s="34">
        <v>100</v>
      </c>
      <c r="AF73" s="58"/>
    </row>
    <row r="74" spans="1:256" hidden="1">
      <c r="A74" s="54" t="s">
        <v>124</v>
      </c>
      <c r="B74" s="52" t="s">
        <v>125</v>
      </c>
      <c r="C74" s="52"/>
      <c r="D74" s="53">
        <f>D75</f>
        <v>14900</v>
      </c>
      <c r="E74" s="53">
        <f t="shared" ref="E74:V74" si="28">E75</f>
        <v>14155</v>
      </c>
      <c r="F74" s="53">
        <f t="shared" si="28"/>
        <v>8155</v>
      </c>
      <c r="G74" s="53">
        <f t="shared" si="28"/>
        <v>8155</v>
      </c>
      <c r="H74" s="53">
        <f t="shared" si="28"/>
        <v>0</v>
      </c>
      <c r="I74" s="53">
        <f t="shared" si="28"/>
        <v>8155</v>
      </c>
      <c r="J74" s="53">
        <f t="shared" si="28"/>
        <v>0</v>
      </c>
      <c r="K74" s="53">
        <f t="shared" si="28"/>
        <v>0</v>
      </c>
      <c r="L74" s="53">
        <f t="shared" si="28"/>
        <v>0</v>
      </c>
      <c r="M74" s="53">
        <f t="shared" si="28"/>
        <v>8155</v>
      </c>
      <c r="N74" s="53">
        <f t="shared" si="28"/>
        <v>8155</v>
      </c>
      <c r="O74" s="53">
        <f t="shared" si="28"/>
        <v>0</v>
      </c>
      <c r="P74" s="53">
        <f t="shared" si="28"/>
        <v>1165.712</v>
      </c>
      <c r="Q74" s="53">
        <f t="shared" si="28"/>
        <v>1165.712</v>
      </c>
      <c r="R74" s="53">
        <f t="shared" si="28"/>
        <v>0</v>
      </c>
      <c r="S74" s="53">
        <f t="shared" si="28"/>
        <v>1165.712</v>
      </c>
      <c r="T74" s="53">
        <f t="shared" si="28"/>
        <v>0</v>
      </c>
      <c r="U74" s="53">
        <f t="shared" si="28"/>
        <v>0</v>
      </c>
      <c r="V74" s="53">
        <f t="shared" si="28"/>
        <v>0</v>
      </c>
      <c r="W74" s="33">
        <f>N74/G74*100</f>
        <v>100</v>
      </c>
      <c r="X74" s="33"/>
      <c r="Y74" s="33">
        <f>Q74/G74*100</f>
        <v>14.294445125689762</v>
      </c>
      <c r="Z74" s="33"/>
      <c r="AA74" s="33">
        <f>S74/I74*100</f>
        <v>14.294445125689762</v>
      </c>
      <c r="AB74" s="33"/>
      <c r="AC74" s="33"/>
      <c r="AD74" s="33"/>
      <c r="AE74" s="33">
        <v>100</v>
      </c>
      <c r="AF74" s="60"/>
      <c r="AG74" s="40"/>
      <c r="AH74" s="40"/>
      <c r="AI74" s="40"/>
      <c r="AJ74" s="40"/>
      <c r="AK74" s="40"/>
      <c r="AL74" s="40"/>
      <c r="AM74" s="40"/>
      <c r="AN74" s="40"/>
      <c r="AO74" s="40"/>
      <c r="AP74" s="40"/>
      <c r="AQ74" s="40"/>
      <c r="AR74" s="40"/>
      <c r="AS74" s="40"/>
      <c r="AT74" s="40"/>
      <c r="AU74" s="40"/>
      <c r="AV74" s="40"/>
      <c r="AW74" s="40"/>
      <c r="AX74" s="40"/>
      <c r="AY74" s="40"/>
      <c r="AZ74" s="40"/>
      <c r="BA74" s="40"/>
      <c r="BB74" s="40"/>
      <c r="BC74" s="40"/>
      <c r="BD74" s="40"/>
      <c r="BE74" s="40"/>
      <c r="BF74" s="40"/>
      <c r="BG74" s="40"/>
      <c r="BH74" s="40"/>
      <c r="BI74" s="40"/>
      <c r="BJ74" s="40"/>
      <c r="BK74" s="40"/>
      <c r="BL74" s="40"/>
      <c r="BM74" s="40"/>
      <c r="BN74" s="40"/>
      <c r="BO74" s="40"/>
      <c r="BP74" s="40"/>
      <c r="BQ74" s="40"/>
      <c r="BR74" s="40"/>
      <c r="BS74" s="40"/>
      <c r="BT74" s="40"/>
      <c r="BU74" s="40"/>
      <c r="BV74" s="40"/>
      <c r="BW74" s="40"/>
      <c r="BX74" s="40"/>
      <c r="BY74" s="40"/>
      <c r="BZ74" s="40"/>
      <c r="CA74" s="40"/>
      <c r="CB74" s="40"/>
      <c r="CC74" s="40"/>
      <c r="CD74" s="40"/>
      <c r="CE74" s="40"/>
      <c r="CF74" s="40"/>
      <c r="CG74" s="40"/>
      <c r="CH74" s="40"/>
      <c r="CI74" s="40"/>
      <c r="CJ74" s="40"/>
      <c r="CK74" s="40"/>
      <c r="CL74" s="40"/>
      <c r="CM74" s="40"/>
      <c r="CN74" s="40"/>
      <c r="CO74" s="40"/>
      <c r="CP74" s="40"/>
      <c r="CQ74" s="40"/>
      <c r="CR74" s="40"/>
      <c r="CS74" s="40"/>
      <c r="CT74" s="40"/>
      <c r="CU74" s="40"/>
      <c r="CV74" s="40"/>
      <c r="CW74" s="40"/>
      <c r="CX74" s="40"/>
      <c r="CY74" s="40"/>
      <c r="CZ74" s="40"/>
      <c r="DA74" s="40"/>
      <c r="DB74" s="40"/>
      <c r="DC74" s="40"/>
      <c r="DD74" s="40"/>
      <c r="DE74" s="40"/>
      <c r="DF74" s="40"/>
      <c r="DG74" s="40"/>
      <c r="DH74" s="40"/>
      <c r="DI74" s="40"/>
      <c r="DJ74" s="40"/>
      <c r="DK74" s="40"/>
      <c r="DL74" s="40"/>
      <c r="DM74" s="40"/>
      <c r="DN74" s="40"/>
      <c r="DO74" s="40"/>
      <c r="DP74" s="40"/>
      <c r="DQ74" s="40"/>
      <c r="DR74" s="40"/>
      <c r="DS74" s="40"/>
      <c r="DT74" s="40"/>
      <c r="DU74" s="40"/>
      <c r="DV74" s="40"/>
      <c r="DW74" s="40"/>
      <c r="DX74" s="40"/>
      <c r="DY74" s="40"/>
      <c r="DZ74" s="40"/>
      <c r="EA74" s="40"/>
      <c r="EB74" s="40"/>
      <c r="EC74" s="40"/>
      <c r="ED74" s="40"/>
      <c r="EE74" s="40"/>
      <c r="EF74" s="40"/>
      <c r="EG74" s="40"/>
      <c r="EH74" s="40"/>
      <c r="EI74" s="40"/>
      <c r="EJ74" s="40"/>
      <c r="EK74" s="40"/>
      <c r="EL74" s="40"/>
      <c r="EM74" s="40"/>
      <c r="EN74" s="40"/>
      <c r="EO74" s="40"/>
      <c r="EP74" s="40"/>
      <c r="EQ74" s="40"/>
      <c r="ER74" s="40"/>
      <c r="ES74" s="40"/>
      <c r="ET74" s="40"/>
      <c r="EU74" s="40"/>
      <c r="EV74" s="40"/>
      <c r="EW74" s="40"/>
      <c r="EX74" s="40"/>
      <c r="EY74" s="40"/>
      <c r="EZ74" s="40"/>
      <c r="FA74" s="40"/>
      <c r="FB74" s="40"/>
      <c r="FC74" s="40"/>
      <c r="FD74" s="40"/>
      <c r="FE74" s="40"/>
      <c r="FF74" s="40"/>
      <c r="FG74" s="40"/>
      <c r="FH74" s="40"/>
      <c r="FI74" s="40"/>
      <c r="FJ74" s="40"/>
      <c r="FK74" s="40"/>
      <c r="FL74" s="40"/>
      <c r="FM74" s="40"/>
      <c r="FN74" s="40"/>
      <c r="FO74" s="40"/>
      <c r="FP74" s="40"/>
      <c r="FQ74" s="40"/>
      <c r="FR74" s="40"/>
      <c r="FS74" s="40"/>
      <c r="FT74" s="40"/>
      <c r="FU74" s="40"/>
      <c r="FV74" s="40"/>
      <c r="FW74" s="40"/>
      <c r="FX74" s="40"/>
      <c r="FY74" s="40"/>
      <c r="FZ74" s="40"/>
      <c r="GA74" s="40"/>
      <c r="GB74" s="40"/>
      <c r="GC74" s="40"/>
      <c r="GD74" s="40"/>
      <c r="GE74" s="40"/>
      <c r="GF74" s="40"/>
      <c r="GG74" s="40"/>
      <c r="GH74" s="40"/>
      <c r="GI74" s="40"/>
      <c r="GJ74" s="40"/>
      <c r="GK74" s="40"/>
      <c r="GL74" s="40"/>
      <c r="GM74" s="40"/>
      <c r="GN74" s="40"/>
      <c r="GO74" s="40"/>
      <c r="GP74" s="40"/>
      <c r="GQ74" s="40"/>
      <c r="GR74" s="40"/>
      <c r="GS74" s="40"/>
      <c r="GT74" s="40"/>
      <c r="GU74" s="40"/>
      <c r="GV74" s="40"/>
      <c r="GW74" s="40"/>
      <c r="GX74" s="40"/>
      <c r="GY74" s="40"/>
      <c r="GZ74" s="40"/>
      <c r="HA74" s="40"/>
      <c r="HB74" s="40"/>
      <c r="HC74" s="40"/>
      <c r="HD74" s="40"/>
      <c r="HE74" s="40"/>
      <c r="HF74" s="40"/>
      <c r="HG74" s="40"/>
      <c r="HH74" s="40"/>
      <c r="HI74" s="40"/>
      <c r="HJ74" s="40"/>
      <c r="HK74" s="40"/>
      <c r="HL74" s="40"/>
      <c r="HM74" s="40"/>
      <c r="HN74" s="40"/>
      <c r="HO74" s="40"/>
      <c r="HP74" s="40"/>
      <c r="HQ74" s="40"/>
      <c r="HR74" s="40"/>
      <c r="HS74" s="40"/>
      <c r="HT74" s="40"/>
      <c r="HU74" s="40"/>
      <c r="HV74" s="40"/>
      <c r="HW74" s="40"/>
      <c r="HX74" s="40"/>
      <c r="HY74" s="40"/>
      <c r="HZ74" s="40"/>
      <c r="IA74" s="40"/>
      <c r="IB74" s="40"/>
      <c r="IC74" s="40"/>
      <c r="ID74" s="40"/>
      <c r="IE74" s="40"/>
      <c r="IF74" s="40"/>
      <c r="IG74" s="40"/>
      <c r="IH74" s="40"/>
      <c r="II74" s="40"/>
      <c r="IJ74" s="40"/>
      <c r="IK74" s="40"/>
      <c r="IL74" s="40"/>
      <c r="IM74" s="40"/>
      <c r="IN74" s="40"/>
      <c r="IO74" s="40"/>
      <c r="IP74" s="40"/>
      <c r="IQ74" s="40"/>
      <c r="IR74" s="40"/>
      <c r="IS74" s="40"/>
      <c r="IT74" s="40"/>
      <c r="IU74" s="40"/>
      <c r="IV74" s="40"/>
    </row>
    <row r="75" spans="1:256" ht="21.75" hidden="1" customHeight="1">
      <c r="A75" s="55">
        <v>1</v>
      </c>
      <c r="B75" s="63" t="s">
        <v>206</v>
      </c>
      <c r="C75" s="64" t="s">
        <v>207</v>
      </c>
      <c r="D75" s="57">
        <v>14900</v>
      </c>
      <c r="E75" s="57">
        <v>14155</v>
      </c>
      <c r="F75" s="57">
        <f>G75+J75</f>
        <v>8155</v>
      </c>
      <c r="G75" s="57">
        <f>SUM(H75:I75)</f>
        <v>8155</v>
      </c>
      <c r="H75" s="57"/>
      <c r="I75" s="57">
        <v>8155</v>
      </c>
      <c r="J75" s="57"/>
      <c r="K75" s="57"/>
      <c r="L75" s="57"/>
      <c r="M75" s="34">
        <f t="shared" si="27"/>
        <v>8155</v>
      </c>
      <c r="N75" s="34">
        <f>I75</f>
        <v>8155</v>
      </c>
      <c r="O75" s="34"/>
      <c r="P75" s="34">
        <f>Q75+T75</f>
        <v>1165.712</v>
      </c>
      <c r="Q75" s="34">
        <f>SUM(R75:S75)</f>
        <v>1165.712</v>
      </c>
      <c r="R75" s="34"/>
      <c r="S75" s="34">
        <v>1165.712</v>
      </c>
      <c r="T75" s="34"/>
      <c r="U75" s="34"/>
      <c r="V75" s="34"/>
      <c r="W75" s="34">
        <f>N75/G75*100</f>
        <v>100</v>
      </c>
      <c r="X75" s="34"/>
      <c r="Y75" s="34">
        <f>Q75/G75*100</f>
        <v>14.294445125689762</v>
      </c>
      <c r="Z75" s="34"/>
      <c r="AA75" s="34">
        <f>S75/I75*100</f>
        <v>14.294445125689762</v>
      </c>
      <c r="AB75" s="34"/>
      <c r="AC75" s="34"/>
      <c r="AD75" s="34"/>
      <c r="AE75" s="34">
        <v>100</v>
      </c>
      <c r="AF75" s="58"/>
    </row>
    <row r="76" spans="1:256" hidden="1">
      <c r="A76" s="54" t="s">
        <v>126</v>
      </c>
      <c r="B76" s="52" t="s">
        <v>115</v>
      </c>
      <c r="C76" s="52"/>
      <c r="D76" s="53"/>
      <c r="E76" s="53"/>
      <c r="F76" s="53"/>
      <c r="G76" s="53"/>
      <c r="H76" s="53"/>
      <c r="I76" s="53"/>
      <c r="J76" s="53"/>
      <c r="K76" s="53"/>
      <c r="L76" s="53"/>
      <c r="M76" s="33"/>
      <c r="N76" s="33"/>
      <c r="O76" s="33"/>
      <c r="P76" s="33"/>
      <c r="Q76" s="33"/>
      <c r="R76" s="33"/>
      <c r="S76" s="33"/>
      <c r="T76" s="33"/>
      <c r="U76" s="33"/>
      <c r="V76" s="33"/>
      <c r="W76" s="33"/>
      <c r="X76" s="33"/>
      <c r="Y76" s="33"/>
      <c r="Z76" s="33"/>
      <c r="AA76" s="33"/>
      <c r="AB76" s="33"/>
      <c r="AC76" s="33"/>
      <c r="AD76" s="33"/>
      <c r="AE76" s="33"/>
      <c r="AF76" s="60"/>
      <c r="AG76" s="40"/>
      <c r="AH76" s="40"/>
      <c r="AI76" s="40"/>
      <c r="AJ76" s="40"/>
      <c r="AK76" s="40"/>
      <c r="AL76" s="40"/>
      <c r="AM76" s="40"/>
      <c r="AN76" s="40"/>
      <c r="AO76" s="40"/>
      <c r="AP76" s="40"/>
      <c r="AQ76" s="40"/>
      <c r="AR76" s="40"/>
      <c r="AS76" s="40"/>
      <c r="AT76" s="40"/>
      <c r="AU76" s="40"/>
      <c r="AV76" s="40"/>
      <c r="AW76" s="40"/>
      <c r="AX76" s="40"/>
      <c r="AY76" s="40"/>
      <c r="AZ76" s="40"/>
      <c r="BA76" s="40"/>
      <c r="BB76" s="40"/>
      <c r="BC76" s="40"/>
      <c r="BD76" s="40"/>
      <c r="BE76" s="40"/>
      <c r="BF76" s="40"/>
      <c r="BG76" s="40"/>
      <c r="BH76" s="40"/>
      <c r="BI76" s="40"/>
      <c r="BJ76" s="40"/>
      <c r="BK76" s="40"/>
      <c r="BL76" s="40"/>
      <c r="BM76" s="40"/>
      <c r="BN76" s="40"/>
      <c r="BO76" s="40"/>
      <c r="BP76" s="40"/>
      <c r="BQ76" s="40"/>
      <c r="BR76" s="40"/>
      <c r="BS76" s="40"/>
      <c r="BT76" s="40"/>
      <c r="BU76" s="40"/>
      <c r="BV76" s="40"/>
      <c r="BW76" s="40"/>
      <c r="BX76" s="40"/>
      <c r="BY76" s="40"/>
      <c r="BZ76" s="40"/>
      <c r="CA76" s="40"/>
      <c r="CB76" s="40"/>
      <c r="CC76" s="40"/>
      <c r="CD76" s="40"/>
      <c r="CE76" s="40"/>
      <c r="CF76" s="40"/>
      <c r="CG76" s="40"/>
      <c r="CH76" s="40"/>
      <c r="CI76" s="40"/>
      <c r="CJ76" s="40"/>
      <c r="CK76" s="40"/>
      <c r="CL76" s="40"/>
      <c r="CM76" s="40"/>
      <c r="CN76" s="40"/>
      <c r="CO76" s="40"/>
      <c r="CP76" s="40"/>
      <c r="CQ76" s="40"/>
      <c r="CR76" s="40"/>
      <c r="CS76" s="40"/>
      <c r="CT76" s="40"/>
      <c r="CU76" s="40"/>
      <c r="CV76" s="40"/>
      <c r="CW76" s="40"/>
      <c r="CX76" s="40"/>
      <c r="CY76" s="40"/>
      <c r="CZ76" s="40"/>
      <c r="DA76" s="40"/>
      <c r="DB76" s="40"/>
      <c r="DC76" s="40"/>
      <c r="DD76" s="40"/>
      <c r="DE76" s="40"/>
      <c r="DF76" s="40"/>
      <c r="DG76" s="40"/>
      <c r="DH76" s="40"/>
      <c r="DI76" s="40"/>
      <c r="DJ76" s="40"/>
      <c r="DK76" s="40"/>
      <c r="DL76" s="40"/>
      <c r="DM76" s="40"/>
      <c r="DN76" s="40"/>
      <c r="DO76" s="40"/>
      <c r="DP76" s="40"/>
      <c r="DQ76" s="40"/>
      <c r="DR76" s="40"/>
      <c r="DS76" s="40"/>
      <c r="DT76" s="40"/>
      <c r="DU76" s="40"/>
      <c r="DV76" s="40"/>
      <c r="DW76" s="40"/>
      <c r="DX76" s="40"/>
      <c r="DY76" s="40"/>
      <c r="DZ76" s="40"/>
      <c r="EA76" s="40"/>
      <c r="EB76" s="40"/>
      <c r="EC76" s="40"/>
      <c r="ED76" s="40"/>
      <c r="EE76" s="40"/>
      <c r="EF76" s="40"/>
      <c r="EG76" s="40"/>
      <c r="EH76" s="40"/>
      <c r="EI76" s="40"/>
      <c r="EJ76" s="40"/>
      <c r="EK76" s="40"/>
      <c r="EL76" s="40"/>
      <c r="EM76" s="40"/>
      <c r="EN76" s="40"/>
      <c r="EO76" s="40"/>
      <c r="EP76" s="40"/>
      <c r="EQ76" s="40"/>
      <c r="ER76" s="40"/>
      <c r="ES76" s="40"/>
      <c r="ET76" s="40"/>
      <c r="EU76" s="40"/>
      <c r="EV76" s="40"/>
      <c r="EW76" s="40"/>
      <c r="EX76" s="40"/>
      <c r="EY76" s="40"/>
      <c r="EZ76" s="40"/>
      <c r="FA76" s="40"/>
      <c r="FB76" s="40"/>
      <c r="FC76" s="40"/>
      <c r="FD76" s="40"/>
      <c r="FE76" s="40"/>
      <c r="FF76" s="40"/>
      <c r="FG76" s="40"/>
      <c r="FH76" s="40"/>
      <c r="FI76" s="40"/>
      <c r="FJ76" s="40"/>
      <c r="FK76" s="40"/>
      <c r="FL76" s="40"/>
      <c r="FM76" s="40"/>
      <c r="FN76" s="40"/>
      <c r="FO76" s="40"/>
      <c r="FP76" s="40"/>
      <c r="FQ76" s="40"/>
      <c r="FR76" s="40"/>
      <c r="FS76" s="40"/>
      <c r="FT76" s="40"/>
      <c r="FU76" s="40"/>
      <c r="FV76" s="40"/>
      <c r="FW76" s="40"/>
      <c r="FX76" s="40"/>
      <c r="FY76" s="40"/>
      <c r="FZ76" s="40"/>
      <c r="GA76" s="40"/>
      <c r="GB76" s="40"/>
      <c r="GC76" s="40"/>
      <c r="GD76" s="40"/>
      <c r="GE76" s="40"/>
      <c r="GF76" s="40"/>
      <c r="GG76" s="40"/>
      <c r="GH76" s="40"/>
      <c r="GI76" s="40"/>
      <c r="GJ76" s="40"/>
      <c r="GK76" s="40"/>
      <c r="GL76" s="40"/>
      <c r="GM76" s="40"/>
      <c r="GN76" s="40"/>
      <c r="GO76" s="40"/>
      <c r="GP76" s="40"/>
      <c r="GQ76" s="40"/>
      <c r="GR76" s="40"/>
      <c r="GS76" s="40"/>
      <c r="GT76" s="40"/>
      <c r="GU76" s="40"/>
      <c r="GV76" s="40"/>
      <c r="GW76" s="40"/>
      <c r="GX76" s="40"/>
      <c r="GY76" s="40"/>
      <c r="GZ76" s="40"/>
      <c r="HA76" s="40"/>
      <c r="HB76" s="40"/>
      <c r="HC76" s="40"/>
      <c r="HD76" s="40"/>
      <c r="HE76" s="40"/>
      <c r="HF76" s="40"/>
      <c r="HG76" s="40"/>
      <c r="HH76" s="40"/>
      <c r="HI76" s="40"/>
      <c r="HJ76" s="40"/>
      <c r="HK76" s="40"/>
      <c r="HL76" s="40"/>
      <c r="HM76" s="40"/>
      <c r="HN76" s="40"/>
      <c r="HO76" s="40"/>
      <c r="HP76" s="40"/>
      <c r="HQ76" s="40"/>
      <c r="HR76" s="40"/>
      <c r="HS76" s="40"/>
      <c r="HT76" s="40"/>
      <c r="HU76" s="40"/>
      <c r="HV76" s="40"/>
      <c r="HW76" s="40"/>
      <c r="HX76" s="40"/>
      <c r="HY76" s="40"/>
      <c r="HZ76" s="40"/>
      <c r="IA76" s="40"/>
      <c r="IB76" s="40"/>
      <c r="IC76" s="40"/>
      <c r="ID76" s="40"/>
      <c r="IE76" s="40"/>
      <c r="IF76" s="40"/>
      <c r="IG76" s="40"/>
      <c r="IH76" s="40"/>
      <c r="II76" s="40"/>
      <c r="IJ76" s="40"/>
      <c r="IK76" s="40"/>
      <c r="IL76" s="40"/>
      <c r="IM76" s="40"/>
      <c r="IN76" s="40"/>
      <c r="IO76" s="40"/>
      <c r="IP76" s="40"/>
      <c r="IQ76" s="40"/>
      <c r="IR76" s="40"/>
      <c r="IS76" s="40"/>
      <c r="IT76" s="40"/>
      <c r="IU76" s="40"/>
      <c r="IV76" s="40"/>
    </row>
    <row r="77" spans="1:256" ht="38.25" hidden="1" customHeight="1">
      <c r="A77" s="51" t="s">
        <v>208</v>
      </c>
      <c r="B77" s="52" t="s">
        <v>209</v>
      </c>
      <c r="C77" s="52"/>
      <c r="D77" s="53"/>
      <c r="E77" s="53"/>
      <c r="F77" s="53"/>
      <c r="G77" s="53"/>
      <c r="H77" s="53"/>
      <c r="I77" s="53"/>
      <c r="J77" s="53"/>
      <c r="K77" s="53"/>
      <c r="L77" s="53"/>
      <c r="M77" s="33"/>
      <c r="N77" s="33"/>
      <c r="O77" s="33"/>
      <c r="P77" s="33"/>
      <c r="Q77" s="33"/>
      <c r="R77" s="33"/>
      <c r="S77" s="33"/>
      <c r="T77" s="33"/>
      <c r="U77" s="33"/>
      <c r="V77" s="33"/>
      <c r="W77" s="33"/>
      <c r="X77" s="33"/>
      <c r="Y77" s="33"/>
      <c r="Z77" s="33"/>
      <c r="AA77" s="33"/>
      <c r="AB77" s="33"/>
      <c r="AC77" s="33"/>
      <c r="AD77" s="33"/>
      <c r="AE77" s="33"/>
      <c r="AF77" s="65"/>
    </row>
    <row r="78" spans="1:256" ht="25.5" hidden="1">
      <c r="A78" s="54" t="s">
        <v>114</v>
      </c>
      <c r="B78" s="52" t="s">
        <v>119</v>
      </c>
      <c r="C78" s="61"/>
      <c r="D78" s="62"/>
      <c r="E78" s="62"/>
      <c r="F78" s="53"/>
      <c r="G78" s="53"/>
      <c r="H78" s="53"/>
      <c r="I78" s="53"/>
      <c r="J78" s="53"/>
      <c r="K78" s="53"/>
      <c r="L78" s="53"/>
      <c r="M78" s="33"/>
      <c r="N78" s="33"/>
      <c r="O78" s="33"/>
      <c r="P78" s="33"/>
      <c r="Q78" s="33"/>
      <c r="R78" s="33"/>
      <c r="S78" s="33"/>
      <c r="T78" s="33"/>
      <c r="U78" s="33"/>
      <c r="V78" s="33"/>
      <c r="W78" s="33"/>
      <c r="X78" s="33"/>
      <c r="Y78" s="33"/>
      <c r="Z78" s="33"/>
      <c r="AA78" s="33"/>
      <c r="AB78" s="33"/>
      <c r="AC78" s="33"/>
      <c r="AD78" s="33"/>
      <c r="AE78" s="33"/>
      <c r="AF78" s="42"/>
      <c r="AG78" s="40"/>
      <c r="AH78" s="40"/>
      <c r="AI78" s="40"/>
      <c r="AJ78" s="40"/>
      <c r="AK78" s="40"/>
      <c r="AL78" s="40"/>
      <c r="AM78" s="40"/>
      <c r="AN78" s="40"/>
      <c r="AO78" s="40"/>
      <c r="AP78" s="40"/>
      <c r="AQ78" s="40"/>
      <c r="AR78" s="40"/>
      <c r="AS78" s="40"/>
      <c r="AT78" s="40"/>
      <c r="AU78" s="40"/>
      <c r="AV78" s="40"/>
      <c r="AW78" s="40"/>
      <c r="AX78" s="40"/>
      <c r="AY78" s="40"/>
      <c r="AZ78" s="40"/>
      <c r="BA78" s="40"/>
      <c r="BB78" s="40"/>
      <c r="BC78" s="40"/>
      <c r="BD78" s="40"/>
      <c r="BE78" s="40"/>
      <c r="BF78" s="40"/>
      <c r="BG78" s="40"/>
      <c r="BH78" s="40"/>
      <c r="BI78" s="40"/>
      <c r="BJ78" s="40"/>
      <c r="BK78" s="40"/>
      <c r="BL78" s="40"/>
      <c r="BM78" s="40"/>
      <c r="BN78" s="40"/>
      <c r="BO78" s="40"/>
      <c r="BP78" s="40"/>
      <c r="BQ78" s="40"/>
      <c r="BR78" s="40"/>
      <c r="BS78" s="40"/>
      <c r="BT78" s="40"/>
      <c r="BU78" s="40"/>
      <c r="BV78" s="40"/>
      <c r="BW78" s="40"/>
      <c r="BX78" s="40"/>
      <c r="BY78" s="40"/>
      <c r="BZ78" s="40"/>
      <c r="CA78" s="40"/>
      <c r="CB78" s="40"/>
      <c r="CC78" s="40"/>
      <c r="CD78" s="40"/>
      <c r="CE78" s="40"/>
      <c r="CF78" s="40"/>
      <c r="CG78" s="40"/>
      <c r="CH78" s="40"/>
      <c r="CI78" s="40"/>
      <c r="CJ78" s="40"/>
      <c r="CK78" s="40"/>
      <c r="CL78" s="40"/>
      <c r="CM78" s="40"/>
      <c r="CN78" s="40"/>
      <c r="CO78" s="40"/>
      <c r="CP78" s="40"/>
      <c r="CQ78" s="40"/>
      <c r="CR78" s="40"/>
      <c r="CS78" s="40"/>
      <c r="CT78" s="40"/>
      <c r="CU78" s="40"/>
      <c r="CV78" s="40"/>
      <c r="CW78" s="40"/>
      <c r="CX78" s="40"/>
      <c r="CY78" s="40"/>
      <c r="CZ78" s="40"/>
      <c r="DA78" s="40"/>
      <c r="DB78" s="40"/>
      <c r="DC78" s="40"/>
      <c r="DD78" s="40"/>
      <c r="DE78" s="40"/>
      <c r="DF78" s="40"/>
      <c r="DG78" s="40"/>
      <c r="DH78" s="40"/>
      <c r="DI78" s="40"/>
      <c r="DJ78" s="40"/>
      <c r="DK78" s="40"/>
      <c r="DL78" s="40"/>
      <c r="DM78" s="40"/>
      <c r="DN78" s="40"/>
      <c r="DO78" s="40"/>
      <c r="DP78" s="40"/>
      <c r="DQ78" s="40"/>
      <c r="DR78" s="40"/>
      <c r="DS78" s="40"/>
      <c r="DT78" s="40"/>
      <c r="DU78" s="40"/>
      <c r="DV78" s="40"/>
      <c r="DW78" s="40"/>
      <c r="DX78" s="40"/>
      <c r="DY78" s="40"/>
      <c r="DZ78" s="40"/>
      <c r="EA78" s="40"/>
      <c r="EB78" s="40"/>
      <c r="EC78" s="40"/>
      <c r="ED78" s="40"/>
      <c r="EE78" s="40"/>
      <c r="EF78" s="40"/>
      <c r="EG78" s="40"/>
      <c r="EH78" s="40"/>
      <c r="EI78" s="40"/>
      <c r="EJ78" s="40"/>
      <c r="EK78" s="40"/>
      <c r="EL78" s="40"/>
      <c r="EM78" s="40"/>
      <c r="EN78" s="40"/>
      <c r="EO78" s="40"/>
      <c r="EP78" s="40"/>
      <c r="EQ78" s="40"/>
      <c r="ER78" s="40"/>
      <c r="ES78" s="40"/>
      <c r="ET78" s="40"/>
      <c r="EU78" s="40"/>
      <c r="EV78" s="40"/>
      <c r="EW78" s="40"/>
      <c r="EX78" s="40"/>
      <c r="EY78" s="40"/>
      <c r="EZ78" s="40"/>
      <c r="FA78" s="40"/>
      <c r="FB78" s="40"/>
      <c r="FC78" s="40"/>
      <c r="FD78" s="40"/>
      <c r="FE78" s="40"/>
      <c r="FF78" s="40"/>
      <c r="FG78" s="40"/>
      <c r="FH78" s="40"/>
      <c r="FI78" s="40"/>
      <c r="FJ78" s="40"/>
      <c r="FK78" s="40"/>
      <c r="FL78" s="40"/>
      <c r="FM78" s="40"/>
      <c r="FN78" s="40"/>
      <c r="FO78" s="40"/>
      <c r="FP78" s="40"/>
      <c r="FQ78" s="40"/>
      <c r="FR78" s="40"/>
      <c r="FS78" s="40"/>
      <c r="FT78" s="40"/>
      <c r="FU78" s="40"/>
      <c r="FV78" s="40"/>
      <c r="FW78" s="40"/>
      <c r="FX78" s="40"/>
      <c r="FY78" s="40"/>
      <c r="FZ78" s="40"/>
      <c r="GA78" s="40"/>
      <c r="GB78" s="40"/>
      <c r="GC78" s="40"/>
      <c r="GD78" s="40"/>
      <c r="GE78" s="40"/>
      <c r="GF78" s="40"/>
      <c r="GG78" s="40"/>
      <c r="GH78" s="40"/>
      <c r="GI78" s="40"/>
      <c r="GJ78" s="40"/>
      <c r="GK78" s="40"/>
      <c r="GL78" s="40"/>
      <c r="GM78" s="40"/>
      <c r="GN78" s="40"/>
      <c r="GO78" s="40"/>
      <c r="GP78" s="40"/>
      <c r="GQ78" s="40"/>
      <c r="GR78" s="40"/>
      <c r="GS78" s="40"/>
      <c r="GT78" s="40"/>
      <c r="GU78" s="40"/>
      <c r="GV78" s="40"/>
      <c r="GW78" s="40"/>
      <c r="GX78" s="40"/>
      <c r="GY78" s="40"/>
      <c r="GZ78" s="40"/>
      <c r="HA78" s="40"/>
      <c r="HB78" s="40"/>
      <c r="HC78" s="40"/>
      <c r="HD78" s="40"/>
      <c r="HE78" s="40"/>
      <c r="HF78" s="40"/>
      <c r="HG78" s="40"/>
      <c r="HH78" s="40"/>
      <c r="HI78" s="40"/>
      <c r="HJ78" s="40"/>
      <c r="HK78" s="40"/>
      <c r="HL78" s="40"/>
      <c r="HM78" s="40"/>
      <c r="HN78" s="40"/>
      <c r="HO78" s="40"/>
      <c r="HP78" s="40"/>
      <c r="HQ78" s="40"/>
      <c r="HR78" s="40"/>
      <c r="HS78" s="40"/>
      <c r="HT78" s="40"/>
      <c r="HU78" s="40"/>
      <c r="HV78" s="40"/>
      <c r="HW78" s="40"/>
      <c r="HX78" s="40"/>
      <c r="HY78" s="40"/>
      <c r="HZ78" s="40"/>
      <c r="IA78" s="40"/>
      <c r="IB78" s="40"/>
      <c r="IC78" s="40"/>
      <c r="ID78" s="40"/>
      <c r="IE78" s="40"/>
      <c r="IF78" s="40"/>
      <c r="IG78" s="40"/>
      <c r="IH78" s="40"/>
      <c r="II78" s="40"/>
      <c r="IJ78" s="40"/>
      <c r="IK78" s="40"/>
      <c r="IL78" s="40"/>
      <c r="IM78" s="40"/>
      <c r="IN78" s="40"/>
      <c r="IO78" s="40"/>
      <c r="IP78" s="40"/>
      <c r="IQ78" s="40"/>
      <c r="IR78" s="40"/>
      <c r="IS78" s="40"/>
      <c r="IT78" s="40"/>
      <c r="IU78" s="40"/>
      <c r="IV78" s="40"/>
    </row>
    <row r="79" spans="1:256" hidden="1">
      <c r="A79" s="54" t="s">
        <v>124</v>
      </c>
      <c r="B79" s="52" t="s">
        <v>125</v>
      </c>
      <c r="C79" s="52"/>
      <c r="D79" s="53"/>
      <c r="E79" s="53"/>
      <c r="F79" s="53"/>
      <c r="G79" s="53"/>
      <c r="H79" s="53"/>
      <c r="I79" s="53"/>
      <c r="J79" s="53"/>
      <c r="K79" s="53"/>
      <c r="L79" s="53"/>
      <c r="M79" s="33"/>
      <c r="N79" s="33"/>
      <c r="O79" s="33"/>
      <c r="P79" s="33"/>
      <c r="Q79" s="33"/>
      <c r="R79" s="33"/>
      <c r="S79" s="33"/>
      <c r="T79" s="33"/>
      <c r="U79" s="33"/>
      <c r="V79" s="33"/>
      <c r="W79" s="33"/>
      <c r="X79" s="33"/>
      <c r="Y79" s="33"/>
      <c r="Z79" s="33"/>
      <c r="AA79" s="33"/>
      <c r="AB79" s="33"/>
      <c r="AC79" s="33"/>
      <c r="AD79" s="33"/>
      <c r="AE79" s="33"/>
      <c r="AF79" s="60"/>
      <c r="AG79" s="40"/>
      <c r="AH79" s="40"/>
      <c r="AI79" s="40"/>
      <c r="AJ79" s="40"/>
      <c r="AK79" s="40"/>
      <c r="AL79" s="40"/>
      <c r="AM79" s="40"/>
      <c r="AN79" s="40"/>
      <c r="AO79" s="40"/>
      <c r="AP79" s="40"/>
      <c r="AQ79" s="40"/>
      <c r="AR79" s="40"/>
      <c r="AS79" s="40"/>
      <c r="AT79" s="40"/>
      <c r="AU79" s="40"/>
      <c r="AV79" s="40"/>
      <c r="AW79" s="40"/>
      <c r="AX79" s="40"/>
      <c r="AY79" s="40"/>
      <c r="AZ79" s="40"/>
      <c r="BA79" s="40"/>
      <c r="BB79" s="40"/>
      <c r="BC79" s="40"/>
      <c r="BD79" s="40"/>
      <c r="BE79" s="40"/>
      <c r="BF79" s="40"/>
      <c r="BG79" s="40"/>
      <c r="BH79" s="40"/>
      <c r="BI79" s="40"/>
      <c r="BJ79" s="40"/>
      <c r="BK79" s="40"/>
      <c r="BL79" s="40"/>
      <c r="BM79" s="40"/>
      <c r="BN79" s="40"/>
      <c r="BO79" s="40"/>
      <c r="BP79" s="40"/>
      <c r="BQ79" s="40"/>
      <c r="BR79" s="40"/>
      <c r="BS79" s="40"/>
      <c r="BT79" s="40"/>
      <c r="BU79" s="40"/>
      <c r="BV79" s="40"/>
      <c r="BW79" s="40"/>
      <c r="BX79" s="40"/>
      <c r="BY79" s="40"/>
      <c r="BZ79" s="40"/>
      <c r="CA79" s="40"/>
      <c r="CB79" s="40"/>
      <c r="CC79" s="40"/>
      <c r="CD79" s="40"/>
      <c r="CE79" s="40"/>
      <c r="CF79" s="40"/>
      <c r="CG79" s="40"/>
      <c r="CH79" s="40"/>
      <c r="CI79" s="40"/>
      <c r="CJ79" s="40"/>
      <c r="CK79" s="40"/>
      <c r="CL79" s="40"/>
      <c r="CM79" s="40"/>
      <c r="CN79" s="40"/>
      <c r="CO79" s="40"/>
      <c r="CP79" s="40"/>
      <c r="CQ79" s="40"/>
      <c r="CR79" s="40"/>
      <c r="CS79" s="40"/>
      <c r="CT79" s="40"/>
      <c r="CU79" s="40"/>
      <c r="CV79" s="40"/>
      <c r="CW79" s="40"/>
      <c r="CX79" s="40"/>
      <c r="CY79" s="40"/>
      <c r="CZ79" s="40"/>
      <c r="DA79" s="40"/>
      <c r="DB79" s="40"/>
      <c r="DC79" s="40"/>
      <c r="DD79" s="40"/>
      <c r="DE79" s="40"/>
      <c r="DF79" s="40"/>
      <c r="DG79" s="40"/>
      <c r="DH79" s="40"/>
      <c r="DI79" s="40"/>
      <c r="DJ79" s="40"/>
      <c r="DK79" s="40"/>
      <c r="DL79" s="40"/>
      <c r="DM79" s="40"/>
      <c r="DN79" s="40"/>
      <c r="DO79" s="40"/>
      <c r="DP79" s="40"/>
      <c r="DQ79" s="40"/>
      <c r="DR79" s="40"/>
      <c r="DS79" s="40"/>
      <c r="DT79" s="40"/>
      <c r="DU79" s="40"/>
      <c r="DV79" s="40"/>
      <c r="DW79" s="40"/>
      <c r="DX79" s="40"/>
      <c r="DY79" s="40"/>
      <c r="DZ79" s="40"/>
      <c r="EA79" s="40"/>
      <c r="EB79" s="40"/>
      <c r="EC79" s="40"/>
      <c r="ED79" s="40"/>
      <c r="EE79" s="40"/>
      <c r="EF79" s="40"/>
      <c r="EG79" s="40"/>
      <c r="EH79" s="40"/>
      <c r="EI79" s="40"/>
      <c r="EJ79" s="40"/>
      <c r="EK79" s="40"/>
      <c r="EL79" s="40"/>
      <c r="EM79" s="40"/>
      <c r="EN79" s="40"/>
      <c r="EO79" s="40"/>
      <c r="EP79" s="40"/>
      <c r="EQ79" s="40"/>
      <c r="ER79" s="40"/>
      <c r="ES79" s="40"/>
      <c r="ET79" s="40"/>
      <c r="EU79" s="40"/>
      <c r="EV79" s="40"/>
      <c r="EW79" s="40"/>
      <c r="EX79" s="40"/>
      <c r="EY79" s="40"/>
      <c r="EZ79" s="40"/>
      <c r="FA79" s="40"/>
      <c r="FB79" s="40"/>
      <c r="FC79" s="40"/>
      <c r="FD79" s="40"/>
      <c r="FE79" s="40"/>
      <c r="FF79" s="40"/>
      <c r="FG79" s="40"/>
      <c r="FH79" s="40"/>
      <c r="FI79" s="40"/>
      <c r="FJ79" s="40"/>
      <c r="FK79" s="40"/>
      <c r="FL79" s="40"/>
      <c r="FM79" s="40"/>
      <c r="FN79" s="40"/>
      <c r="FO79" s="40"/>
      <c r="FP79" s="40"/>
      <c r="FQ79" s="40"/>
      <c r="FR79" s="40"/>
      <c r="FS79" s="40"/>
      <c r="FT79" s="40"/>
      <c r="FU79" s="40"/>
      <c r="FV79" s="40"/>
      <c r="FW79" s="40"/>
      <c r="FX79" s="40"/>
      <c r="FY79" s="40"/>
      <c r="FZ79" s="40"/>
      <c r="GA79" s="40"/>
      <c r="GB79" s="40"/>
      <c r="GC79" s="40"/>
      <c r="GD79" s="40"/>
      <c r="GE79" s="40"/>
      <c r="GF79" s="40"/>
      <c r="GG79" s="40"/>
      <c r="GH79" s="40"/>
      <c r="GI79" s="40"/>
      <c r="GJ79" s="40"/>
      <c r="GK79" s="40"/>
      <c r="GL79" s="40"/>
      <c r="GM79" s="40"/>
      <c r="GN79" s="40"/>
      <c r="GO79" s="40"/>
      <c r="GP79" s="40"/>
      <c r="GQ79" s="40"/>
      <c r="GR79" s="40"/>
      <c r="GS79" s="40"/>
      <c r="GT79" s="40"/>
      <c r="GU79" s="40"/>
      <c r="GV79" s="40"/>
      <c r="GW79" s="40"/>
      <c r="GX79" s="40"/>
      <c r="GY79" s="40"/>
      <c r="GZ79" s="40"/>
      <c r="HA79" s="40"/>
      <c r="HB79" s="40"/>
      <c r="HC79" s="40"/>
      <c r="HD79" s="40"/>
      <c r="HE79" s="40"/>
      <c r="HF79" s="40"/>
      <c r="HG79" s="40"/>
      <c r="HH79" s="40"/>
      <c r="HI79" s="40"/>
      <c r="HJ79" s="40"/>
      <c r="HK79" s="40"/>
      <c r="HL79" s="40"/>
      <c r="HM79" s="40"/>
      <c r="HN79" s="40"/>
      <c r="HO79" s="40"/>
      <c r="HP79" s="40"/>
      <c r="HQ79" s="40"/>
      <c r="HR79" s="40"/>
      <c r="HS79" s="40"/>
      <c r="HT79" s="40"/>
      <c r="HU79" s="40"/>
      <c r="HV79" s="40"/>
      <c r="HW79" s="40"/>
      <c r="HX79" s="40"/>
      <c r="HY79" s="40"/>
      <c r="HZ79" s="40"/>
      <c r="IA79" s="40"/>
      <c r="IB79" s="40"/>
      <c r="IC79" s="40"/>
      <c r="ID79" s="40"/>
      <c r="IE79" s="40"/>
      <c r="IF79" s="40"/>
      <c r="IG79" s="40"/>
      <c r="IH79" s="40"/>
      <c r="II79" s="40"/>
      <c r="IJ79" s="40"/>
      <c r="IK79" s="40"/>
      <c r="IL79" s="40"/>
      <c r="IM79" s="40"/>
      <c r="IN79" s="40"/>
      <c r="IO79" s="40"/>
      <c r="IP79" s="40"/>
      <c r="IQ79" s="40"/>
      <c r="IR79" s="40"/>
      <c r="IS79" s="40"/>
      <c r="IT79" s="40"/>
      <c r="IU79" s="40"/>
      <c r="IV79" s="40"/>
    </row>
    <row r="80" spans="1:256" hidden="1">
      <c r="A80" s="54" t="s">
        <v>126</v>
      </c>
      <c r="B80" s="52" t="s">
        <v>115</v>
      </c>
      <c r="C80" s="52"/>
      <c r="D80" s="53"/>
      <c r="E80" s="53"/>
      <c r="F80" s="53"/>
      <c r="G80" s="53"/>
      <c r="H80" s="53"/>
      <c r="I80" s="53"/>
      <c r="J80" s="53"/>
      <c r="K80" s="53"/>
      <c r="L80" s="53"/>
      <c r="M80" s="33"/>
      <c r="N80" s="33"/>
      <c r="O80" s="33"/>
      <c r="P80" s="33"/>
      <c r="Q80" s="33"/>
      <c r="R80" s="33"/>
      <c r="S80" s="33"/>
      <c r="T80" s="33"/>
      <c r="U80" s="33"/>
      <c r="V80" s="33"/>
      <c r="W80" s="33"/>
      <c r="X80" s="33"/>
      <c r="Y80" s="33"/>
      <c r="Z80" s="33"/>
      <c r="AA80" s="33"/>
      <c r="AB80" s="33"/>
      <c r="AC80" s="33"/>
      <c r="AD80" s="33"/>
      <c r="AE80" s="33"/>
      <c r="AF80" s="60"/>
      <c r="AG80" s="40"/>
      <c r="AH80" s="40"/>
      <c r="AI80" s="40"/>
      <c r="AJ80" s="40"/>
      <c r="AK80" s="40"/>
      <c r="AL80" s="40"/>
      <c r="AM80" s="40"/>
      <c r="AN80" s="40"/>
      <c r="AO80" s="40"/>
      <c r="AP80" s="40"/>
      <c r="AQ80" s="40"/>
      <c r="AR80" s="40"/>
      <c r="AS80" s="40"/>
      <c r="AT80" s="40"/>
      <c r="AU80" s="40"/>
      <c r="AV80" s="40"/>
      <c r="AW80" s="40"/>
      <c r="AX80" s="40"/>
      <c r="AY80" s="40"/>
      <c r="AZ80" s="40"/>
      <c r="BA80" s="40"/>
      <c r="BB80" s="40"/>
      <c r="BC80" s="40"/>
      <c r="BD80" s="40"/>
      <c r="BE80" s="40"/>
      <c r="BF80" s="40"/>
      <c r="BG80" s="40"/>
      <c r="BH80" s="40"/>
      <c r="BI80" s="40"/>
      <c r="BJ80" s="40"/>
      <c r="BK80" s="40"/>
      <c r="BL80" s="40"/>
      <c r="BM80" s="40"/>
      <c r="BN80" s="40"/>
      <c r="BO80" s="40"/>
      <c r="BP80" s="40"/>
      <c r="BQ80" s="40"/>
      <c r="BR80" s="40"/>
      <c r="BS80" s="40"/>
      <c r="BT80" s="40"/>
      <c r="BU80" s="40"/>
      <c r="BV80" s="40"/>
      <c r="BW80" s="40"/>
      <c r="BX80" s="40"/>
      <c r="BY80" s="40"/>
      <c r="BZ80" s="40"/>
      <c r="CA80" s="40"/>
      <c r="CB80" s="40"/>
      <c r="CC80" s="40"/>
      <c r="CD80" s="40"/>
      <c r="CE80" s="40"/>
      <c r="CF80" s="40"/>
      <c r="CG80" s="40"/>
      <c r="CH80" s="40"/>
      <c r="CI80" s="40"/>
      <c r="CJ80" s="40"/>
      <c r="CK80" s="40"/>
      <c r="CL80" s="40"/>
      <c r="CM80" s="40"/>
      <c r="CN80" s="40"/>
      <c r="CO80" s="40"/>
      <c r="CP80" s="40"/>
      <c r="CQ80" s="40"/>
      <c r="CR80" s="40"/>
      <c r="CS80" s="40"/>
      <c r="CT80" s="40"/>
      <c r="CU80" s="40"/>
      <c r="CV80" s="40"/>
      <c r="CW80" s="40"/>
      <c r="CX80" s="40"/>
      <c r="CY80" s="40"/>
      <c r="CZ80" s="40"/>
      <c r="DA80" s="40"/>
      <c r="DB80" s="40"/>
      <c r="DC80" s="40"/>
      <c r="DD80" s="40"/>
      <c r="DE80" s="40"/>
      <c r="DF80" s="40"/>
      <c r="DG80" s="40"/>
      <c r="DH80" s="40"/>
      <c r="DI80" s="40"/>
      <c r="DJ80" s="40"/>
      <c r="DK80" s="40"/>
      <c r="DL80" s="40"/>
      <c r="DM80" s="40"/>
      <c r="DN80" s="40"/>
      <c r="DO80" s="40"/>
      <c r="DP80" s="40"/>
      <c r="DQ80" s="40"/>
      <c r="DR80" s="40"/>
      <c r="DS80" s="40"/>
      <c r="DT80" s="40"/>
      <c r="DU80" s="40"/>
      <c r="DV80" s="40"/>
      <c r="DW80" s="40"/>
      <c r="DX80" s="40"/>
      <c r="DY80" s="40"/>
      <c r="DZ80" s="40"/>
      <c r="EA80" s="40"/>
      <c r="EB80" s="40"/>
      <c r="EC80" s="40"/>
      <c r="ED80" s="40"/>
      <c r="EE80" s="40"/>
      <c r="EF80" s="40"/>
      <c r="EG80" s="40"/>
      <c r="EH80" s="40"/>
      <c r="EI80" s="40"/>
      <c r="EJ80" s="40"/>
      <c r="EK80" s="40"/>
      <c r="EL80" s="40"/>
      <c r="EM80" s="40"/>
      <c r="EN80" s="40"/>
      <c r="EO80" s="40"/>
      <c r="EP80" s="40"/>
      <c r="EQ80" s="40"/>
      <c r="ER80" s="40"/>
      <c r="ES80" s="40"/>
      <c r="ET80" s="40"/>
      <c r="EU80" s="40"/>
      <c r="EV80" s="40"/>
      <c r="EW80" s="40"/>
      <c r="EX80" s="40"/>
      <c r="EY80" s="40"/>
      <c r="EZ80" s="40"/>
      <c r="FA80" s="40"/>
      <c r="FB80" s="40"/>
      <c r="FC80" s="40"/>
      <c r="FD80" s="40"/>
      <c r="FE80" s="40"/>
      <c r="FF80" s="40"/>
      <c r="FG80" s="40"/>
      <c r="FH80" s="40"/>
      <c r="FI80" s="40"/>
      <c r="FJ80" s="40"/>
      <c r="FK80" s="40"/>
      <c r="FL80" s="40"/>
      <c r="FM80" s="40"/>
      <c r="FN80" s="40"/>
      <c r="FO80" s="40"/>
      <c r="FP80" s="40"/>
      <c r="FQ80" s="40"/>
      <c r="FR80" s="40"/>
      <c r="FS80" s="40"/>
      <c r="FT80" s="40"/>
      <c r="FU80" s="40"/>
      <c r="FV80" s="40"/>
      <c r="FW80" s="40"/>
      <c r="FX80" s="40"/>
      <c r="FY80" s="40"/>
      <c r="FZ80" s="40"/>
      <c r="GA80" s="40"/>
      <c r="GB80" s="40"/>
      <c r="GC80" s="40"/>
      <c r="GD80" s="40"/>
      <c r="GE80" s="40"/>
      <c r="GF80" s="40"/>
      <c r="GG80" s="40"/>
      <c r="GH80" s="40"/>
      <c r="GI80" s="40"/>
      <c r="GJ80" s="40"/>
      <c r="GK80" s="40"/>
      <c r="GL80" s="40"/>
      <c r="GM80" s="40"/>
      <c r="GN80" s="40"/>
      <c r="GO80" s="40"/>
      <c r="GP80" s="40"/>
      <c r="GQ80" s="40"/>
      <c r="GR80" s="40"/>
      <c r="GS80" s="40"/>
      <c r="GT80" s="40"/>
      <c r="GU80" s="40"/>
      <c r="GV80" s="40"/>
      <c r="GW80" s="40"/>
      <c r="GX80" s="40"/>
      <c r="GY80" s="40"/>
      <c r="GZ80" s="40"/>
      <c r="HA80" s="40"/>
      <c r="HB80" s="40"/>
      <c r="HC80" s="40"/>
      <c r="HD80" s="40"/>
      <c r="HE80" s="40"/>
      <c r="HF80" s="40"/>
      <c r="HG80" s="40"/>
      <c r="HH80" s="40"/>
      <c r="HI80" s="40"/>
      <c r="HJ80" s="40"/>
      <c r="HK80" s="40"/>
      <c r="HL80" s="40"/>
      <c r="HM80" s="40"/>
      <c r="HN80" s="40"/>
      <c r="HO80" s="40"/>
      <c r="HP80" s="40"/>
      <c r="HQ80" s="40"/>
      <c r="HR80" s="40"/>
      <c r="HS80" s="40"/>
      <c r="HT80" s="40"/>
      <c r="HU80" s="40"/>
      <c r="HV80" s="40"/>
      <c r="HW80" s="40"/>
      <c r="HX80" s="40"/>
      <c r="HY80" s="40"/>
      <c r="HZ80" s="40"/>
      <c r="IA80" s="40"/>
      <c r="IB80" s="40"/>
      <c r="IC80" s="40"/>
      <c r="ID80" s="40"/>
      <c r="IE80" s="40"/>
      <c r="IF80" s="40"/>
      <c r="IG80" s="40"/>
      <c r="IH80" s="40"/>
      <c r="II80" s="40"/>
      <c r="IJ80" s="40"/>
      <c r="IK80" s="40"/>
      <c r="IL80" s="40"/>
      <c r="IM80" s="40"/>
      <c r="IN80" s="40"/>
      <c r="IO80" s="40"/>
      <c r="IP80" s="40"/>
      <c r="IQ80" s="40"/>
      <c r="IR80" s="40"/>
      <c r="IS80" s="40"/>
      <c r="IT80" s="40"/>
      <c r="IU80" s="40"/>
      <c r="IV80" s="40"/>
    </row>
    <row r="81" spans="1:256" ht="25.5" hidden="1">
      <c r="A81" s="51" t="s">
        <v>210</v>
      </c>
      <c r="B81" s="52" t="s">
        <v>211</v>
      </c>
      <c r="C81" s="52"/>
      <c r="D81" s="53"/>
      <c r="E81" s="53"/>
      <c r="F81" s="53"/>
      <c r="G81" s="53"/>
      <c r="H81" s="53"/>
      <c r="I81" s="53"/>
      <c r="J81" s="53"/>
      <c r="K81" s="53"/>
      <c r="L81" s="53"/>
      <c r="M81" s="33"/>
      <c r="N81" s="33"/>
      <c r="O81" s="33"/>
      <c r="P81" s="33"/>
      <c r="Q81" s="33"/>
      <c r="R81" s="33"/>
      <c r="S81" s="33"/>
      <c r="T81" s="33"/>
      <c r="U81" s="33"/>
      <c r="V81" s="33"/>
      <c r="W81" s="33"/>
      <c r="X81" s="33"/>
      <c r="Y81" s="33"/>
      <c r="Z81" s="33"/>
      <c r="AA81" s="33"/>
      <c r="AB81" s="33"/>
      <c r="AC81" s="33"/>
      <c r="AD81" s="33"/>
      <c r="AE81" s="33"/>
      <c r="AF81" s="60"/>
      <c r="AG81" s="40"/>
      <c r="AH81" s="40"/>
      <c r="AI81" s="40"/>
      <c r="AJ81" s="40"/>
      <c r="AK81" s="40"/>
      <c r="AL81" s="40"/>
      <c r="AM81" s="40"/>
      <c r="AN81" s="40"/>
      <c r="AO81" s="40"/>
      <c r="AP81" s="40"/>
      <c r="AQ81" s="40"/>
      <c r="AR81" s="40"/>
      <c r="AS81" s="40"/>
      <c r="AT81" s="40"/>
      <c r="AU81" s="40"/>
      <c r="AV81" s="40"/>
      <c r="AW81" s="40"/>
      <c r="AX81" s="40"/>
      <c r="AY81" s="40"/>
      <c r="AZ81" s="40"/>
      <c r="BA81" s="40"/>
      <c r="BB81" s="40"/>
      <c r="BC81" s="40"/>
      <c r="BD81" s="40"/>
      <c r="BE81" s="40"/>
      <c r="BF81" s="40"/>
      <c r="BG81" s="40"/>
      <c r="BH81" s="40"/>
      <c r="BI81" s="40"/>
      <c r="BJ81" s="40"/>
      <c r="BK81" s="40"/>
      <c r="BL81" s="40"/>
      <c r="BM81" s="40"/>
      <c r="BN81" s="40"/>
      <c r="BO81" s="40"/>
      <c r="BP81" s="40"/>
      <c r="BQ81" s="40"/>
      <c r="BR81" s="40"/>
      <c r="BS81" s="40"/>
      <c r="BT81" s="40"/>
      <c r="BU81" s="40"/>
      <c r="BV81" s="40"/>
      <c r="BW81" s="40"/>
      <c r="BX81" s="40"/>
      <c r="BY81" s="40"/>
      <c r="BZ81" s="40"/>
      <c r="CA81" s="40"/>
      <c r="CB81" s="40"/>
      <c r="CC81" s="40"/>
      <c r="CD81" s="40"/>
      <c r="CE81" s="40"/>
      <c r="CF81" s="40"/>
      <c r="CG81" s="40"/>
      <c r="CH81" s="40"/>
      <c r="CI81" s="40"/>
      <c r="CJ81" s="40"/>
      <c r="CK81" s="40"/>
      <c r="CL81" s="40"/>
      <c r="CM81" s="40"/>
      <c r="CN81" s="40"/>
      <c r="CO81" s="40"/>
      <c r="CP81" s="40"/>
      <c r="CQ81" s="40"/>
      <c r="CR81" s="40"/>
      <c r="CS81" s="40"/>
      <c r="CT81" s="40"/>
      <c r="CU81" s="40"/>
      <c r="CV81" s="40"/>
      <c r="CW81" s="40"/>
      <c r="CX81" s="40"/>
      <c r="CY81" s="40"/>
      <c r="CZ81" s="40"/>
      <c r="DA81" s="40"/>
      <c r="DB81" s="40"/>
      <c r="DC81" s="40"/>
      <c r="DD81" s="40"/>
      <c r="DE81" s="40"/>
      <c r="DF81" s="40"/>
      <c r="DG81" s="40"/>
      <c r="DH81" s="40"/>
      <c r="DI81" s="40"/>
      <c r="DJ81" s="40"/>
      <c r="DK81" s="40"/>
      <c r="DL81" s="40"/>
      <c r="DM81" s="40"/>
      <c r="DN81" s="40"/>
      <c r="DO81" s="40"/>
      <c r="DP81" s="40"/>
      <c r="DQ81" s="40"/>
      <c r="DR81" s="40"/>
      <c r="DS81" s="40"/>
      <c r="DT81" s="40"/>
      <c r="DU81" s="40"/>
      <c r="DV81" s="40"/>
      <c r="DW81" s="40"/>
      <c r="DX81" s="40"/>
      <c r="DY81" s="40"/>
      <c r="DZ81" s="40"/>
      <c r="EA81" s="40"/>
      <c r="EB81" s="40"/>
      <c r="EC81" s="40"/>
      <c r="ED81" s="40"/>
      <c r="EE81" s="40"/>
      <c r="EF81" s="40"/>
      <c r="EG81" s="40"/>
      <c r="EH81" s="40"/>
      <c r="EI81" s="40"/>
      <c r="EJ81" s="40"/>
      <c r="EK81" s="40"/>
      <c r="EL81" s="40"/>
      <c r="EM81" s="40"/>
      <c r="EN81" s="40"/>
      <c r="EO81" s="40"/>
      <c r="EP81" s="40"/>
      <c r="EQ81" s="40"/>
      <c r="ER81" s="40"/>
      <c r="ES81" s="40"/>
      <c r="ET81" s="40"/>
      <c r="EU81" s="40"/>
      <c r="EV81" s="40"/>
      <c r="EW81" s="40"/>
      <c r="EX81" s="40"/>
      <c r="EY81" s="40"/>
      <c r="EZ81" s="40"/>
      <c r="FA81" s="40"/>
      <c r="FB81" s="40"/>
      <c r="FC81" s="40"/>
      <c r="FD81" s="40"/>
      <c r="FE81" s="40"/>
      <c r="FF81" s="40"/>
      <c r="FG81" s="40"/>
      <c r="FH81" s="40"/>
      <c r="FI81" s="40"/>
      <c r="FJ81" s="40"/>
      <c r="FK81" s="40"/>
      <c r="FL81" s="40"/>
      <c r="FM81" s="40"/>
      <c r="FN81" s="40"/>
      <c r="FO81" s="40"/>
      <c r="FP81" s="40"/>
      <c r="FQ81" s="40"/>
      <c r="FR81" s="40"/>
      <c r="FS81" s="40"/>
      <c r="FT81" s="40"/>
      <c r="FU81" s="40"/>
      <c r="FV81" s="40"/>
      <c r="FW81" s="40"/>
      <c r="FX81" s="40"/>
      <c r="FY81" s="40"/>
      <c r="FZ81" s="40"/>
      <c r="GA81" s="40"/>
      <c r="GB81" s="40"/>
      <c r="GC81" s="40"/>
      <c r="GD81" s="40"/>
      <c r="GE81" s="40"/>
      <c r="GF81" s="40"/>
      <c r="GG81" s="40"/>
      <c r="GH81" s="40"/>
      <c r="GI81" s="40"/>
      <c r="GJ81" s="40"/>
      <c r="GK81" s="40"/>
      <c r="GL81" s="40"/>
      <c r="GM81" s="40"/>
      <c r="GN81" s="40"/>
      <c r="GO81" s="40"/>
      <c r="GP81" s="40"/>
      <c r="GQ81" s="40"/>
      <c r="GR81" s="40"/>
      <c r="GS81" s="40"/>
      <c r="GT81" s="40"/>
      <c r="GU81" s="40"/>
      <c r="GV81" s="40"/>
      <c r="GW81" s="40"/>
      <c r="GX81" s="40"/>
      <c r="GY81" s="40"/>
      <c r="GZ81" s="40"/>
      <c r="HA81" s="40"/>
      <c r="HB81" s="40"/>
      <c r="HC81" s="40"/>
      <c r="HD81" s="40"/>
      <c r="HE81" s="40"/>
      <c r="HF81" s="40"/>
      <c r="HG81" s="40"/>
      <c r="HH81" s="40"/>
      <c r="HI81" s="40"/>
      <c r="HJ81" s="40"/>
      <c r="HK81" s="40"/>
      <c r="HL81" s="40"/>
      <c r="HM81" s="40"/>
      <c r="HN81" s="40"/>
      <c r="HO81" s="40"/>
      <c r="HP81" s="40"/>
      <c r="HQ81" s="40"/>
      <c r="HR81" s="40"/>
      <c r="HS81" s="40"/>
      <c r="HT81" s="40"/>
      <c r="HU81" s="40"/>
      <c r="HV81" s="40"/>
      <c r="HW81" s="40"/>
      <c r="HX81" s="40"/>
      <c r="HY81" s="40"/>
      <c r="HZ81" s="40"/>
      <c r="IA81" s="40"/>
      <c r="IB81" s="40"/>
      <c r="IC81" s="40"/>
      <c r="ID81" s="40"/>
      <c r="IE81" s="40"/>
      <c r="IF81" s="40"/>
      <c r="IG81" s="40"/>
      <c r="IH81" s="40"/>
      <c r="II81" s="40"/>
      <c r="IJ81" s="40"/>
      <c r="IK81" s="40"/>
      <c r="IL81" s="40"/>
      <c r="IM81" s="40"/>
      <c r="IN81" s="40"/>
      <c r="IO81" s="40"/>
      <c r="IP81" s="40"/>
      <c r="IQ81" s="40"/>
      <c r="IR81" s="40"/>
      <c r="IS81" s="40"/>
      <c r="IT81" s="40"/>
      <c r="IU81" s="40"/>
      <c r="IV81" s="40"/>
    </row>
    <row r="82" spans="1:256" ht="25.5" hidden="1">
      <c r="A82" s="54" t="s">
        <v>114</v>
      </c>
      <c r="B82" s="52" t="s">
        <v>119</v>
      </c>
      <c r="C82" s="61"/>
      <c r="D82" s="62"/>
      <c r="E82" s="62"/>
      <c r="F82" s="53"/>
      <c r="G82" s="53"/>
      <c r="H82" s="53"/>
      <c r="I82" s="53"/>
      <c r="J82" s="53"/>
      <c r="K82" s="53"/>
      <c r="L82" s="53"/>
      <c r="M82" s="33"/>
      <c r="N82" s="33"/>
      <c r="O82" s="33"/>
      <c r="P82" s="33"/>
      <c r="Q82" s="33"/>
      <c r="R82" s="33"/>
      <c r="S82" s="33"/>
      <c r="T82" s="33"/>
      <c r="U82" s="33"/>
      <c r="V82" s="33"/>
      <c r="W82" s="33"/>
      <c r="X82" s="33"/>
      <c r="Y82" s="33"/>
      <c r="Z82" s="33"/>
      <c r="AA82" s="33"/>
      <c r="AB82" s="33"/>
      <c r="AC82" s="33"/>
      <c r="AD82" s="33"/>
      <c r="AE82" s="33"/>
      <c r="AF82" s="42"/>
      <c r="AG82" s="40"/>
      <c r="AH82" s="40"/>
      <c r="AI82" s="40"/>
      <c r="AJ82" s="40"/>
      <c r="AK82" s="40"/>
      <c r="AL82" s="40"/>
      <c r="AM82" s="40"/>
      <c r="AN82" s="40"/>
      <c r="AO82" s="40"/>
      <c r="AP82" s="40"/>
      <c r="AQ82" s="40"/>
      <c r="AR82" s="40"/>
      <c r="AS82" s="40"/>
      <c r="AT82" s="40"/>
      <c r="AU82" s="40"/>
      <c r="AV82" s="40"/>
      <c r="AW82" s="40"/>
      <c r="AX82" s="40"/>
      <c r="AY82" s="40"/>
      <c r="AZ82" s="40"/>
      <c r="BA82" s="40"/>
      <c r="BB82" s="40"/>
      <c r="BC82" s="40"/>
      <c r="BD82" s="40"/>
      <c r="BE82" s="40"/>
      <c r="BF82" s="40"/>
      <c r="BG82" s="40"/>
      <c r="BH82" s="40"/>
      <c r="BI82" s="40"/>
      <c r="BJ82" s="40"/>
      <c r="BK82" s="40"/>
      <c r="BL82" s="40"/>
      <c r="BM82" s="40"/>
      <c r="BN82" s="40"/>
      <c r="BO82" s="40"/>
      <c r="BP82" s="40"/>
      <c r="BQ82" s="40"/>
      <c r="BR82" s="40"/>
      <c r="BS82" s="40"/>
      <c r="BT82" s="40"/>
      <c r="BU82" s="40"/>
      <c r="BV82" s="40"/>
      <c r="BW82" s="40"/>
      <c r="BX82" s="40"/>
      <c r="BY82" s="40"/>
      <c r="BZ82" s="40"/>
      <c r="CA82" s="40"/>
      <c r="CB82" s="40"/>
      <c r="CC82" s="40"/>
      <c r="CD82" s="40"/>
      <c r="CE82" s="40"/>
      <c r="CF82" s="40"/>
      <c r="CG82" s="40"/>
      <c r="CH82" s="40"/>
      <c r="CI82" s="40"/>
      <c r="CJ82" s="40"/>
      <c r="CK82" s="40"/>
      <c r="CL82" s="40"/>
      <c r="CM82" s="40"/>
      <c r="CN82" s="40"/>
      <c r="CO82" s="40"/>
      <c r="CP82" s="40"/>
      <c r="CQ82" s="40"/>
      <c r="CR82" s="40"/>
      <c r="CS82" s="40"/>
      <c r="CT82" s="40"/>
      <c r="CU82" s="40"/>
      <c r="CV82" s="40"/>
      <c r="CW82" s="40"/>
      <c r="CX82" s="40"/>
      <c r="CY82" s="40"/>
      <c r="CZ82" s="40"/>
      <c r="DA82" s="40"/>
      <c r="DB82" s="40"/>
      <c r="DC82" s="40"/>
      <c r="DD82" s="40"/>
      <c r="DE82" s="40"/>
      <c r="DF82" s="40"/>
      <c r="DG82" s="40"/>
      <c r="DH82" s="40"/>
      <c r="DI82" s="40"/>
      <c r="DJ82" s="40"/>
      <c r="DK82" s="40"/>
      <c r="DL82" s="40"/>
      <c r="DM82" s="40"/>
      <c r="DN82" s="40"/>
      <c r="DO82" s="40"/>
      <c r="DP82" s="40"/>
      <c r="DQ82" s="40"/>
      <c r="DR82" s="40"/>
      <c r="DS82" s="40"/>
      <c r="DT82" s="40"/>
      <c r="DU82" s="40"/>
      <c r="DV82" s="40"/>
      <c r="DW82" s="40"/>
      <c r="DX82" s="40"/>
      <c r="DY82" s="40"/>
      <c r="DZ82" s="40"/>
      <c r="EA82" s="40"/>
      <c r="EB82" s="40"/>
      <c r="EC82" s="40"/>
      <c r="ED82" s="40"/>
      <c r="EE82" s="40"/>
      <c r="EF82" s="40"/>
      <c r="EG82" s="40"/>
      <c r="EH82" s="40"/>
      <c r="EI82" s="40"/>
      <c r="EJ82" s="40"/>
      <c r="EK82" s="40"/>
      <c r="EL82" s="40"/>
      <c r="EM82" s="40"/>
      <c r="EN82" s="40"/>
      <c r="EO82" s="40"/>
      <c r="EP82" s="40"/>
      <c r="EQ82" s="40"/>
      <c r="ER82" s="40"/>
      <c r="ES82" s="40"/>
      <c r="ET82" s="40"/>
      <c r="EU82" s="40"/>
      <c r="EV82" s="40"/>
      <c r="EW82" s="40"/>
      <c r="EX82" s="40"/>
      <c r="EY82" s="40"/>
      <c r="EZ82" s="40"/>
      <c r="FA82" s="40"/>
      <c r="FB82" s="40"/>
      <c r="FC82" s="40"/>
      <c r="FD82" s="40"/>
      <c r="FE82" s="40"/>
      <c r="FF82" s="40"/>
      <c r="FG82" s="40"/>
      <c r="FH82" s="40"/>
      <c r="FI82" s="40"/>
      <c r="FJ82" s="40"/>
      <c r="FK82" s="40"/>
      <c r="FL82" s="40"/>
      <c r="FM82" s="40"/>
      <c r="FN82" s="40"/>
      <c r="FO82" s="40"/>
      <c r="FP82" s="40"/>
      <c r="FQ82" s="40"/>
      <c r="FR82" s="40"/>
      <c r="FS82" s="40"/>
      <c r="FT82" s="40"/>
      <c r="FU82" s="40"/>
      <c r="FV82" s="40"/>
      <c r="FW82" s="40"/>
      <c r="FX82" s="40"/>
      <c r="FY82" s="40"/>
      <c r="FZ82" s="40"/>
      <c r="GA82" s="40"/>
      <c r="GB82" s="40"/>
      <c r="GC82" s="40"/>
      <c r="GD82" s="40"/>
      <c r="GE82" s="40"/>
      <c r="GF82" s="40"/>
      <c r="GG82" s="40"/>
      <c r="GH82" s="40"/>
      <c r="GI82" s="40"/>
      <c r="GJ82" s="40"/>
      <c r="GK82" s="40"/>
      <c r="GL82" s="40"/>
      <c r="GM82" s="40"/>
      <c r="GN82" s="40"/>
      <c r="GO82" s="40"/>
      <c r="GP82" s="40"/>
      <c r="GQ82" s="40"/>
      <c r="GR82" s="40"/>
      <c r="GS82" s="40"/>
      <c r="GT82" s="40"/>
      <c r="GU82" s="40"/>
      <c r="GV82" s="40"/>
      <c r="GW82" s="40"/>
      <c r="GX82" s="40"/>
      <c r="GY82" s="40"/>
      <c r="GZ82" s="40"/>
      <c r="HA82" s="40"/>
      <c r="HB82" s="40"/>
      <c r="HC82" s="40"/>
      <c r="HD82" s="40"/>
      <c r="HE82" s="40"/>
      <c r="HF82" s="40"/>
      <c r="HG82" s="40"/>
      <c r="HH82" s="40"/>
      <c r="HI82" s="40"/>
      <c r="HJ82" s="40"/>
      <c r="HK82" s="40"/>
      <c r="HL82" s="40"/>
      <c r="HM82" s="40"/>
      <c r="HN82" s="40"/>
      <c r="HO82" s="40"/>
      <c r="HP82" s="40"/>
      <c r="HQ82" s="40"/>
      <c r="HR82" s="40"/>
      <c r="HS82" s="40"/>
      <c r="HT82" s="40"/>
      <c r="HU82" s="40"/>
      <c r="HV82" s="40"/>
      <c r="HW82" s="40"/>
      <c r="HX82" s="40"/>
      <c r="HY82" s="40"/>
      <c r="HZ82" s="40"/>
      <c r="IA82" s="40"/>
      <c r="IB82" s="40"/>
      <c r="IC82" s="40"/>
      <c r="ID82" s="40"/>
      <c r="IE82" s="40"/>
      <c r="IF82" s="40"/>
      <c r="IG82" s="40"/>
      <c r="IH82" s="40"/>
      <c r="II82" s="40"/>
      <c r="IJ82" s="40"/>
      <c r="IK82" s="40"/>
      <c r="IL82" s="40"/>
      <c r="IM82" s="40"/>
      <c r="IN82" s="40"/>
      <c r="IO82" s="40"/>
      <c r="IP82" s="40"/>
      <c r="IQ82" s="40"/>
      <c r="IR82" s="40"/>
      <c r="IS82" s="40"/>
      <c r="IT82" s="40"/>
      <c r="IU82" s="40"/>
      <c r="IV82" s="40"/>
    </row>
    <row r="83" spans="1:256" hidden="1">
      <c r="A83" s="54" t="s">
        <v>124</v>
      </c>
      <c r="B83" s="52" t="s">
        <v>125</v>
      </c>
      <c r="C83" s="52"/>
      <c r="D83" s="53"/>
      <c r="E83" s="53"/>
      <c r="F83" s="53"/>
      <c r="G83" s="53"/>
      <c r="H83" s="53"/>
      <c r="I83" s="53"/>
      <c r="J83" s="53"/>
      <c r="K83" s="53"/>
      <c r="L83" s="53"/>
      <c r="M83" s="33"/>
      <c r="N83" s="33"/>
      <c r="O83" s="33"/>
      <c r="P83" s="33"/>
      <c r="Q83" s="33"/>
      <c r="R83" s="33"/>
      <c r="S83" s="33"/>
      <c r="T83" s="33"/>
      <c r="U83" s="33"/>
      <c r="V83" s="33"/>
      <c r="W83" s="33"/>
      <c r="X83" s="33"/>
      <c r="Y83" s="33"/>
      <c r="Z83" s="33"/>
      <c r="AA83" s="33"/>
      <c r="AB83" s="33"/>
      <c r="AC83" s="33"/>
      <c r="AD83" s="33"/>
      <c r="AE83" s="33"/>
      <c r="AF83" s="60"/>
      <c r="AG83" s="40"/>
      <c r="AH83" s="40"/>
      <c r="AI83" s="40"/>
      <c r="AJ83" s="40"/>
      <c r="AK83" s="40"/>
      <c r="AL83" s="40"/>
      <c r="AM83" s="40"/>
      <c r="AN83" s="40"/>
      <c r="AO83" s="40"/>
      <c r="AP83" s="40"/>
      <c r="AQ83" s="40"/>
      <c r="AR83" s="40"/>
      <c r="AS83" s="40"/>
      <c r="AT83" s="40"/>
      <c r="AU83" s="40"/>
      <c r="AV83" s="40"/>
      <c r="AW83" s="40"/>
      <c r="AX83" s="40"/>
      <c r="AY83" s="40"/>
      <c r="AZ83" s="40"/>
      <c r="BA83" s="40"/>
      <c r="BB83" s="40"/>
      <c r="BC83" s="40"/>
      <c r="BD83" s="40"/>
      <c r="BE83" s="40"/>
      <c r="BF83" s="40"/>
      <c r="BG83" s="40"/>
      <c r="BH83" s="40"/>
      <c r="BI83" s="40"/>
      <c r="BJ83" s="40"/>
      <c r="BK83" s="40"/>
      <c r="BL83" s="40"/>
      <c r="BM83" s="40"/>
      <c r="BN83" s="40"/>
      <c r="BO83" s="40"/>
      <c r="BP83" s="40"/>
      <c r="BQ83" s="40"/>
      <c r="BR83" s="40"/>
      <c r="BS83" s="40"/>
      <c r="BT83" s="40"/>
      <c r="BU83" s="40"/>
      <c r="BV83" s="40"/>
      <c r="BW83" s="40"/>
      <c r="BX83" s="40"/>
      <c r="BY83" s="40"/>
      <c r="BZ83" s="40"/>
      <c r="CA83" s="40"/>
      <c r="CB83" s="40"/>
      <c r="CC83" s="40"/>
      <c r="CD83" s="40"/>
      <c r="CE83" s="40"/>
      <c r="CF83" s="40"/>
      <c r="CG83" s="40"/>
      <c r="CH83" s="40"/>
      <c r="CI83" s="40"/>
      <c r="CJ83" s="40"/>
      <c r="CK83" s="40"/>
      <c r="CL83" s="40"/>
      <c r="CM83" s="40"/>
      <c r="CN83" s="40"/>
      <c r="CO83" s="40"/>
      <c r="CP83" s="40"/>
      <c r="CQ83" s="40"/>
      <c r="CR83" s="40"/>
      <c r="CS83" s="40"/>
      <c r="CT83" s="40"/>
      <c r="CU83" s="40"/>
      <c r="CV83" s="40"/>
      <c r="CW83" s="40"/>
      <c r="CX83" s="40"/>
      <c r="CY83" s="40"/>
      <c r="CZ83" s="40"/>
      <c r="DA83" s="40"/>
      <c r="DB83" s="40"/>
      <c r="DC83" s="40"/>
      <c r="DD83" s="40"/>
      <c r="DE83" s="40"/>
      <c r="DF83" s="40"/>
      <c r="DG83" s="40"/>
      <c r="DH83" s="40"/>
      <c r="DI83" s="40"/>
      <c r="DJ83" s="40"/>
      <c r="DK83" s="40"/>
      <c r="DL83" s="40"/>
      <c r="DM83" s="40"/>
      <c r="DN83" s="40"/>
      <c r="DO83" s="40"/>
      <c r="DP83" s="40"/>
      <c r="DQ83" s="40"/>
      <c r="DR83" s="40"/>
      <c r="DS83" s="40"/>
      <c r="DT83" s="40"/>
      <c r="DU83" s="40"/>
      <c r="DV83" s="40"/>
      <c r="DW83" s="40"/>
      <c r="DX83" s="40"/>
      <c r="DY83" s="40"/>
      <c r="DZ83" s="40"/>
      <c r="EA83" s="40"/>
      <c r="EB83" s="40"/>
      <c r="EC83" s="40"/>
      <c r="ED83" s="40"/>
      <c r="EE83" s="40"/>
      <c r="EF83" s="40"/>
      <c r="EG83" s="40"/>
      <c r="EH83" s="40"/>
      <c r="EI83" s="40"/>
      <c r="EJ83" s="40"/>
      <c r="EK83" s="40"/>
      <c r="EL83" s="40"/>
      <c r="EM83" s="40"/>
      <c r="EN83" s="40"/>
      <c r="EO83" s="40"/>
      <c r="EP83" s="40"/>
      <c r="EQ83" s="40"/>
      <c r="ER83" s="40"/>
      <c r="ES83" s="40"/>
      <c r="ET83" s="40"/>
      <c r="EU83" s="40"/>
      <c r="EV83" s="40"/>
      <c r="EW83" s="40"/>
      <c r="EX83" s="40"/>
      <c r="EY83" s="40"/>
      <c r="EZ83" s="40"/>
      <c r="FA83" s="40"/>
      <c r="FB83" s="40"/>
      <c r="FC83" s="40"/>
      <c r="FD83" s="40"/>
      <c r="FE83" s="40"/>
      <c r="FF83" s="40"/>
      <c r="FG83" s="40"/>
      <c r="FH83" s="40"/>
      <c r="FI83" s="40"/>
      <c r="FJ83" s="40"/>
      <c r="FK83" s="40"/>
      <c r="FL83" s="40"/>
      <c r="FM83" s="40"/>
      <c r="FN83" s="40"/>
      <c r="FO83" s="40"/>
      <c r="FP83" s="40"/>
      <c r="FQ83" s="40"/>
      <c r="FR83" s="40"/>
      <c r="FS83" s="40"/>
      <c r="FT83" s="40"/>
      <c r="FU83" s="40"/>
      <c r="FV83" s="40"/>
      <c r="FW83" s="40"/>
      <c r="FX83" s="40"/>
      <c r="FY83" s="40"/>
      <c r="FZ83" s="40"/>
      <c r="GA83" s="40"/>
      <c r="GB83" s="40"/>
      <c r="GC83" s="40"/>
      <c r="GD83" s="40"/>
      <c r="GE83" s="40"/>
      <c r="GF83" s="40"/>
      <c r="GG83" s="40"/>
      <c r="GH83" s="40"/>
      <c r="GI83" s="40"/>
      <c r="GJ83" s="40"/>
      <c r="GK83" s="40"/>
      <c r="GL83" s="40"/>
      <c r="GM83" s="40"/>
      <c r="GN83" s="40"/>
      <c r="GO83" s="40"/>
      <c r="GP83" s="40"/>
      <c r="GQ83" s="40"/>
      <c r="GR83" s="40"/>
      <c r="GS83" s="40"/>
      <c r="GT83" s="40"/>
      <c r="GU83" s="40"/>
      <c r="GV83" s="40"/>
      <c r="GW83" s="40"/>
      <c r="GX83" s="40"/>
      <c r="GY83" s="40"/>
      <c r="GZ83" s="40"/>
      <c r="HA83" s="40"/>
      <c r="HB83" s="40"/>
      <c r="HC83" s="40"/>
      <c r="HD83" s="40"/>
      <c r="HE83" s="40"/>
      <c r="HF83" s="40"/>
      <c r="HG83" s="40"/>
      <c r="HH83" s="40"/>
      <c r="HI83" s="40"/>
      <c r="HJ83" s="40"/>
      <c r="HK83" s="40"/>
      <c r="HL83" s="40"/>
      <c r="HM83" s="40"/>
      <c r="HN83" s="40"/>
      <c r="HO83" s="40"/>
      <c r="HP83" s="40"/>
      <c r="HQ83" s="40"/>
      <c r="HR83" s="40"/>
      <c r="HS83" s="40"/>
      <c r="HT83" s="40"/>
      <c r="HU83" s="40"/>
      <c r="HV83" s="40"/>
      <c r="HW83" s="40"/>
      <c r="HX83" s="40"/>
      <c r="HY83" s="40"/>
      <c r="HZ83" s="40"/>
      <c r="IA83" s="40"/>
      <c r="IB83" s="40"/>
      <c r="IC83" s="40"/>
      <c r="ID83" s="40"/>
      <c r="IE83" s="40"/>
      <c r="IF83" s="40"/>
      <c r="IG83" s="40"/>
      <c r="IH83" s="40"/>
      <c r="II83" s="40"/>
      <c r="IJ83" s="40"/>
      <c r="IK83" s="40"/>
      <c r="IL83" s="40"/>
      <c r="IM83" s="40"/>
      <c r="IN83" s="40"/>
      <c r="IO83" s="40"/>
      <c r="IP83" s="40"/>
      <c r="IQ83" s="40"/>
      <c r="IR83" s="40"/>
      <c r="IS83" s="40"/>
      <c r="IT83" s="40"/>
      <c r="IU83" s="40"/>
      <c r="IV83" s="40"/>
    </row>
    <row r="84" spans="1:256" hidden="1">
      <c r="A84" s="54" t="s">
        <v>126</v>
      </c>
      <c r="B84" s="52" t="s">
        <v>115</v>
      </c>
      <c r="C84" s="52"/>
      <c r="D84" s="53"/>
      <c r="E84" s="53"/>
      <c r="F84" s="53"/>
      <c r="G84" s="53"/>
      <c r="H84" s="53"/>
      <c r="I84" s="53"/>
      <c r="J84" s="53"/>
      <c r="K84" s="53"/>
      <c r="L84" s="53"/>
      <c r="M84" s="33"/>
      <c r="N84" s="33"/>
      <c r="O84" s="33"/>
      <c r="P84" s="33"/>
      <c r="Q84" s="33"/>
      <c r="R84" s="33"/>
      <c r="S84" s="33"/>
      <c r="T84" s="33"/>
      <c r="U84" s="33"/>
      <c r="V84" s="33"/>
      <c r="W84" s="33"/>
      <c r="X84" s="33"/>
      <c r="Y84" s="33"/>
      <c r="Z84" s="33"/>
      <c r="AA84" s="33"/>
      <c r="AB84" s="33"/>
      <c r="AC84" s="33"/>
      <c r="AD84" s="33"/>
      <c r="AE84" s="33"/>
      <c r="AF84" s="60"/>
      <c r="AG84" s="40"/>
      <c r="AH84" s="40"/>
      <c r="AI84" s="40"/>
      <c r="AJ84" s="40"/>
      <c r="AK84" s="40"/>
      <c r="AL84" s="40"/>
      <c r="AM84" s="40"/>
      <c r="AN84" s="40"/>
      <c r="AO84" s="40"/>
      <c r="AP84" s="40"/>
      <c r="AQ84" s="40"/>
      <c r="AR84" s="40"/>
      <c r="AS84" s="40"/>
      <c r="AT84" s="40"/>
      <c r="AU84" s="40"/>
      <c r="AV84" s="40"/>
      <c r="AW84" s="40"/>
      <c r="AX84" s="40"/>
      <c r="AY84" s="40"/>
      <c r="AZ84" s="40"/>
      <c r="BA84" s="40"/>
      <c r="BB84" s="40"/>
      <c r="BC84" s="40"/>
      <c r="BD84" s="40"/>
      <c r="BE84" s="40"/>
      <c r="BF84" s="40"/>
      <c r="BG84" s="40"/>
      <c r="BH84" s="40"/>
      <c r="BI84" s="40"/>
      <c r="BJ84" s="40"/>
      <c r="BK84" s="40"/>
      <c r="BL84" s="40"/>
      <c r="BM84" s="40"/>
      <c r="BN84" s="40"/>
      <c r="BO84" s="40"/>
      <c r="BP84" s="40"/>
      <c r="BQ84" s="40"/>
      <c r="BR84" s="40"/>
      <c r="BS84" s="40"/>
      <c r="BT84" s="40"/>
      <c r="BU84" s="40"/>
      <c r="BV84" s="40"/>
      <c r="BW84" s="40"/>
      <c r="BX84" s="40"/>
      <c r="BY84" s="40"/>
      <c r="BZ84" s="40"/>
      <c r="CA84" s="40"/>
      <c r="CB84" s="40"/>
      <c r="CC84" s="40"/>
      <c r="CD84" s="40"/>
      <c r="CE84" s="40"/>
      <c r="CF84" s="40"/>
      <c r="CG84" s="40"/>
      <c r="CH84" s="40"/>
      <c r="CI84" s="40"/>
      <c r="CJ84" s="40"/>
      <c r="CK84" s="40"/>
      <c r="CL84" s="40"/>
      <c r="CM84" s="40"/>
      <c r="CN84" s="40"/>
      <c r="CO84" s="40"/>
      <c r="CP84" s="40"/>
      <c r="CQ84" s="40"/>
      <c r="CR84" s="40"/>
      <c r="CS84" s="40"/>
      <c r="CT84" s="40"/>
      <c r="CU84" s="40"/>
      <c r="CV84" s="40"/>
      <c r="CW84" s="40"/>
      <c r="CX84" s="40"/>
      <c r="CY84" s="40"/>
      <c r="CZ84" s="40"/>
      <c r="DA84" s="40"/>
      <c r="DB84" s="40"/>
      <c r="DC84" s="40"/>
      <c r="DD84" s="40"/>
      <c r="DE84" s="40"/>
      <c r="DF84" s="40"/>
      <c r="DG84" s="40"/>
      <c r="DH84" s="40"/>
      <c r="DI84" s="40"/>
      <c r="DJ84" s="40"/>
      <c r="DK84" s="40"/>
      <c r="DL84" s="40"/>
      <c r="DM84" s="40"/>
      <c r="DN84" s="40"/>
      <c r="DO84" s="40"/>
      <c r="DP84" s="40"/>
      <c r="DQ84" s="40"/>
      <c r="DR84" s="40"/>
      <c r="DS84" s="40"/>
      <c r="DT84" s="40"/>
      <c r="DU84" s="40"/>
      <c r="DV84" s="40"/>
      <c r="DW84" s="40"/>
      <c r="DX84" s="40"/>
      <c r="DY84" s="40"/>
      <c r="DZ84" s="40"/>
      <c r="EA84" s="40"/>
      <c r="EB84" s="40"/>
      <c r="EC84" s="40"/>
      <c r="ED84" s="40"/>
      <c r="EE84" s="40"/>
      <c r="EF84" s="40"/>
      <c r="EG84" s="40"/>
      <c r="EH84" s="40"/>
      <c r="EI84" s="40"/>
      <c r="EJ84" s="40"/>
      <c r="EK84" s="40"/>
      <c r="EL84" s="40"/>
      <c r="EM84" s="40"/>
      <c r="EN84" s="40"/>
      <c r="EO84" s="40"/>
      <c r="EP84" s="40"/>
      <c r="EQ84" s="40"/>
      <c r="ER84" s="40"/>
      <c r="ES84" s="40"/>
      <c r="ET84" s="40"/>
      <c r="EU84" s="40"/>
      <c r="EV84" s="40"/>
      <c r="EW84" s="40"/>
      <c r="EX84" s="40"/>
      <c r="EY84" s="40"/>
      <c r="EZ84" s="40"/>
      <c r="FA84" s="40"/>
      <c r="FB84" s="40"/>
      <c r="FC84" s="40"/>
      <c r="FD84" s="40"/>
      <c r="FE84" s="40"/>
      <c r="FF84" s="40"/>
      <c r="FG84" s="40"/>
      <c r="FH84" s="40"/>
      <c r="FI84" s="40"/>
      <c r="FJ84" s="40"/>
      <c r="FK84" s="40"/>
      <c r="FL84" s="40"/>
      <c r="FM84" s="40"/>
      <c r="FN84" s="40"/>
      <c r="FO84" s="40"/>
      <c r="FP84" s="40"/>
      <c r="FQ84" s="40"/>
      <c r="FR84" s="40"/>
      <c r="FS84" s="40"/>
      <c r="FT84" s="40"/>
      <c r="FU84" s="40"/>
      <c r="FV84" s="40"/>
      <c r="FW84" s="40"/>
      <c r="FX84" s="40"/>
      <c r="FY84" s="40"/>
      <c r="FZ84" s="40"/>
      <c r="GA84" s="40"/>
      <c r="GB84" s="40"/>
      <c r="GC84" s="40"/>
      <c r="GD84" s="40"/>
      <c r="GE84" s="40"/>
      <c r="GF84" s="40"/>
      <c r="GG84" s="40"/>
      <c r="GH84" s="40"/>
      <c r="GI84" s="40"/>
      <c r="GJ84" s="40"/>
      <c r="GK84" s="40"/>
      <c r="GL84" s="40"/>
      <c r="GM84" s="40"/>
      <c r="GN84" s="40"/>
      <c r="GO84" s="40"/>
      <c r="GP84" s="40"/>
      <c r="GQ84" s="40"/>
      <c r="GR84" s="40"/>
      <c r="GS84" s="40"/>
      <c r="GT84" s="40"/>
      <c r="GU84" s="40"/>
      <c r="GV84" s="40"/>
      <c r="GW84" s="40"/>
      <c r="GX84" s="40"/>
      <c r="GY84" s="40"/>
      <c r="GZ84" s="40"/>
      <c r="HA84" s="40"/>
      <c r="HB84" s="40"/>
      <c r="HC84" s="40"/>
      <c r="HD84" s="40"/>
      <c r="HE84" s="40"/>
      <c r="HF84" s="40"/>
      <c r="HG84" s="40"/>
      <c r="HH84" s="40"/>
      <c r="HI84" s="40"/>
      <c r="HJ84" s="40"/>
      <c r="HK84" s="40"/>
      <c r="HL84" s="40"/>
      <c r="HM84" s="40"/>
      <c r="HN84" s="40"/>
      <c r="HO84" s="40"/>
      <c r="HP84" s="40"/>
      <c r="HQ84" s="40"/>
      <c r="HR84" s="40"/>
      <c r="HS84" s="40"/>
      <c r="HT84" s="40"/>
      <c r="HU84" s="40"/>
      <c r="HV84" s="40"/>
      <c r="HW84" s="40"/>
      <c r="HX84" s="40"/>
      <c r="HY84" s="40"/>
      <c r="HZ84" s="40"/>
      <c r="IA84" s="40"/>
      <c r="IB84" s="40"/>
      <c r="IC84" s="40"/>
      <c r="ID84" s="40"/>
      <c r="IE84" s="40"/>
      <c r="IF84" s="40"/>
      <c r="IG84" s="40"/>
      <c r="IH84" s="40"/>
      <c r="II84" s="40"/>
      <c r="IJ84" s="40"/>
      <c r="IK84" s="40"/>
      <c r="IL84" s="40"/>
      <c r="IM84" s="40"/>
      <c r="IN84" s="40"/>
      <c r="IO84" s="40"/>
      <c r="IP84" s="40"/>
      <c r="IQ84" s="40"/>
      <c r="IR84" s="40"/>
      <c r="IS84" s="40"/>
      <c r="IT84" s="40"/>
      <c r="IU84" s="40"/>
      <c r="IV84" s="40"/>
    </row>
    <row r="85" spans="1:256" ht="38.25" hidden="1">
      <c r="A85" s="51" t="s">
        <v>212</v>
      </c>
      <c r="B85" s="52" t="s">
        <v>57</v>
      </c>
      <c r="C85" s="52"/>
      <c r="D85" s="53"/>
      <c r="E85" s="53"/>
      <c r="F85" s="53"/>
      <c r="G85" s="53"/>
      <c r="H85" s="53"/>
      <c r="I85" s="53"/>
      <c r="J85" s="53"/>
      <c r="K85" s="53"/>
      <c r="L85" s="53"/>
      <c r="M85" s="33"/>
      <c r="N85" s="33"/>
      <c r="O85" s="33"/>
      <c r="P85" s="33"/>
      <c r="Q85" s="33"/>
      <c r="R85" s="33"/>
      <c r="S85" s="33"/>
      <c r="T85" s="33"/>
      <c r="U85" s="33"/>
      <c r="V85" s="33"/>
      <c r="W85" s="33"/>
      <c r="X85" s="33"/>
      <c r="Y85" s="33"/>
      <c r="Z85" s="33"/>
      <c r="AA85" s="33"/>
      <c r="AB85" s="33"/>
      <c r="AC85" s="33"/>
      <c r="AD85" s="33"/>
      <c r="AE85" s="33"/>
      <c r="AF85" s="60"/>
      <c r="AG85" s="40"/>
      <c r="AH85" s="40"/>
      <c r="AI85" s="40"/>
      <c r="AJ85" s="40"/>
      <c r="AK85" s="40"/>
      <c r="AL85" s="40"/>
      <c r="AM85" s="40"/>
      <c r="AN85" s="40"/>
      <c r="AO85" s="40"/>
      <c r="AP85" s="40"/>
      <c r="AQ85" s="40"/>
      <c r="AR85" s="40"/>
      <c r="AS85" s="40"/>
      <c r="AT85" s="40"/>
      <c r="AU85" s="40"/>
      <c r="AV85" s="40"/>
      <c r="AW85" s="40"/>
      <c r="AX85" s="40"/>
      <c r="AY85" s="40"/>
      <c r="AZ85" s="40"/>
      <c r="BA85" s="40"/>
      <c r="BB85" s="40"/>
      <c r="BC85" s="40"/>
      <c r="BD85" s="40"/>
      <c r="BE85" s="40"/>
      <c r="BF85" s="40"/>
      <c r="BG85" s="40"/>
      <c r="BH85" s="40"/>
      <c r="BI85" s="40"/>
      <c r="BJ85" s="40"/>
      <c r="BK85" s="40"/>
      <c r="BL85" s="40"/>
      <c r="BM85" s="40"/>
      <c r="BN85" s="40"/>
      <c r="BO85" s="40"/>
      <c r="BP85" s="40"/>
      <c r="BQ85" s="40"/>
      <c r="BR85" s="40"/>
      <c r="BS85" s="40"/>
      <c r="BT85" s="40"/>
      <c r="BU85" s="40"/>
      <c r="BV85" s="40"/>
      <c r="BW85" s="40"/>
      <c r="BX85" s="40"/>
      <c r="BY85" s="40"/>
      <c r="BZ85" s="40"/>
      <c r="CA85" s="40"/>
      <c r="CB85" s="40"/>
      <c r="CC85" s="40"/>
      <c r="CD85" s="40"/>
      <c r="CE85" s="40"/>
      <c r="CF85" s="40"/>
      <c r="CG85" s="40"/>
      <c r="CH85" s="40"/>
      <c r="CI85" s="40"/>
      <c r="CJ85" s="40"/>
      <c r="CK85" s="40"/>
      <c r="CL85" s="40"/>
      <c r="CM85" s="40"/>
      <c r="CN85" s="40"/>
      <c r="CO85" s="40"/>
      <c r="CP85" s="40"/>
      <c r="CQ85" s="40"/>
      <c r="CR85" s="40"/>
      <c r="CS85" s="40"/>
      <c r="CT85" s="40"/>
      <c r="CU85" s="40"/>
      <c r="CV85" s="40"/>
      <c r="CW85" s="40"/>
      <c r="CX85" s="40"/>
      <c r="CY85" s="40"/>
      <c r="CZ85" s="40"/>
      <c r="DA85" s="40"/>
      <c r="DB85" s="40"/>
      <c r="DC85" s="40"/>
      <c r="DD85" s="40"/>
      <c r="DE85" s="40"/>
      <c r="DF85" s="40"/>
      <c r="DG85" s="40"/>
      <c r="DH85" s="40"/>
      <c r="DI85" s="40"/>
      <c r="DJ85" s="40"/>
      <c r="DK85" s="40"/>
      <c r="DL85" s="40"/>
      <c r="DM85" s="40"/>
      <c r="DN85" s="40"/>
      <c r="DO85" s="40"/>
      <c r="DP85" s="40"/>
      <c r="DQ85" s="40"/>
      <c r="DR85" s="40"/>
      <c r="DS85" s="40"/>
      <c r="DT85" s="40"/>
      <c r="DU85" s="40"/>
      <c r="DV85" s="40"/>
      <c r="DW85" s="40"/>
      <c r="DX85" s="40"/>
      <c r="DY85" s="40"/>
      <c r="DZ85" s="40"/>
      <c r="EA85" s="40"/>
      <c r="EB85" s="40"/>
      <c r="EC85" s="40"/>
      <c r="ED85" s="40"/>
      <c r="EE85" s="40"/>
      <c r="EF85" s="40"/>
      <c r="EG85" s="40"/>
      <c r="EH85" s="40"/>
      <c r="EI85" s="40"/>
      <c r="EJ85" s="40"/>
      <c r="EK85" s="40"/>
      <c r="EL85" s="40"/>
      <c r="EM85" s="40"/>
      <c r="EN85" s="40"/>
      <c r="EO85" s="40"/>
      <c r="EP85" s="40"/>
      <c r="EQ85" s="40"/>
      <c r="ER85" s="40"/>
      <c r="ES85" s="40"/>
      <c r="ET85" s="40"/>
      <c r="EU85" s="40"/>
      <c r="EV85" s="40"/>
      <c r="EW85" s="40"/>
      <c r="EX85" s="40"/>
      <c r="EY85" s="40"/>
      <c r="EZ85" s="40"/>
      <c r="FA85" s="40"/>
      <c r="FB85" s="40"/>
      <c r="FC85" s="40"/>
      <c r="FD85" s="40"/>
      <c r="FE85" s="40"/>
      <c r="FF85" s="40"/>
      <c r="FG85" s="40"/>
      <c r="FH85" s="40"/>
      <c r="FI85" s="40"/>
      <c r="FJ85" s="40"/>
      <c r="FK85" s="40"/>
      <c r="FL85" s="40"/>
      <c r="FM85" s="40"/>
      <c r="FN85" s="40"/>
      <c r="FO85" s="40"/>
      <c r="FP85" s="40"/>
      <c r="FQ85" s="40"/>
      <c r="FR85" s="40"/>
      <c r="FS85" s="40"/>
      <c r="FT85" s="40"/>
      <c r="FU85" s="40"/>
      <c r="FV85" s="40"/>
      <c r="FW85" s="40"/>
      <c r="FX85" s="40"/>
      <c r="FY85" s="40"/>
      <c r="FZ85" s="40"/>
      <c r="GA85" s="40"/>
      <c r="GB85" s="40"/>
      <c r="GC85" s="40"/>
      <c r="GD85" s="40"/>
      <c r="GE85" s="40"/>
      <c r="GF85" s="40"/>
      <c r="GG85" s="40"/>
      <c r="GH85" s="40"/>
      <c r="GI85" s="40"/>
      <c r="GJ85" s="40"/>
      <c r="GK85" s="40"/>
      <c r="GL85" s="40"/>
      <c r="GM85" s="40"/>
      <c r="GN85" s="40"/>
      <c r="GO85" s="40"/>
      <c r="GP85" s="40"/>
      <c r="GQ85" s="40"/>
      <c r="GR85" s="40"/>
      <c r="GS85" s="40"/>
      <c r="GT85" s="40"/>
      <c r="GU85" s="40"/>
      <c r="GV85" s="40"/>
      <c r="GW85" s="40"/>
      <c r="GX85" s="40"/>
      <c r="GY85" s="40"/>
      <c r="GZ85" s="40"/>
      <c r="HA85" s="40"/>
      <c r="HB85" s="40"/>
      <c r="HC85" s="40"/>
      <c r="HD85" s="40"/>
      <c r="HE85" s="40"/>
      <c r="HF85" s="40"/>
      <c r="HG85" s="40"/>
      <c r="HH85" s="40"/>
      <c r="HI85" s="40"/>
      <c r="HJ85" s="40"/>
      <c r="HK85" s="40"/>
      <c r="HL85" s="40"/>
      <c r="HM85" s="40"/>
      <c r="HN85" s="40"/>
      <c r="HO85" s="40"/>
      <c r="HP85" s="40"/>
      <c r="HQ85" s="40"/>
      <c r="HR85" s="40"/>
      <c r="HS85" s="40"/>
      <c r="HT85" s="40"/>
      <c r="HU85" s="40"/>
      <c r="HV85" s="40"/>
      <c r="HW85" s="40"/>
      <c r="HX85" s="40"/>
      <c r="HY85" s="40"/>
      <c r="HZ85" s="40"/>
      <c r="IA85" s="40"/>
      <c r="IB85" s="40"/>
      <c r="IC85" s="40"/>
      <c r="ID85" s="40"/>
      <c r="IE85" s="40"/>
      <c r="IF85" s="40"/>
      <c r="IG85" s="40"/>
      <c r="IH85" s="40"/>
      <c r="II85" s="40"/>
      <c r="IJ85" s="40"/>
      <c r="IK85" s="40"/>
      <c r="IL85" s="40"/>
      <c r="IM85" s="40"/>
      <c r="IN85" s="40"/>
      <c r="IO85" s="40"/>
      <c r="IP85" s="40"/>
      <c r="IQ85" s="40"/>
      <c r="IR85" s="40"/>
      <c r="IS85" s="40"/>
      <c r="IT85" s="40"/>
      <c r="IU85" s="40"/>
      <c r="IV85" s="40"/>
    </row>
    <row r="86" spans="1:256" ht="25.5" hidden="1">
      <c r="A86" s="54" t="s">
        <v>114</v>
      </c>
      <c r="B86" s="52" t="s">
        <v>119</v>
      </c>
      <c r="C86" s="61"/>
      <c r="D86" s="62"/>
      <c r="E86" s="62"/>
      <c r="F86" s="53"/>
      <c r="G86" s="53"/>
      <c r="H86" s="53"/>
      <c r="I86" s="53"/>
      <c r="J86" s="53"/>
      <c r="K86" s="53"/>
      <c r="L86" s="53"/>
      <c r="M86" s="33"/>
      <c r="N86" s="33"/>
      <c r="O86" s="33"/>
      <c r="P86" s="33"/>
      <c r="Q86" s="33"/>
      <c r="R86" s="33"/>
      <c r="S86" s="33"/>
      <c r="T86" s="33"/>
      <c r="U86" s="33"/>
      <c r="V86" s="33"/>
      <c r="W86" s="33"/>
      <c r="X86" s="33"/>
      <c r="Y86" s="33"/>
      <c r="Z86" s="33"/>
      <c r="AA86" s="33"/>
      <c r="AB86" s="33"/>
      <c r="AC86" s="33"/>
      <c r="AD86" s="33"/>
      <c r="AE86" s="33"/>
      <c r="AF86" s="42"/>
      <c r="AG86" s="40"/>
      <c r="AH86" s="40"/>
      <c r="AI86" s="40"/>
      <c r="AJ86" s="40"/>
      <c r="AK86" s="40"/>
      <c r="AL86" s="40"/>
      <c r="AM86" s="40"/>
      <c r="AN86" s="40"/>
      <c r="AO86" s="40"/>
      <c r="AP86" s="40"/>
      <c r="AQ86" s="40"/>
      <c r="AR86" s="40"/>
      <c r="AS86" s="40"/>
      <c r="AT86" s="40"/>
      <c r="AU86" s="40"/>
      <c r="AV86" s="40"/>
      <c r="AW86" s="40"/>
      <c r="AX86" s="40"/>
      <c r="AY86" s="40"/>
      <c r="AZ86" s="40"/>
      <c r="BA86" s="40"/>
      <c r="BB86" s="40"/>
      <c r="BC86" s="40"/>
      <c r="BD86" s="40"/>
      <c r="BE86" s="40"/>
      <c r="BF86" s="40"/>
      <c r="BG86" s="40"/>
      <c r="BH86" s="40"/>
      <c r="BI86" s="40"/>
      <c r="BJ86" s="40"/>
      <c r="BK86" s="40"/>
      <c r="BL86" s="40"/>
      <c r="BM86" s="40"/>
      <c r="BN86" s="40"/>
      <c r="BO86" s="40"/>
      <c r="BP86" s="40"/>
      <c r="BQ86" s="40"/>
      <c r="BR86" s="40"/>
      <c r="BS86" s="40"/>
      <c r="BT86" s="40"/>
      <c r="BU86" s="40"/>
      <c r="BV86" s="40"/>
      <c r="BW86" s="40"/>
      <c r="BX86" s="40"/>
      <c r="BY86" s="40"/>
      <c r="BZ86" s="40"/>
      <c r="CA86" s="40"/>
      <c r="CB86" s="40"/>
      <c r="CC86" s="40"/>
      <c r="CD86" s="40"/>
      <c r="CE86" s="40"/>
      <c r="CF86" s="40"/>
      <c r="CG86" s="40"/>
      <c r="CH86" s="40"/>
      <c r="CI86" s="40"/>
      <c r="CJ86" s="40"/>
      <c r="CK86" s="40"/>
      <c r="CL86" s="40"/>
      <c r="CM86" s="40"/>
      <c r="CN86" s="40"/>
      <c r="CO86" s="40"/>
      <c r="CP86" s="40"/>
      <c r="CQ86" s="40"/>
      <c r="CR86" s="40"/>
      <c r="CS86" s="40"/>
      <c r="CT86" s="40"/>
      <c r="CU86" s="40"/>
      <c r="CV86" s="40"/>
      <c r="CW86" s="40"/>
      <c r="CX86" s="40"/>
      <c r="CY86" s="40"/>
      <c r="CZ86" s="40"/>
      <c r="DA86" s="40"/>
      <c r="DB86" s="40"/>
      <c r="DC86" s="40"/>
      <c r="DD86" s="40"/>
      <c r="DE86" s="40"/>
      <c r="DF86" s="40"/>
      <c r="DG86" s="40"/>
      <c r="DH86" s="40"/>
      <c r="DI86" s="40"/>
      <c r="DJ86" s="40"/>
      <c r="DK86" s="40"/>
      <c r="DL86" s="40"/>
      <c r="DM86" s="40"/>
      <c r="DN86" s="40"/>
      <c r="DO86" s="40"/>
      <c r="DP86" s="40"/>
      <c r="DQ86" s="40"/>
      <c r="DR86" s="40"/>
      <c r="DS86" s="40"/>
      <c r="DT86" s="40"/>
      <c r="DU86" s="40"/>
      <c r="DV86" s="40"/>
      <c r="DW86" s="40"/>
      <c r="DX86" s="40"/>
      <c r="DY86" s="40"/>
      <c r="DZ86" s="40"/>
      <c r="EA86" s="40"/>
      <c r="EB86" s="40"/>
      <c r="EC86" s="40"/>
      <c r="ED86" s="40"/>
      <c r="EE86" s="40"/>
      <c r="EF86" s="40"/>
      <c r="EG86" s="40"/>
      <c r="EH86" s="40"/>
      <c r="EI86" s="40"/>
      <c r="EJ86" s="40"/>
      <c r="EK86" s="40"/>
      <c r="EL86" s="40"/>
      <c r="EM86" s="40"/>
      <c r="EN86" s="40"/>
      <c r="EO86" s="40"/>
      <c r="EP86" s="40"/>
      <c r="EQ86" s="40"/>
      <c r="ER86" s="40"/>
      <c r="ES86" s="40"/>
      <c r="ET86" s="40"/>
      <c r="EU86" s="40"/>
      <c r="EV86" s="40"/>
      <c r="EW86" s="40"/>
      <c r="EX86" s="40"/>
      <c r="EY86" s="40"/>
      <c r="EZ86" s="40"/>
      <c r="FA86" s="40"/>
      <c r="FB86" s="40"/>
      <c r="FC86" s="40"/>
      <c r="FD86" s="40"/>
      <c r="FE86" s="40"/>
      <c r="FF86" s="40"/>
      <c r="FG86" s="40"/>
      <c r="FH86" s="40"/>
      <c r="FI86" s="40"/>
      <c r="FJ86" s="40"/>
      <c r="FK86" s="40"/>
      <c r="FL86" s="40"/>
      <c r="FM86" s="40"/>
      <c r="FN86" s="40"/>
      <c r="FO86" s="40"/>
      <c r="FP86" s="40"/>
      <c r="FQ86" s="40"/>
      <c r="FR86" s="40"/>
      <c r="FS86" s="40"/>
      <c r="FT86" s="40"/>
      <c r="FU86" s="40"/>
      <c r="FV86" s="40"/>
      <c r="FW86" s="40"/>
      <c r="FX86" s="40"/>
      <c r="FY86" s="40"/>
      <c r="FZ86" s="40"/>
      <c r="GA86" s="40"/>
      <c r="GB86" s="40"/>
      <c r="GC86" s="40"/>
      <c r="GD86" s="40"/>
      <c r="GE86" s="40"/>
      <c r="GF86" s="40"/>
      <c r="GG86" s="40"/>
      <c r="GH86" s="40"/>
      <c r="GI86" s="40"/>
      <c r="GJ86" s="40"/>
      <c r="GK86" s="40"/>
      <c r="GL86" s="40"/>
      <c r="GM86" s="40"/>
      <c r="GN86" s="40"/>
      <c r="GO86" s="40"/>
      <c r="GP86" s="40"/>
      <c r="GQ86" s="40"/>
      <c r="GR86" s="40"/>
      <c r="GS86" s="40"/>
      <c r="GT86" s="40"/>
      <c r="GU86" s="40"/>
      <c r="GV86" s="40"/>
      <c r="GW86" s="40"/>
      <c r="GX86" s="40"/>
      <c r="GY86" s="40"/>
      <c r="GZ86" s="40"/>
      <c r="HA86" s="40"/>
      <c r="HB86" s="40"/>
      <c r="HC86" s="40"/>
      <c r="HD86" s="40"/>
      <c r="HE86" s="40"/>
      <c r="HF86" s="40"/>
      <c r="HG86" s="40"/>
      <c r="HH86" s="40"/>
      <c r="HI86" s="40"/>
      <c r="HJ86" s="40"/>
      <c r="HK86" s="40"/>
      <c r="HL86" s="40"/>
      <c r="HM86" s="40"/>
      <c r="HN86" s="40"/>
      <c r="HO86" s="40"/>
      <c r="HP86" s="40"/>
      <c r="HQ86" s="40"/>
      <c r="HR86" s="40"/>
      <c r="HS86" s="40"/>
      <c r="HT86" s="40"/>
      <c r="HU86" s="40"/>
      <c r="HV86" s="40"/>
      <c r="HW86" s="40"/>
      <c r="HX86" s="40"/>
      <c r="HY86" s="40"/>
      <c r="HZ86" s="40"/>
      <c r="IA86" s="40"/>
      <c r="IB86" s="40"/>
      <c r="IC86" s="40"/>
      <c r="ID86" s="40"/>
      <c r="IE86" s="40"/>
      <c r="IF86" s="40"/>
      <c r="IG86" s="40"/>
      <c r="IH86" s="40"/>
      <c r="II86" s="40"/>
      <c r="IJ86" s="40"/>
      <c r="IK86" s="40"/>
      <c r="IL86" s="40"/>
      <c r="IM86" s="40"/>
      <c r="IN86" s="40"/>
      <c r="IO86" s="40"/>
      <c r="IP86" s="40"/>
      <c r="IQ86" s="40"/>
      <c r="IR86" s="40"/>
      <c r="IS86" s="40"/>
      <c r="IT86" s="40"/>
      <c r="IU86" s="40"/>
      <c r="IV86" s="40"/>
    </row>
    <row r="87" spans="1:256" hidden="1">
      <c r="A87" s="54" t="s">
        <v>124</v>
      </c>
      <c r="B87" s="52" t="s">
        <v>125</v>
      </c>
      <c r="C87" s="52"/>
      <c r="D87" s="53"/>
      <c r="E87" s="53"/>
      <c r="F87" s="53"/>
      <c r="G87" s="53"/>
      <c r="H87" s="53"/>
      <c r="I87" s="53"/>
      <c r="J87" s="53"/>
      <c r="K87" s="53"/>
      <c r="L87" s="53"/>
      <c r="M87" s="33"/>
      <c r="N87" s="33"/>
      <c r="O87" s="33"/>
      <c r="P87" s="33"/>
      <c r="Q87" s="33"/>
      <c r="R87" s="33"/>
      <c r="S87" s="33"/>
      <c r="T87" s="33"/>
      <c r="U87" s="33"/>
      <c r="V87" s="33"/>
      <c r="W87" s="33"/>
      <c r="X87" s="33"/>
      <c r="Y87" s="33"/>
      <c r="Z87" s="33"/>
      <c r="AA87" s="33"/>
      <c r="AB87" s="33"/>
      <c r="AC87" s="33"/>
      <c r="AD87" s="33"/>
      <c r="AE87" s="33"/>
      <c r="AF87" s="60"/>
      <c r="AG87" s="40"/>
      <c r="AH87" s="40"/>
      <c r="AI87" s="40"/>
      <c r="AJ87" s="40"/>
      <c r="AK87" s="40"/>
      <c r="AL87" s="40"/>
      <c r="AM87" s="40"/>
      <c r="AN87" s="40"/>
      <c r="AO87" s="40"/>
      <c r="AP87" s="40"/>
      <c r="AQ87" s="40"/>
      <c r="AR87" s="40"/>
      <c r="AS87" s="40"/>
      <c r="AT87" s="40"/>
      <c r="AU87" s="40"/>
      <c r="AV87" s="40"/>
      <c r="AW87" s="40"/>
      <c r="AX87" s="40"/>
      <c r="AY87" s="40"/>
      <c r="AZ87" s="40"/>
      <c r="BA87" s="40"/>
      <c r="BB87" s="40"/>
      <c r="BC87" s="40"/>
      <c r="BD87" s="40"/>
      <c r="BE87" s="40"/>
      <c r="BF87" s="40"/>
      <c r="BG87" s="40"/>
      <c r="BH87" s="40"/>
      <c r="BI87" s="40"/>
      <c r="BJ87" s="40"/>
      <c r="BK87" s="40"/>
      <c r="BL87" s="40"/>
      <c r="BM87" s="40"/>
      <c r="BN87" s="40"/>
      <c r="BO87" s="40"/>
      <c r="BP87" s="40"/>
      <c r="BQ87" s="40"/>
      <c r="BR87" s="40"/>
      <c r="BS87" s="40"/>
      <c r="BT87" s="40"/>
      <c r="BU87" s="40"/>
      <c r="BV87" s="40"/>
      <c r="BW87" s="40"/>
      <c r="BX87" s="40"/>
      <c r="BY87" s="40"/>
      <c r="BZ87" s="40"/>
      <c r="CA87" s="40"/>
      <c r="CB87" s="40"/>
      <c r="CC87" s="40"/>
      <c r="CD87" s="40"/>
      <c r="CE87" s="40"/>
      <c r="CF87" s="40"/>
      <c r="CG87" s="40"/>
      <c r="CH87" s="40"/>
      <c r="CI87" s="40"/>
      <c r="CJ87" s="40"/>
      <c r="CK87" s="40"/>
      <c r="CL87" s="40"/>
      <c r="CM87" s="40"/>
      <c r="CN87" s="40"/>
      <c r="CO87" s="40"/>
      <c r="CP87" s="40"/>
      <c r="CQ87" s="40"/>
      <c r="CR87" s="40"/>
      <c r="CS87" s="40"/>
      <c r="CT87" s="40"/>
      <c r="CU87" s="40"/>
      <c r="CV87" s="40"/>
      <c r="CW87" s="40"/>
      <c r="CX87" s="40"/>
      <c r="CY87" s="40"/>
      <c r="CZ87" s="40"/>
      <c r="DA87" s="40"/>
      <c r="DB87" s="40"/>
      <c r="DC87" s="40"/>
      <c r="DD87" s="40"/>
      <c r="DE87" s="40"/>
      <c r="DF87" s="40"/>
      <c r="DG87" s="40"/>
      <c r="DH87" s="40"/>
      <c r="DI87" s="40"/>
      <c r="DJ87" s="40"/>
      <c r="DK87" s="40"/>
      <c r="DL87" s="40"/>
      <c r="DM87" s="40"/>
      <c r="DN87" s="40"/>
      <c r="DO87" s="40"/>
      <c r="DP87" s="40"/>
      <c r="DQ87" s="40"/>
      <c r="DR87" s="40"/>
      <c r="DS87" s="40"/>
      <c r="DT87" s="40"/>
      <c r="DU87" s="40"/>
      <c r="DV87" s="40"/>
      <c r="DW87" s="40"/>
      <c r="DX87" s="40"/>
      <c r="DY87" s="40"/>
      <c r="DZ87" s="40"/>
      <c r="EA87" s="40"/>
      <c r="EB87" s="40"/>
      <c r="EC87" s="40"/>
      <c r="ED87" s="40"/>
      <c r="EE87" s="40"/>
      <c r="EF87" s="40"/>
      <c r="EG87" s="40"/>
      <c r="EH87" s="40"/>
      <c r="EI87" s="40"/>
      <c r="EJ87" s="40"/>
      <c r="EK87" s="40"/>
      <c r="EL87" s="40"/>
      <c r="EM87" s="40"/>
      <c r="EN87" s="40"/>
      <c r="EO87" s="40"/>
      <c r="EP87" s="40"/>
      <c r="EQ87" s="40"/>
      <c r="ER87" s="40"/>
      <c r="ES87" s="40"/>
      <c r="ET87" s="40"/>
      <c r="EU87" s="40"/>
      <c r="EV87" s="40"/>
      <c r="EW87" s="40"/>
      <c r="EX87" s="40"/>
      <c r="EY87" s="40"/>
      <c r="EZ87" s="40"/>
      <c r="FA87" s="40"/>
      <c r="FB87" s="40"/>
      <c r="FC87" s="40"/>
      <c r="FD87" s="40"/>
      <c r="FE87" s="40"/>
      <c r="FF87" s="40"/>
      <c r="FG87" s="40"/>
      <c r="FH87" s="40"/>
      <c r="FI87" s="40"/>
      <c r="FJ87" s="40"/>
      <c r="FK87" s="40"/>
      <c r="FL87" s="40"/>
      <c r="FM87" s="40"/>
      <c r="FN87" s="40"/>
      <c r="FO87" s="40"/>
      <c r="FP87" s="40"/>
      <c r="FQ87" s="40"/>
      <c r="FR87" s="40"/>
      <c r="FS87" s="40"/>
      <c r="FT87" s="40"/>
      <c r="FU87" s="40"/>
      <c r="FV87" s="40"/>
      <c r="FW87" s="40"/>
      <c r="FX87" s="40"/>
      <c r="FY87" s="40"/>
      <c r="FZ87" s="40"/>
      <c r="GA87" s="40"/>
      <c r="GB87" s="40"/>
      <c r="GC87" s="40"/>
      <c r="GD87" s="40"/>
      <c r="GE87" s="40"/>
      <c r="GF87" s="40"/>
      <c r="GG87" s="40"/>
      <c r="GH87" s="40"/>
      <c r="GI87" s="40"/>
      <c r="GJ87" s="40"/>
      <c r="GK87" s="40"/>
      <c r="GL87" s="40"/>
      <c r="GM87" s="40"/>
      <c r="GN87" s="40"/>
      <c r="GO87" s="40"/>
      <c r="GP87" s="40"/>
      <c r="GQ87" s="40"/>
      <c r="GR87" s="40"/>
      <c r="GS87" s="40"/>
      <c r="GT87" s="40"/>
      <c r="GU87" s="40"/>
      <c r="GV87" s="40"/>
      <c r="GW87" s="40"/>
      <c r="GX87" s="40"/>
      <c r="GY87" s="40"/>
      <c r="GZ87" s="40"/>
      <c r="HA87" s="40"/>
      <c r="HB87" s="40"/>
      <c r="HC87" s="40"/>
      <c r="HD87" s="40"/>
      <c r="HE87" s="40"/>
      <c r="HF87" s="40"/>
      <c r="HG87" s="40"/>
      <c r="HH87" s="40"/>
      <c r="HI87" s="40"/>
      <c r="HJ87" s="40"/>
      <c r="HK87" s="40"/>
      <c r="HL87" s="40"/>
      <c r="HM87" s="40"/>
      <c r="HN87" s="40"/>
      <c r="HO87" s="40"/>
      <c r="HP87" s="40"/>
      <c r="HQ87" s="40"/>
      <c r="HR87" s="40"/>
      <c r="HS87" s="40"/>
      <c r="HT87" s="40"/>
      <c r="HU87" s="40"/>
      <c r="HV87" s="40"/>
      <c r="HW87" s="40"/>
      <c r="HX87" s="40"/>
      <c r="HY87" s="40"/>
      <c r="HZ87" s="40"/>
      <c r="IA87" s="40"/>
      <c r="IB87" s="40"/>
      <c r="IC87" s="40"/>
      <c r="ID87" s="40"/>
      <c r="IE87" s="40"/>
      <c r="IF87" s="40"/>
      <c r="IG87" s="40"/>
      <c r="IH87" s="40"/>
      <c r="II87" s="40"/>
      <c r="IJ87" s="40"/>
      <c r="IK87" s="40"/>
      <c r="IL87" s="40"/>
      <c r="IM87" s="40"/>
      <c r="IN87" s="40"/>
      <c r="IO87" s="40"/>
      <c r="IP87" s="40"/>
      <c r="IQ87" s="40"/>
      <c r="IR87" s="40"/>
      <c r="IS87" s="40"/>
      <c r="IT87" s="40"/>
      <c r="IU87" s="40"/>
      <c r="IV87" s="40"/>
    </row>
    <row r="88" spans="1:256" ht="30.75" customHeight="1">
      <c r="A88" s="42" t="s">
        <v>213</v>
      </c>
      <c r="B88" s="49" t="s">
        <v>8</v>
      </c>
      <c r="C88" s="49"/>
      <c r="D88" s="46">
        <f>D89+D93+D103+D107+D111+D115</f>
        <v>25000</v>
      </c>
      <c r="E88" s="46">
        <f t="shared" ref="E88:AE88" si="29">E89+E93+E103+E107+E111+E115</f>
        <v>25000</v>
      </c>
      <c r="F88" s="46">
        <f t="shared" si="29"/>
        <v>13796</v>
      </c>
      <c r="G88" s="46">
        <f t="shared" si="29"/>
        <v>13796</v>
      </c>
      <c r="H88" s="46">
        <f t="shared" si="29"/>
        <v>0</v>
      </c>
      <c r="I88" s="46">
        <f t="shared" si="29"/>
        <v>13796</v>
      </c>
      <c r="J88" s="46">
        <f t="shared" si="29"/>
        <v>0</v>
      </c>
      <c r="K88" s="46">
        <f t="shared" si="29"/>
        <v>0</v>
      </c>
      <c r="L88" s="46">
        <f t="shared" si="29"/>
        <v>0</v>
      </c>
      <c r="M88" s="46">
        <f t="shared" si="29"/>
        <v>13796</v>
      </c>
      <c r="N88" s="46">
        <f t="shared" si="29"/>
        <v>13796</v>
      </c>
      <c r="O88" s="46">
        <f t="shared" si="29"/>
        <v>0</v>
      </c>
      <c r="P88" s="46">
        <f t="shared" si="29"/>
        <v>3146.0229999999997</v>
      </c>
      <c r="Q88" s="46">
        <f t="shared" si="29"/>
        <v>3146.0229999999997</v>
      </c>
      <c r="R88" s="46">
        <f t="shared" si="29"/>
        <v>0</v>
      </c>
      <c r="S88" s="46">
        <f t="shared" si="29"/>
        <v>3146.0229999999997</v>
      </c>
      <c r="T88" s="46">
        <f t="shared" si="29"/>
        <v>0</v>
      </c>
      <c r="U88" s="46">
        <f t="shared" si="29"/>
        <v>0</v>
      </c>
      <c r="V88" s="46">
        <f t="shared" si="29"/>
        <v>0</v>
      </c>
      <c r="W88" s="33">
        <f t="shared" si="29"/>
        <v>100</v>
      </c>
      <c r="X88" s="33">
        <f t="shared" si="29"/>
        <v>0</v>
      </c>
      <c r="Y88" s="33">
        <f t="shared" si="29"/>
        <v>22.803877935633516</v>
      </c>
      <c r="Z88" s="33">
        <f t="shared" si="29"/>
        <v>0</v>
      </c>
      <c r="AA88" s="33">
        <f t="shared" si="29"/>
        <v>22.803877935633516</v>
      </c>
      <c r="AB88" s="33">
        <f t="shared" si="29"/>
        <v>0</v>
      </c>
      <c r="AC88" s="33">
        <f t="shared" si="29"/>
        <v>0</v>
      </c>
      <c r="AD88" s="33">
        <f t="shared" si="29"/>
        <v>0</v>
      </c>
      <c r="AE88" s="33">
        <f t="shared" si="29"/>
        <v>100</v>
      </c>
      <c r="AF88" s="42"/>
      <c r="AG88" s="50"/>
      <c r="AH88" s="40"/>
      <c r="AI88" s="40"/>
      <c r="AJ88" s="40"/>
      <c r="AK88" s="40"/>
      <c r="AL88" s="40"/>
      <c r="AM88" s="40"/>
      <c r="AN88" s="40"/>
      <c r="AO88" s="40"/>
      <c r="AP88" s="40"/>
      <c r="AQ88" s="40"/>
      <c r="AR88" s="40"/>
      <c r="AS88" s="40"/>
      <c r="AT88" s="40"/>
      <c r="AU88" s="40"/>
      <c r="AV88" s="40"/>
      <c r="AW88" s="40"/>
      <c r="AX88" s="40"/>
      <c r="AY88" s="40"/>
      <c r="AZ88" s="40"/>
      <c r="BA88" s="40"/>
      <c r="BB88" s="40"/>
      <c r="BC88" s="40"/>
      <c r="BD88" s="40"/>
      <c r="BE88" s="40"/>
      <c r="BF88" s="40"/>
      <c r="BG88" s="40"/>
      <c r="BH88" s="40"/>
      <c r="BI88" s="40"/>
      <c r="BJ88" s="40"/>
      <c r="BK88" s="40"/>
      <c r="BL88" s="40"/>
      <c r="BM88" s="40"/>
      <c r="BN88" s="40"/>
      <c r="BO88" s="40"/>
      <c r="BP88" s="40"/>
      <c r="BQ88" s="40"/>
      <c r="BR88" s="40"/>
      <c r="BS88" s="40"/>
      <c r="BT88" s="40"/>
      <c r="BU88" s="40"/>
      <c r="BV88" s="40"/>
      <c r="BW88" s="40"/>
      <c r="BX88" s="40"/>
      <c r="BY88" s="40"/>
      <c r="BZ88" s="40"/>
      <c r="CA88" s="40"/>
      <c r="CB88" s="40"/>
      <c r="CC88" s="40"/>
      <c r="CD88" s="40"/>
      <c r="CE88" s="40"/>
      <c r="CF88" s="40"/>
      <c r="CG88" s="40"/>
      <c r="CH88" s="40"/>
      <c r="CI88" s="40"/>
      <c r="CJ88" s="40"/>
      <c r="CK88" s="40"/>
      <c r="CL88" s="40"/>
      <c r="CM88" s="40"/>
      <c r="CN88" s="40"/>
      <c r="CO88" s="40"/>
      <c r="CP88" s="40"/>
      <c r="CQ88" s="40"/>
      <c r="CR88" s="40"/>
      <c r="CS88" s="40"/>
      <c r="CT88" s="40"/>
      <c r="CU88" s="40"/>
      <c r="CV88" s="40"/>
      <c r="CW88" s="40"/>
      <c r="CX88" s="40"/>
      <c r="CY88" s="40"/>
      <c r="CZ88" s="40"/>
      <c r="DA88" s="40"/>
      <c r="DB88" s="40"/>
      <c r="DC88" s="40"/>
      <c r="DD88" s="40"/>
      <c r="DE88" s="40"/>
      <c r="DF88" s="40"/>
      <c r="DG88" s="40"/>
      <c r="DH88" s="40"/>
      <c r="DI88" s="40"/>
      <c r="DJ88" s="40"/>
      <c r="DK88" s="40"/>
      <c r="DL88" s="40"/>
      <c r="DM88" s="40"/>
      <c r="DN88" s="40"/>
      <c r="DO88" s="40"/>
      <c r="DP88" s="40"/>
      <c r="DQ88" s="40"/>
      <c r="DR88" s="40"/>
      <c r="DS88" s="40"/>
      <c r="DT88" s="40"/>
      <c r="DU88" s="40"/>
      <c r="DV88" s="40"/>
      <c r="DW88" s="40"/>
      <c r="DX88" s="40"/>
      <c r="DY88" s="40"/>
      <c r="DZ88" s="40"/>
      <c r="EA88" s="40"/>
      <c r="EB88" s="40"/>
      <c r="EC88" s="40"/>
      <c r="ED88" s="40"/>
      <c r="EE88" s="40"/>
      <c r="EF88" s="40"/>
      <c r="EG88" s="40"/>
      <c r="EH88" s="40"/>
      <c r="EI88" s="40"/>
      <c r="EJ88" s="40"/>
      <c r="EK88" s="40"/>
      <c r="EL88" s="40"/>
      <c r="EM88" s="40"/>
      <c r="EN88" s="40"/>
      <c r="EO88" s="40"/>
      <c r="EP88" s="40"/>
      <c r="EQ88" s="40"/>
      <c r="ER88" s="40"/>
      <c r="ES88" s="40"/>
      <c r="ET88" s="40"/>
      <c r="EU88" s="40"/>
      <c r="EV88" s="40"/>
      <c r="EW88" s="40"/>
      <c r="EX88" s="40"/>
      <c r="EY88" s="40"/>
      <c r="EZ88" s="40"/>
      <c r="FA88" s="40"/>
      <c r="FB88" s="40"/>
      <c r="FC88" s="40"/>
      <c r="FD88" s="40"/>
      <c r="FE88" s="40"/>
      <c r="FF88" s="40"/>
      <c r="FG88" s="40"/>
      <c r="FH88" s="40"/>
      <c r="FI88" s="40"/>
      <c r="FJ88" s="40"/>
      <c r="FK88" s="40"/>
      <c r="FL88" s="40"/>
      <c r="FM88" s="40"/>
      <c r="FN88" s="40"/>
      <c r="FO88" s="40"/>
      <c r="FP88" s="40"/>
      <c r="FQ88" s="40"/>
      <c r="FR88" s="40"/>
      <c r="FS88" s="40"/>
      <c r="FT88" s="40"/>
      <c r="FU88" s="40"/>
      <c r="FV88" s="40"/>
      <c r="FW88" s="40"/>
      <c r="FX88" s="40"/>
      <c r="FY88" s="40"/>
      <c r="FZ88" s="40"/>
      <c r="GA88" s="40"/>
      <c r="GB88" s="40"/>
      <c r="GC88" s="40"/>
      <c r="GD88" s="40"/>
      <c r="GE88" s="40"/>
      <c r="GF88" s="40"/>
      <c r="GG88" s="40"/>
      <c r="GH88" s="40"/>
      <c r="GI88" s="40"/>
      <c r="GJ88" s="40"/>
      <c r="GK88" s="40"/>
      <c r="GL88" s="40"/>
      <c r="GM88" s="40"/>
      <c r="GN88" s="40"/>
      <c r="GO88" s="40"/>
      <c r="GP88" s="40"/>
      <c r="GQ88" s="40"/>
      <c r="GR88" s="40"/>
      <c r="GS88" s="40"/>
      <c r="GT88" s="40"/>
      <c r="GU88" s="40"/>
      <c r="GV88" s="40"/>
      <c r="GW88" s="40"/>
      <c r="GX88" s="40"/>
      <c r="GY88" s="40"/>
      <c r="GZ88" s="40"/>
      <c r="HA88" s="40"/>
      <c r="HB88" s="40"/>
      <c r="HC88" s="40"/>
      <c r="HD88" s="40"/>
      <c r="HE88" s="40"/>
      <c r="HF88" s="40"/>
      <c r="HG88" s="40"/>
      <c r="HH88" s="40"/>
      <c r="HI88" s="40"/>
      <c r="HJ88" s="40"/>
      <c r="HK88" s="40"/>
      <c r="HL88" s="40"/>
      <c r="HM88" s="40"/>
      <c r="HN88" s="40"/>
      <c r="HO88" s="40"/>
      <c r="HP88" s="40"/>
      <c r="HQ88" s="40"/>
      <c r="HR88" s="40"/>
      <c r="HS88" s="40"/>
      <c r="HT88" s="40"/>
      <c r="HU88" s="40"/>
      <c r="HV88" s="40"/>
      <c r="HW88" s="40"/>
      <c r="HX88" s="40"/>
      <c r="HY88" s="40"/>
      <c r="HZ88" s="40"/>
      <c r="IA88" s="40"/>
      <c r="IB88" s="40"/>
      <c r="IC88" s="40"/>
      <c r="ID88" s="40"/>
      <c r="IE88" s="40"/>
      <c r="IF88" s="40"/>
      <c r="IG88" s="40"/>
      <c r="IH88" s="40"/>
      <c r="II88" s="40"/>
      <c r="IJ88" s="40"/>
      <c r="IK88" s="40"/>
      <c r="IL88" s="40"/>
      <c r="IM88" s="40"/>
      <c r="IN88" s="40"/>
      <c r="IO88" s="40"/>
      <c r="IP88" s="40"/>
      <c r="IQ88" s="40"/>
      <c r="IR88" s="40"/>
      <c r="IS88" s="40"/>
      <c r="IT88" s="40"/>
      <c r="IU88" s="40"/>
      <c r="IV88" s="40"/>
    </row>
    <row r="89" spans="1:256" hidden="1">
      <c r="A89" s="51" t="s">
        <v>110</v>
      </c>
      <c r="B89" s="52" t="s">
        <v>214</v>
      </c>
      <c r="C89" s="52"/>
      <c r="D89" s="53"/>
      <c r="E89" s="53"/>
      <c r="F89" s="53"/>
      <c r="G89" s="53"/>
      <c r="H89" s="53"/>
      <c r="I89" s="53"/>
      <c r="J89" s="53"/>
      <c r="K89" s="53"/>
      <c r="L89" s="53"/>
      <c r="M89" s="33"/>
      <c r="N89" s="33"/>
      <c r="O89" s="33"/>
      <c r="P89" s="33"/>
      <c r="Q89" s="33"/>
      <c r="R89" s="33"/>
      <c r="S89" s="33"/>
      <c r="T89" s="33"/>
      <c r="U89" s="33"/>
      <c r="V89" s="33"/>
      <c r="W89" s="33"/>
      <c r="X89" s="33"/>
      <c r="Y89" s="33"/>
      <c r="Z89" s="33"/>
      <c r="AA89" s="33"/>
      <c r="AB89" s="33"/>
      <c r="AC89" s="33"/>
      <c r="AD89" s="33"/>
      <c r="AE89" s="33"/>
      <c r="AF89" s="60"/>
      <c r="AG89" s="40"/>
      <c r="AH89" s="40"/>
      <c r="AI89" s="40"/>
      <c r="AJ89" s="40"/>
      <c r="AK89" s="40"/>
      <c r="AL89" s="40"/>
      <c r="AM89" s="40"/>
      <c r="AN89" s="40"/>
      <c r="AO89" s="40"/>
      <c r="AP89" s="40"/>
      <c r="AQ89" s="40"/>
      <c r="AR89" s="40"/>
      <c r="AS89" s="40"/>
      <c r="AT89" s="40"/>
      <c r="AU89" s="40"/>
      <c r="AV89" s="40"/>
      <c r="AW89" s="40"/>
      <c r="AX89" s="40"/>
      <c r="AY89" s="40"/>
      <c r="AZ89" s="40"/>
      <c r="BA89" s="40"/>
      <c r="BB89" s="40"/>
      <c r="BC89" s="40"/>
      <c r="BD89" s="40"/>
      <c r="BE89" s="40"/>
      <c r="BF89" s="40"/>
      <c r="BG89" s="40"/>
      <c r="BH89" s="40"/>
      <c r="BI89" s="40"/>
      <c r="BJ89" s="40"/>
      <c r="BK89" s="40"/>
      <c r="BL89" s="40"/>
      <c r="BM89" s="40"/>
      <c r="BN89" s="40"/>
      <c r="BO89" s="40"/>
      <c r="BP89" s="40"/>
      <c r="BQ89" s="40"/>
      <c r="BR89" s="40"/>
      <c r="BS89" s="40"/>
      <c r="BT89" s="40"/>
      <c r="BU89" s="40"/>
      <c r="BV89" s="40"/>
      <c r="BW89" s="40"/>
      <c r="BX89" s="40"/>
      <c r="BY89" s="40"/>
      <c r="BZ89" s="40"/>
      <c r="CA89" s="40"/>
      <c r="CB89" s="40"/>
      <c r="CC89" s="40"/>
      <c r="CD89" s="40"/>
      <c r="CE89" s="40"/>
      <c r="CF89" s="40"/>
      <c r="CG89" s="40"/>
      <c r="CH89" s="40"/>
      <c r="CI89" s="40"/>
      <c r="CJ89" s="40"/>
      <c r="CK89" s="40"/>
      <c r="CL89" s="40"/>
      <c r="CM89" s="40"/>
      <c r="CN89" s="40"/>
      <c r="CO89" s="40"/>
      <c r="CP89" s="40"/>
      <c r="CQ89" s="40"/>
      <c r="CR89" s="40"/>
      <c r="CS89" s="40"/>
      <c r="CT89" s="40"/>
      <c r="CU89" s="40"/>
      <c r="CV89" s="40"/>
      <c r="CW89" s="40"/>
      <c r="CX89" s="40"/>
      <c r="CY89" s="40"/>
      <c r="CZ89" s="40"/>
      <c r="DA89" s="40"/>
      <c r="DB89" s="40"/>
      <c r="DC89" s="40"/>
      <c r="DD89" s="40"/>
      <c r="DE89" s="40"/>
      <c r="DF89" s="40"/>
      <c r="DG89" s="40"/>
      <c r="DH89" s="40"/>
      <c r="DI89" s="40"/>
      <c r="DJ89" s="40"/>
      <c r="DK89" s="40"/>
      <c r="DL89" s="40"/>
      <c r="DM89" s="40"/>
      <c r="DN89" s="40"/>
      <c r="DO89" s="40"/>
      <c r="DP89" s="40"/>
      <c r="DQ89" s="40"/>
      <c r="DR89" s="40"/>
      <c r="DS89" s="40"/>
      <c r="DT89" s="40"/>
      <c r="DU89" s="40"/>
      <c r="DV89" s="40"/>
      <c r="DW89" s="40"/>
      <c r="DX89" s="40"/>
      <c r="DY89" s="40"/>
      <c r="DZ89" s="40"/>
      <c r="EA89" s="40"/>
      <c r="EB89" s="40"/>
      <c r="EC89" s="40"/>
      <c r="ED89" s="40"/>
      <c r="EE89" s="40"/>
      <c r="EF89" s="40"/>
      <c r="EG89" s="40"/>
      <c r="EH89" s="40"/>
      <c r="EI89" s="40"/>
      <c r="EJ89" s="40"/>
      <c r="EK89" s="40"/>
      <c r="EL89" s="40"/>
      <c r="EM89" s="40"/>
      <c r="EN89" s="40"/>
      <c r="EO89" s="40"/>
      <c r="EP89" s="40"/>
      <c r="EQ89" s="40"/>
      <c r="ER89" s="40"/>
      <c r="ES89" s="40"/>
      <c r="ET89" s="40"/>
      <c r="EU89" s="40"/>
      <c r="EV89" s="40"/>
      <c r="EW89" s="40"/>
      <c r="EX89" s="40"/>
      <c r="EY89" s="40"/>
      <c r="EZ89" s="40"/>
      <c r="FA89" s="40"/>
      <c r="FB89" s="40"/>
      <c r="FC89" s="40"/>
      <c r="FD89" s="40"/>
      <c r="FE89" s="40"/>
      <c r="FF89" s="40"/>
      <c r="FG89" s="40"/>
      <c r="FH89" s="40"/>
      <c r="FI89" s="40"/>
      <c r="FJ89" s="40"/>
      <c r="FK89" s="40"/>
      <c r="FL89" s="40"/>
      <c r="FM89" s="40"/>
      <c r="FN89" s="40"/>
      <c r="FO89" s="40"/>
      <c r="FP89" s="40"/>
      <c r="FQ89" s="40"/>
      <c r="FR89" s="40"/>
      <c r="FS89" s="40"/>
      <c r="FT89" s="40"/>
      <c r="FU89" s="40"/>
      <c r="FV89" s="40"/>
      <c r="FW89" s="40"/>
      <c r="FX89" s="40"/>
      <c r="FY89" s="40"/>
      <c r="FZ89" s="40"/>
      <c r="GA89" s="40"/>
      <c r="GB89" s="40"/>
      <c r="GC89" s="40"/>
      <c r="GD89" s="40"/>
      <c r="GE89" s="40"/>
      <c r="GF89" s="40"/>
      <c r="GG89" s="40"/>
      <c r="GH89" s="40"/>
      <c r="GI89" s="40"/>
      <c r="GJ89" s="40"/>
      <c r="GK89" s="40"/>
      <c r="GL89" s="40"/>
      <c r="GM89" s="40"/>
      <c r="GN89" s="40"/>
      <c r="GO89" s="40"/>
      <c r="GP89" s="40"/>
      <c r="GQ89" s="40"/>
      <c r="GR89" s="40"/>
      <c r="GS89" s="40"/>
      <c r="GT89" s="40"/>
      <c r="GU89" s="40"/>
      <c r="GV89" s="40"/>
      <c r="GW89" s="40"/>
      <c r="GX89" s="40"/>
      <c r="GY89" s="40"/>
      <c r="GZ89" s="40"/>
      <c r="HA89" s="40"/>
      <c r="HB89" s="40"/>
      <c r="HC89" s="40"/>
      <c r="HD89" s="40"/>
      <c r="HE89" s="40"/>
      <c r="HF89" s="40"/>
      <c r="HG89" s="40"/>
      <c r="HH89" s="40"/>
      <c r="HI89" s="40"/>
      <c r="HJ89" s="40"/>
      <c r="HK89" s="40"/>
      <c r="HL89" s="40"/>
      <c r="HM89" s="40"/>
      <c r="HN89" s="40"/>
      <c r="HO89" s="40"/>
      <c r="HP89" s="40"/>
      <c r="HQ89" s="40"/>
      <c r="HR89" s="40"/>
      <c r="HS89" s="40"/>
      <c r="HT89" s="40"/>
      <c r="HU89" s="40"/>
      <c r="HV89" s="40"/>
      <c r="HW89" s="40"/>
      <c r="HX89" s="40"/>
      <c r="HY89" s="40"/>
      <c r="HZ89" s="40"/>
      <c r="IA89" s="40"/>
      <c r="IB89" s="40"/>
      <c r="IC89" s="40"/>
      <c r="ID89" s="40"/>
      <c r="IE89" s="40"/>
      <c r="IF89" s="40"/>
      <c r="IG89" s="40"/>
      <c r="IH89" s="40"/>
      <c r="II89" s="40"/>
      <c r="IJ89" s="40"/>
      <c r="IK89" s="40"/>
      <c r="IL89" s="40"/>
      <c r="IM89" s="40"/>
      <c r="IN89" s="40"/>
      <c r="IO89" s="40"/>
      <c r="IP89" s="40"/>
      <c r="IQ89" s="40"/>
      <c r="IR89" s="40"/>
      <c r="IS89" s="40"/>
      <c r="IT89" s="40"/>
      <c r="IU89" s="40"/>
      <c r="IV89" s="40"/>
    </row>
    <row r="90" spans="1:256" ht="25.5" hidden="1">
      <c r="A90" s="55" t="s">
        <v>114</v>
      </c>
      <c r="B90" s="78" t="s">
        <v>119</v>
      </c>
      <c r="C90" s="79"/>
      <c r="D90" s="80"/>
      <c r="E90" s="80"/>
      <c r="F90" s="57"/>
      <c r="G90" s="57"/>
      <c r="H90" s="57"/>
      <c r="I90" s="57"/>
      <c r="J90" s="57"/>
      <c r="K90" s="57"/>
      <c r="L90" s="57"/>
      <c r="M90" s="34"/>
      <c r="N90" s="34"/>
      <c r="O90" s="34"/>
      <c r="P90" s="34"/>
      <c r="Q90" s="34"/>
      <c r="R90" s="34"/>
      <c r="S90" s="34"/>
      <c r="T90" s="34"/>
      <c r="U90" s="34"/>
      <c r="V90" s="34"/>
      <c r="W90" s="34"/>
      <c r="X90" s="34"/>
      <c r="Y90" s="34"/>
      <c r="Z90" s="34"/>
      <c r="AA90" s="34"/>
      <c r="AB90" s="34"/>
      <c r="AC90" s="34"/>
      <c r="AD90" s="34"/>
      <c r="AE90" s="34"/>
      <c r="AF90" s="45"/>
    </row>
    <row r="91" spans="1:256" hidden="1">
      <c r="A91" s="55" t="s">
        <v>124</v>
      </c>
      <c r="B91" s="78" t="s">
        <v>125</v>
      </c>
      <c r="C91" s="56"/>
      <c r="D91" s="57"/>
      <c r="E91" s="57"/>
      <c r="F91" s="57"/>
      <c r="G91" s="57"/>
      <c r="H91" s="57"/>
      <c r="I91" s="57"/>
      <c r="J91" s="57"/>
      <c r="K91" s="57"/>
      <c r="L91" s="57"/>
      <c r="M91" s="34"/>
      <c r="N91" s="34"/>
      <c r="O91" s="34"/>
      <c r="P91" s="34"/>
      <c r="Q91" s="34"/>
      <c r="R91" s="34"/>
      <c r="S91" s="34"/>
      <c r="T91" s="34"/>
      <c r="U91" s="34"/>
      <c r="V91" s="34"/>
      <c r="W91" s="34"/>
      <c r="X91" s="34"/>
      <c r="Y91" s="34"/>
      <c r="Z91" s="34"/>
      <c r="AA91" s="34"/>
      <c r="AB91" s="34"/>
      <c r="AC91" s="34"/>
      <c r="AD91" s="34"/>
      <c r="AE91" s="34"/>
      <c r="AF91" s="65"/>
    </row>
    <row r="92" spans="1:256" hidden="1">
      <c r="A92" s="55" t="s">
        <v>126</v>
      </c>
      <c r="B92" s="78" t="s">
        <v>115</v>
      </c>
      <c r="C92" s="56"/>
      <c r="D92" s="57"/>
      <c r="E92" s="57"/>
      <c r="F92" s="57"/>
      <c r="G92" s="57"/>
      <c r="H92" s="57"/>
      <c r="I92" s="57"/>
      <c r="J92" s="57"/>
      <c r="K92" s="57"/>
      <c r="L92" s="57"/>
      <c r="M92" s="34"/>
      <c r="N92" s="34"/>
      <c r="O92" s="34"/>
      <c r="P92" s="34"/>
      <c r="Q92" s="34"/>
      <c r="R92" s="34"/>
      <c r="S92" s="34"/>
      <c r="T92" s="34"/>
      <c r="U92" s="34"/>
      <c r="V92" s="34"/>
      <c r="W92" s="34"/>
      <c r="X92" s="34"/>
      <c r="Y92" s="34"/>
      <c r="Z92" s="34"/>
      <c r="AA92" s="34"/>
      <c r="AB92" s="34"/>
      <c r="AC92" s="34"/>
      <c r="AD92" s="34"/>
      <c r="AE92" s="34"/>
      <c r="AF92" s="65"/>
    </row>
    <row r="93" spans="1:256" ht="23.25" hidden="1" customHeight="1">
      <c r="A93" s="51" t="s">
        <v>127</v>
      </c>
      <c r="B93" s="52" t="s">
        <v>215</v>
      </c>
      <c r="C93" s="52"/>
      <c r="D93" s="53">
        <f>D95</f>
        <v>25000</v>
      </c>
      <c r="E93" s="53">
        <f t="shared" ref="E93:AE93" si="30">E95</f>
        <v>25000</v>
      </c>
      <c r="F93" s="53">
        <f t="shared" si="30"/>
        <v>13796</v>
      </c>
      <c r="G93" s="53">
        <f t="shared" si="30"/>
        <v>13796</v>
      </c>
      <c r="H93" s="53">
        <f t="shared" si="30"/>
        <v>0</v>
      </c>
      <c r="I93" s="53">
        <f t="shared" si="30"/>
        <v>13796</v>
      </c>
      <c r="J93" s="53">
        <f t="shared" si="30"/>
        <v>0</v>
      </c>
      <c r="K93" s="53">
        <f t="shared" si="30"/>
        <v>0</v>
      </c>
      <c r="L93" s="53">
        <f t="shared" si="30"/>
        <v>0</v>
      </c>
      <c r="M93" s="53">
        <f t="shared" si="30"/>
        <v>13796</v>
      </c>
      <c r="N93" s="53">
        <f t="shared" si="30"/>
        <v>13796</v>
      </c>
      <c r="O93" s="53">
        <f t="shared" si="30"/>
        <v>0</v>
      </c>
      <c r="P93" s="53">
        <f t="shared" si="30"/>
        <v>3146.0229999999997</v>
      </c>
      <c r="Q93" s="53">
        <f t="shared" si="30"/>
        <v>3146.0229999999997</v>
      </c>
      <c r="R93" s="53">
        <f t="shared" si="30"/>
        <v>0</v>
      </c>
      <c r="S93" s="53">
        <f t="shared" si="30"/>
        <v>3146.0229999999997</v>
      </c>
      <c r="T93" s="53">
        <f t="shared" si="30"/>
        <v>0</v>
      </c>
      <c r="U93" s="53">
        <f t="shared" si="30"/>
        <v>0</v>
      </c>
      <c r="V93" s="53">
        <f t="shared" si="30"/>
        <v>0</v>
      </c>
      <c r="W93" s="53">
        <f t="shared" si="30"/>
        <v>100</v>
      </c>
      <c r="X93" s="53">
        <f t="shared" si="30"/>
        <v>0</v>
      </c>
      <c r="Y93" s="53">
        <f t="shared" si="30"/>
        <v>22.803877935633516</v>
      </c>
      <c r="Z93" s="53">
        <f t="shared" si="30"/>
        <v>0</v>
      </c>
      <c r="AA93" s="53">
        <f t="shared" si="30"/>
        <v>22.803877935633516</v>
      </c>
      <c r="AB93" s="53">
        <f t="shared" si="30"/>
        <v>0</v>
      </c>
      <c r="AC93" s="53">
        <f t="shared" si="30"/>
        <v>0</v>
      </c>
      <c r="AD93" s="53">
        <f t="shared" si="30"/>
        <v>0</v>
      </c>
      <c r="AE93" s="53">
        <f t="shared" si="30"/>
        <v>100</v>
      </c>
      <c r="AF93" s="60"/>
      <c r="AG93" s="40"/>
      <c r="AH93" s="40"/>
      <c r="AI93" s="40"/>
      <c r="AJ93" s="40"/>
      <c r="AK93" s="40"/>
      <c r="AL93" s="40"/>
      <c r="AM93" s="40"/>
      <c r="AN93" s="40"/>
      <c r="AO93" s="40"/>
      <c r="AP93" s="40"/>
      <c r="AQ93" s="40"/>
      <c r="AR93" s="40"/>
      <c r="AS93" s="40"/>
      <c r="AT93" s="40"/>
      <c r="AU93" s="40"/>
      <c r="AV93" s="40"/>
      <c r="AW93" s="40"/>
      <c r="AX93" s="40"/>
      <c r="AY93" s="40"/>
      <c r="AZ93" s="40"/>
      <c r="BA93" s="40"/>
      <c r="BB93" s="40"/>
      <c r="BC93" s="40"/>
      <c r="BD93" s="40"/>
      <c r="BE93" s="40"/>
      <c r="BF93" s="40"/>
      <c r="BG93" s="40"/>
      <c r="BH93" s="40"/>
      <c r="BI93" s="40"/>
      <c r="BJ93" s="40"/>
      <c r="BK93" s="40"/>
      <c r="BL93" s="40"/>
      <c r="BM93" s="40"/>
      <c r="BN93" s="40"/>
      <c r="BO93" s="40"/>
      <c r="BP93" s="40"/>
      <c r="BQ93" s="40"/>
      <c r="BR93" s="40"/>
      <c r="BS93" s="40"/>
      <c r="BT93" s="40"/>
      <c r="BU93" s="40"/>
      <c r="BV93" s="40"/>
      <c r="BW93" s="40"/>
      <c r="BX93" s="40"/>
      <c r="BY93" s="40"/>
      <c r="BZ93" s="40"/>
      <c r="CA93" s="40"/>
      <c r="CB93" s="40"/>
      <c r="CC93" s="40"/>
      <c r="CD93" s="40"/>
      <c r="CE93" s="40"/>
      <c r="CF93" s="40"/>
      <c r="CG93" s="40"/>
      <c r="CH93" s="40"/>
      <c r="CI93" s="40"/>
      <c r="CJ93" s="40"/>
      <c r="CK93" s="40"/>
      <c r="CL93" s="40"/>
      <c r="CM93" s="40"/>
      <c r="CN93" s="40"/>
      <c r="CO93" s="40"/>
      <c r="CP93" s="40"/>
      <c r="CQ93" s="40"/>
      <c r="CR93" s="40"/>
      <c r="CS93" s="40"/>
      <c r="CT93" s="40"/>
      <c r="CU93" s="40"/>
      <c r="CV93" s="40"/>
      <c r="CW93" s="40"/>
      <c r="CX93" s="40"/>
      <c r="CY93" s="40"/>
      <c r="CZ93" s="40"/>
      <c r="DA93" s="40"/>
      <c r="DB93" s="40"/>
      <c r="DC93" s="40"/>
      <c r="DD93" s="40"/>
      <c r="DE93" s="40"/>
      <c r="DF93" s="40"/>
      <c r="DG93" s="40"/>
      <c r="DH93" s="40"/>
      <c r="DI93" s="40"/>
      <c r="DJ93" s="40"/>
      <c r="DK93" s="40"/>
      <c r="DL93" s="40"/>
      <c r="DM93" s="40"/>
      <c r="DN93" s="40"/>
      <c r="DO93" s="40"/>
      <c r="DP93" s="40"/>
      <c r="DQ93" s="40"/>
      <c r="DR93" s="40"/>
      <c r="DS93" s="40"/>
      <c r="DT93" s="40"/>
      <c r="DU93" s="40"/>
      <c r="DV93" s="40"/>
      <c r="DW93" s="40"/>
      <c r="DX93" s="40"/>
      <c r="DY93" s="40"/>
      <c r="DZ93" s="40"/>
      <c r="EA93" s="40"/>
      <c r="EB93" s="40"/>
      <c r="EC93" s="40"/>
      <c r="ED93" s="40"/>
      <c r="EE93" s="40"/>
      <c r="EF93" s="40"/>
      <c r="EG93" s="40"/>
      <c r="EH93" s="40"/>
      <c r="EI93" s="40"/>
      <c r="EJ93" s="40"/>
      <c r="EK93" s="40"/>
      <c r="EL93" s="40"/>
      <c r="EM93" s="40"/>
      <c r="EN93" s="40"/>
      <c r="EO93" s="40"/>
      <c r="EP93" s="40"/>
      <c r="EQ93" s="40"/>
      <c r="ER93" s="40"/>
      <c r="ES93" s="40"/>
      <c r="ET93" s="40"/>
      <c r="EU93" s="40"/>
      <c r="EV93" s="40"/>
      <c r="EW93" s="40"/>
      <c r="EX93" s="40"/>
      <c r="EY93" s="40"/>
      <c r="EZ93" s="40"/>
      <c r="FA93" s="40"/>
      <c r="FB93" s="40"/>
      <c r="FC93" s="40"/>
      <c r="FD93" s="40"/>
      <c r="FE93" s="40"/>
      <c r="FF93" s="40"/>
      <c r="FG93" s="40"/>
      <c r="FH93" s="40"/>
      <c r="FI93" s="40"/>
      <c r="FJ93" s="40"/>
      <c r="FK93" s="40"/>
      <c r="FL93" s="40"/>
      <c r="FM93" s="40"/>
      <c r="FN93" s="40"/>
      <c r="FO93" s="40"/>
      <c r="FP93" s="40"/>
      <c r="FQ93" s="40"/>
      <c r="FR93" s="40"/>
      <c r="FS93" s="40"/>
      <c r="FT93" s="40"/>
      <c r="FU93" s="40"/>
      <c r="FV93" s="40"/>
      <c r="FW93" s="40"/>
      <c r="FX93" s="40"/>
      <c r="FY93" s="40"/>
      <c r="FZ93" s="40"/>
      <c r="GA93" s="40"/>
      <c r="GB93" s="40"/>
      <c r="GC93" s="40"/>
      <c r="GD93" s="40"/>
      <c r="GE93" s="40"/>
      <c r="GF93" s="40"/>
      <c r="GG93" s="40"/>
      <c r="GH93" s="40"/>
      <c r="GI93" s="40"/>
      <c r="GJ93" s="40"/>
      <c r="GK93" s="40"/>
      <c r="GL93" s="40"/>
      <c r="GM93" s="40"/>
      <c r="GN93" s="40"/>
      <c r="GO93" s="40"/>
      <c r="GP93" s="40"/>
      <c r="GQ93" s="40"/>
      <c r="GR93" s="40"/>
      <c r="GS93" s="40"/>
      <c r="GT93" s="40"/>
      <c r="GU93" s="40"/>
      <c r="GV93" s="40"/>
      <c r="GW93" s="40"/>
      <c r="GX93" s="40"/>
      <c r="GY93" s="40"/>
      <c r="GZ93" s="40"/>
      <c r="HA93" s="40"/>
      <c r="HB93" s="40"/>
      <c r="HC93" s="40"/>
      <c r="HD93" s="40"/>
      <c r="HE93" s="40"/>
      <c r="HF93" s="40"/>
      <c r="HG93" s="40"/>
      <c r="HH93" s="40"/>
      <c r="HI93" s="40"/>
      <c r="HJ93" s="40"/>
      <c r="HK93" s="40"/>
      <c r="HL93" s="40"/>
      <c r="HM93" s="40"/>
      <c r="HN93" s="40"/>
      <c r="HO93" s="40"/>
      <c r="HP93" s="40"/>
      <c r="HQ93" s="40"/>
      <c r="HR93" s="40"/>
      <c r="HS93" s="40"/>
      <c r="HT93" s="40"/>
      <c r="HU93" s="40"/>
      <c r="HV93" s="40"/>
      <c r="HW93" s="40"/>
      <c r="HX93" s="40"/>
      <c r="HY93" s="40"/>
      <c r="HZ93" s="40"/>
      <c r="IA93" s="40"/>
      <c r="IB93" s="40"/>
      <c r="IC93" s="40"/>
      <c r="ID93" s="40"/>
      <c r="IE93" s="40"/>
      <c r="IF93" s="40"/>
      <c r="IG93" s="40"/>
      <c r="IH93" s="40"/>
      <c r="II93" s="40"/>
      <c r="IJ93" s="40"/>
      <c r="IK93" s="40"/>
      <c r="IL93" s="40"/>
      <c r="IM93" s="40"/>
      <c r="IN93" s="40"/>
      <c r="IO93" s="40"/>
      <c r="IP93" s="40"/>
      <c r="IQ93" s="40"/>
      <c r="IR93" s="40"/>
      <c r="IS93" s="40"/>
      <c r="IT93" s="40"/>
      <c r="IU93" s="40"/>
      <c r="IV93" s="40"/>
    </row>
    <row r="94" spans="1:256" ht="25.5" hidden="1">
      <c r="A94" s="55" t="s">
        <v>114</v>
      </c>
      <c r="B94" s="78" t="s">
        <v>119</v>
      </c>
      <c r="C94" s="79"/>
      <c r="D94" s="80"/>
      <c r="E94" s="80"/>
      <c r="F94" s="57"/>
      <c r="G94" s="57"/>
      <c r="H94" s="57"/>
      <c r="I94" s="57"/>
      <c r="J94" s="57"/>
      <c r="K94" s="57"/>
      <c r="L94" s="57"/>
      <c r="M94" s="34"/>
      <c r="N94" s="34"/>
      <c r="O94" s="34"/>
      <c r="P94" s="34"/>
      <c r="Q94" s="34"/>
      <c r="R94" s="34"/>
      <c r="S94" s="34"/>
      <c r="T94" s="34"/>
      <c r="U94" s="34"/>
      <c r="V94" s="34"/>
      <c r="W94" s="34"/>
      <c r="X94" s="34"/>
      <c r="Y94" s="34"/>
      <c r="Z94" s="34"/>
      <c r="AA94" s="34"/>
      <c r="AB94" s="34"/>
      <c r="AC94" s="34"/>
      <c r="AD94" s="34"/>
      <c r="AE94" s="34"/>
      <c r="AF94" s="45"/>
    </row>
    <row r="95" spans="1:256" hidden="1">
      <c r="A95" s="55" t="s">
        <v>124</v>
      </c>
      <c r="B95" s="78" t="s">
        <v>125</v>
      </c>
      <c r="C95" s="56"/>
      <c r="D95" s="81">
        <f>SUM(D96:D101)</f>
        <v>25000</v>
      </c>
      <c r="E95" s="81">
        <f t="shared" ref="E95:V95" si="31">SUM(E96:E101)</f>
        <v>25000</v>
      </c>
      <c r="F95" s="81">
        <f t="shared" si="31"/>
        <v>13796</v>
      </c>
      <c r="G95" s="81">
        <f t="shared" si="31"/>
        <v>13796</v>
      </c>
      <c r="H95" s="81">
        <f t="shared" si="31"/>
        <v>0</v>
      </c>
      <c r="I95" s="81">
        <f t="shared" si="31"/>
        <v>13796</v>
      </c>
      <c r="J95" s="81">
        <f t="shared" si="31"/>
        <v>0</v>
      </c>
      <c r="K95" s="81">
        <f t="shared" si="31"/>
        <v>0</v>
      </c>
      <c r="L95" s="81">
        <f t="shared" si="31"/>
        <v>0</v>
      </c>
      <c r="M95" s="81">
        <f t="shared" si="31"/>
        <v>13796</v>
      </c>
      <c r="N95" s="81">
        <f t="shared" si="31"/>
        <v>13796</v>
      </c>
      <c r="O95" s="81">
        <f t="shared" si="31"/>
        <v>0</v>
      </c>
      <c r="P95" s="81">
        <f t="shared" si="31"/>
        <v>3146.0229999999997</v>
      </c>
      <c r="Q95" s="81">
        <f t="shared" si="31"/>
        <v>3146.0229999999997</v>
      </c>
      <c r="R95" s="81">
        <f t="shared" si="31"/>
        <v>0</v>
      </c>
      <c r="S95" s="81">
        <f t="shared" si="31"/>
        <v>3146.0229999999997</v>
      </c>
      <c r="T95" s="81">
        <f t="shared" si="31"/>
        <v>0</v>
      </c>
      <c r="U95" s="81">
        <f t="shared" si="31"/>
        <v>0</v>
      </c>
      <c r="V95" s="81">
        <f t="shared" si="31"/>
        <v>0</v>
      </c>
      <c r="W95" s="37">
        <f t="shared" ref="W95:W101" si="32">N95/G95*100</f>
        <v>100</v>
      </c>
      <c r="X95" s="37"/>
      <c r="Y95" s="37">
        <f t="shared" ref="Y95:Y101" si="33">Q95/G95*100</f>
        <v>22.803877935633516</v>
      </c>
      <c r="Z95" s="37"/>
      <c r="AA95" s="37">
        <f t="shared" ref="AA95:AA101" si="34">S95/I95*100</f>
        <v>22.803877935633516</v>
      </c>
      <c r="AB95" s="37"/>
      <c r="AC95" s="37"/>
      <c r="AD95" s="37"/>
      <c r="AE95" s="37">
        <v>100</v>
      </c>
      <c r="AF95" s="65"/>
    </row>
    <row r="96" spans="1:256" ht="30" hidden="1">
      <c r="A96" s="55" t="s">
        <v>216</v>
      </c>
      <c r="B96" s="82" t="s">
        <v>217</v>
      </c>
      <c r="C96" s="64" t="s">
        <v>218</v>
      </c>
      <c r="D96" s="57">
        <v>6000</v>
      </c>
      <c r="E96" s="57">
        <f t="shared" ref="E96:E101" si="35">D96</f>
        <v>6000</v>
      </c>
      <c r="F96" s="57">
        <f t="shared" ref="F96:F101" si="36">G96+J96</f>
        <v>3500</v>
      </c>
      <c r="G96" s="57">
        <f t="shared" ref="G96:G101" si="37">SUM(H96:I96)</f>
        <v>3500</v>
      </c>
      <c r="H96" s="57"/>
      <c r="I96" s="57">
        <v>3500</v>
      </c>
      <c r="J96" s="57"/>
      <c r="K96" s="57"/>
      <c r="L96" s="57"/>
      <c r="M96" s="34">
        <f t="shared" ref="M96:M101" si="38">SUM(N96:O96)</f>
        <v>3500</v>
      </c>
      <c r="N96" s="34">
        <f t="shared" ref="N96:N101" si="39">I96</f>
        <v>3500</v>
      </c>
      <c r="O96" s="34"/>
      <c r="P96" s="34">
        <f t="shared" ref="P96:P101" si="40">Q96+T96</f>
        <v>0</v>
      </c>
      <c r="Q96" s="34">
        <f t="shared" ref="Q96:Q101" si="41">SUM(R96:S96)</f>
        <v>0</v>
      </c>
      <c r="R96" s="34"/>
      <c r="S96" s="34">
        <v>0</v>
      </c>
      <c r="T96" s="34"/>
      <c r="U96" s="34"/>
      <c r="V96" s="34"/>
      <c r="W96" s="34">
        <f t="shared" si="32"/>
        <v>100</v>
      </c>
      <c r="X96" s="34"/>
      <c r="Y96" s="34">
        <f t="shared" si="33"/>
        <v>0</v>
      </c>
      <c r="Z96" s="34"/>
      <c r="AA96" s="34">
        <f t="shared" si="34"/>
        <v>0</v>
      </c>
      <c r="AB96" s="34"/>
      <c r="AC96" s="34"/>
      <c r="AD96" s="34"/>
      <c r="AE96" s="34">
        <v>100</v>
      </c>
      <c r="AF96" s="58"/>
    </row>
    <row r="97" spans="1:256" ht="30" hidden="1">
      <c r="A97" s="55" t="s">
        <v>219</v>
      </c>
      <c r="B97" s="82" t="s">
        <v>220</v>
      </c>
      <c r="C97" s="64" t="s">
        <v>221</v>
      </c>
      <c r="D97" s="57">
        <v>5100</v>
      </c>
      <c r="E97" s="57">
        <f t="shared" si="35"/>
        <v>5100</v>
      </c>
      <c r="F97" s="57">
        <f t="shared" si="36"/>
        <v>2500</v>
      </c>
      <c r="G97" s="57">
        <f t="shared" si="37"/>
        <v>2500</v>
      </c>
      <c r="H97" s="57"/>
      <c r="I97" s="57">
        <v>2500</v>
      </c>
      <c r="J97" s="57"/>
      <c r="K97" s="57"/>
      <c r="L97" s="57"/>
      <c r="M97" s="34">
        <f t="shared" si="38"/>
        <v>2500</v>
      </c>
      <c r="N97" s="34">
        <f t="shared" si="39"/>
        <v>2500</v>
      </c>
      <c r="O97" s="34"/>
      <c r="P97" s="34">
        <f t="shared" si="40"/>
        <v>1286.2149999999999</v>
      </c>
      <c r="Q97" s="34">
        <f t="shared" si="41"/>
        <v>1286.2149999999999</v>
      </c>
      <c r="R97" s="34"/>
      <c r="S97" s="34">
        <v>1286.2149999999999</v>
      </c>
      <c r="T97" s="34"/>
      <c r="U97" s="34"/>
      <c r="V97" s="34"/>
      <c r="W97" s="34">
        <f t="shared" si="32"/>
        <v>100</v>
      </c>
      <c r="X97" s="34"/>
      <c r="Y97" s="34">
        <f t="shared" si="33"/>
        <v>51.448599999999999</v>
      </c>
      <c r="Z97" s="34"/>
      <c r="AA97" s="34">
        <f t="shared" si="34"/>
        <v>51.448599999999999</v>
      </c>
      <c r="AB97" s="34"/>
      <c r="AC97" s="34"/>
      <c r="AD97" s="34"/>
      <c r="AE97" s="34">
        <v>100</v>
      </c>
      <c r="AF97" s="58"/>
    </row>
    <row r="98" spans="1:256" ht="30" hidden="1">
      <c r="A98" s="55" t="s">
        <v>222</v>
      </c>
      <c r="B98" s="82" t="s">
        <v>223</v>
      </c>
      <c r="C98" s="64" t="s">
        <v>224</v>
      </c>
      <c r="D98" s="57">
        <v>6000</v>
      </c>
      <c r="E98" s="57">
        <f t="shared" si="35"/>
        <v>6000</v>
      </c>
      <c r="F98" s="57">
        <f t="shared" si="36"/>
        <v>3000</v>
      </c>
      <c r="G98" s="57">
        <f t="shared" si="37"/>
        <v>3000</v>
      </c>
      <c r="H98" s="57"/>
      <c r="I98" s="57">
        <v>3000</v>
      </c>
      <c r="J98" s="57"/>
      <c r="K98" s="57"/>
      <c r="L98" s="57"/>
      <c r="M98" s="34">
        <f t="shared" si="38"/>
        <v>3000</v>
      </c>
      <c r="N98" s="34">
        <f t="shared" si="39"/>
        <v>3000</v>
      </c>
      <c r="O98" s="34"/>
      <c r="P98" s="34">
        <f t="shared" si="40"/>
        <v>0</v>
      </c>
      <c r="Q98" s="34">
        <f t="shared" si="41"/>
        <v>0</v>
      </c>
      <c r="R98" s="34"/>
      <c r="S98" s="34">
        <v>0</v>
      </c>
      <c r="T98" s="34"/>
      <c r="U98" s="34"/>
      <c r="V98" s="34"/>
      <c r="W98" s="34">
        <f t="shared" si="32"/>
        <v>100</v>
      </c>
      <c r="X98" s="34"/>
      <c r="Y98" s="34">
        <f t="shared" si="33"/>
        <v>0</v>
      </c>
      <c r="Z98" s="34"/>
      <c r="AA98" s="34">
        <f t="shared" si="34"/>
        <v>0</v>
      </c>
      <c r="AB98" s="34"/>
      <c r="AC98" s="34"/>
      <c r="AD98" s="34"/>
      <c r="AE98" s="34">
        <v>100</v>
      </c>
      <c r="AF98" s="58"/>
    </row>
    <row r="99" spans="1:256" ht="30" hidden="1">
      <c r="A99" s="55" t="s">
        <v>225</v>
      </c>
      <c r="B99" s="82" t="s">
        <v>226</v>
      </c>
      <c r="C99" s="64" t="s">
        <v>227</v>
      </c>
      <c r="D99" s="57">
        <v>1900</v>
      </c>
      <c r="E99" s="57">
        <f t="shared" si="35"/>
        <v>1900</v>
      </c>
      <c r="F99" s="57">
        <f t="shared" si="36"/>
        <v>1805</v>
      </c>
      <c r="G99" s="57">
        <f t="shared" si="37"/>
        <v>1805</v>
      </c>
      <c r="H99" s="57"/>
      <c r="I99" s="57">
        <v>1805</v>
      </c>
      <c r="J99" s="57"/>
      <c r="K99" s="57"/>
      <c r="L99" s="57"/>
      <c r="M99" s="34">
        <f t="shared" si="38"/>
        <v>1805</v>
      </c>
      <c r="N99" s="34">
        <f t="shared" si="39"/>
        <v>1805</v>
      </c>
      <c r="O99" s="34"/>
      <c r="P99" s="34">
        <f t="shared" si="40"/>
        <v>0</v>
      </c>
      <c r="Q99" s="34">
        <f t="shared" si="41"/>
        <v>0</v>
      </c>
      <c r="R99" s="34"/>
      <c r="S99" s="34">
        <v>0</v>
      </c>
      <c r="T99" s="34"/>
      <c r="U99" s="34"/>
      <c r="V99" s="34"/>
      <c r="W99" s="34">
        <f t="shared" si="32"/>
        <v>100</v>
      </c>
      <c r="X99" s="34"/>
      <c r="Y99" s="34">
        <f t="shared" si="33"/>
        <v>0</v>
      </c>
      <c r="Z99" s="34"/>
      <c r="AA99" s="34">
        <f t="shared" si="34"/>
        <v>0</v>
      </c>
      <c r="AB99" s="34"/>
      <c r="AC99" s="34"/>
      <c r="AD99" s="34"/>
      <c r="AE99" s="34">
        <v>100</v>
      </c>
      <c r="AF99" s="58"/>
    </row>
    <row r="100" spans="1:256" ht="30" hidden="1">
      <c r="A100" s="55" t="s">
        <v>228</v>
      </c>
      <c r="B100" s="82" t="s">
        <v>229</v>
      </c>
      <c r="C100" s="64" t="s">
        <v>230</v>
      </c>
      <c r="D100" s="57">
        <v>3200</v>
      </c>
      <c r="E100" s="57">
        <f t="shared" si="35"/>
        <v>3200</v>
      </c>
      <c r="F100" s="57">
        <f t="shared" si="36"/>
        <v>1500</v>
      </c>
      <c r="G100" s="57">
        <f t="shared" si="37"/>
        <v>1500</v>
      </c>
      <c r="H100" s="57"/>
      <c r="I100" s="57">
        <v>1500</v>
      </c>
      <c r="J100" s="57"/>
      <c r="K100" s="57"/>
      <c r="L100" s="57"/>
      <c r="M100" s="34">
        <f t="shared" si="38"/>
        <v>1500</v>
      </c>
      <c r="N100" s="34">
        <f t="shared" si="39"/>
        <v>1500</v>
      </c>
      <c r="O100" s="34"/>
      <c r="P100" s="34">
        <f t="shared" si="40"/>
        <v>1025.94</v>
      </c>
      <c r="Q100" s="34">
        <f t="shared" si="41"/>
        <v>1025.94</v>
      </c>
      <c r="R100" s="34"/>
      <c r="S100" s="34">
        <v>1025.94</v>
      </c>
      <c r="T100" s="34"/>
      <c r="U100" s="34"/>
      <c r="V100" s="34"/>
      <c r="W100" s="34">
        <f t="shared" si="32"/>
        <v>100</v>
      </c>
      <c r="X100" s="34"/>
      <c r="Y100" s="34">
        <f t="shared" si="33"/>
        <v>68.396000000000001</v>
      </c>
      <c r="Z100" s="34"/>
      <c r="AA100" s="34">
        <f t="shared" si="34"/>
        <v>68.396000000000001</v>
      </c>
      <c r="AB100" s="34"/>
      <c r="AC100" s="34"/>
      <c r="AD100" s="34"/>
      <c r="AE100" s="34">
        <v>100</v>
      </c>
      <c r="AF100" s="58"/>
    </row>
    <row r="101" spans="1:256" ht="30" hidden="1">
      <c r="A101" s="55" t="s">
        <v>231</v>
      </c>
      <c r="B101" s="82" t="s">
        <v>232</v>
      </c>
      <c r="C101" s="64" t="s">
        <v>233</v>
      </c>
      <c r="D101" s="57">
        <v>2800</v>
      </c>
      <c r="E101" s="57">
        <f t="shared" si="35"/>
        <v>2800</v>
      </c>
      <c r="F101" s="57">
        <f t="shared" si="36"/>
        <v>1491</v>
      </c>
      <c r="G101" s="57">
        <f t="shared" si="37"/>
        <v>1491</v>
      </c>
      <c r="H101" s="57"/>
      <c r="I101" s="57">
        <v>1491</v>
      </c>
      <c r="J101" s="57"/>
      <c r="K101" s="57"/>
      <c r="L101" s="57"/>
      <c r="M101" s="34">
        <f t="shared" si="38"/>
        <v>1491</v>
      </c>
      <c r="N101" s="34">
        <f t="shared" si="39"/>
        <v>1491</v>
      </c>
      <c r="O101" s="34"/>
      <c r="P101" s="34">
        <f t="shared" si="40"/>
        <v>833.86800000000005</v>
      </c>
      <c r="Q101" s="34">
        <f t="shared" si="41"/>
        <v>833.86800000000005</v>
      </c>
      <c r="R101" s="34"/>
      <c r="S101" s="34">
        <v>833.86800000000005</v>
      </c>
      <c r="T101" s="34"/>
      <c r="U101" s="34"/>
      <c r="V101" s="34"/>
      <c r="W101" s="34">
        <f t="shared" si="32"/>
        <v>100</v>
      </c>
      <c r="X101" s="34"/>
      <c r="Y101" s="34">
        <f t="shared" si="33"/>
        <v>55.926760563380284</v>
      </c>
      <c r="Z101" s="34"/>
      <c r="AA101" s="34">
        <f t="shared" si="34"/>
        <v>55.926760563380284</v>
      </c>
      <c r="AB101" s="34"/>
      <c r="AC101" s="34"/>
      <c r="AD101" s="34"/>
      <c r="AE101" s="34">
        <v>100</v>
      </c>
      <c r="AF101" s="58"/>
    </row>
    <row r="102" spans="1:256" hidden="1">
      <c r="A102" s="55" t="s">
        <v>126</v>
      </c>
      <c r="B102" s="78" t="s">
        <v>115</v>
      </c>
      <c r="C102" s="56"/>
      <c r="D102" s="57"/>
      <c r="E102" s="57"/>
      <c r="F102" s="57"/>
      <c r="G102" s="57"/>
      <c r="H102" s="57"/>
      <c r="I102" s="57"/>
      <c r="J102" s="57"/>
      <c r="K102" s="57"/>
      <c r="L102" s="57"/>
      <c r="M102" s="34"/>
      <c r="N102" s="34"/>
      <c r="O102" s="34"/>
      <c r="P102" s="34"/>
      <c r="Q102" s="34"/>
      <c r="R102" s="34"/>
      <c r="S102" s="34"/>
      <c r="T102" s="34"/>
      <c r="U102" s="34"/>
      <c r="V102" s="34"/>
      <c r="W102" s="34"/>
      <c r="X102" s="34"/>
      <c r="Y102" s="34"/>
      <c r="Z102" s="34"/>
      <c r="AA102" s="34"/>
      <c r="AB102" s="34"/>
      <c r="AC102" s="34"/>
      <c r="AD102" s="34"/>
      <c r="AE102" s="34"/>
      <c r="AF102" s="65"/>
    </row>
    <row r="103" spans="1:256" ht="25.5" hidden="1">
      <c r="A103" s="71" t="s">
        <v>132</v>
      </c>
      <c r="B103" s="52" t="s">
        <v>234</v>
      </c>
      <c r="C103" s="52"/>
      <c r="D103" s="53"/>
      <c r="E103" s="53"/>
      <c r="F103" s="53"/>
      <c r="G103" s="53"/>
      <c r="H103" s="53"/>
      <c r="I103" s="53"/>
      <c r="J103" s="53"/>
      <c r="K103" s="53"/>
      <c r="L103" s="53"/>
      <c r="M103" s="33"/>
      <c r="N103" s="33"/>
      <c r="O103" s="33"/>
      <c r="P103" s="33"/>
      <c r="Q103" s="33"/>
      <c r="R103" s="33"/>
      <c r="S103" s="33"/>
      <c r="T103" s="33"/>
      <c r="U103" s="33"/>
      <c r="V103" s="33"/>
      <c r="W103" s="33"/>
      <c r="X103" s="33"/>
      <c r="Y103" s="33"/>
      <c r="Z103" s="33"/>
      <c r="AA103" s="33"/>
      <c r="AB103" s="33"/>
      <c r="AC103" s="33"/>
      <c r="AD103" s="33"/>
      <c r="AE103" s="33"/>
      <c r="AF103" s="60"/>
      <c r="AG103" s="40"/>
      <c r="AH103" s="40"/>
      <c r="AI103" s="40"/>
      <c r="AJ103" s="40"/>
      <c r="AK103" s="40"/>
      <c r="AL103" s="40"/>
      <c r="AM103" s="40"/>
      <c r="AN103" s="40"/>
      <c r="AO103" s="40"/>
      <c r="AP103" s="40"/>
      <c r="AQ103" s="40"/>
      <c r="AR103" s="40"/>
      <c r="AS103" s="40"/>
      <c r="AT103" s="40"/>
      <c r="AU103" s="40"/>
      <c r="AV103" s="40"/>
      <c r="AW103" s="40"/>
      <c r="AX103" s="40"/>
      <c r="AY103" s="40"/>
      <c r="AZ103" s="40"/>
      <c r="BA103" s="40"/>
      <c r="BB103" s="40"/>
      <c r="BC103" s="40"/>
      <c r="BD103" s="40"/>
      <c r="BE103" s="40"/>
      <c r="BF103" s="40"/>
      <c r="BG103" s="40"/>
      <c r="BH103" s="40"/>
      <c r="BI103" s="40"/>
      <c r="BJ103" s="40"/>
      <c r="BK103" s="40"/>
      <c r="BL103" s="40"/>
      <c r="BM103" s="40"/>
      <c r="BN103" s="40"/>
      <c r="BO103" s="40"/>
      <c r="BP103" s="40"/>
      <c r="BQ103" s="40"/>
      <c r="BR103" s="40"/>
      <c r="BS103" s="40"/>
      <c r="BT103" s="40"/>
      <c r="BU103" s="40"/>
      <c r="BV103" s="40"/>
      <c r="BW103" s="40"/>
      <c r="BX103" s="40"/>
      <c r="BY103" s="40"/>
      <c r="BZ103" s="40"/>
      <c r="CA103" s="40"/>
      <c r="CB103" s="40"/>
      <c r="CC103" s="40"/>
      <c r="CD103" s="40"/>
      <c r="CE103" s="40"/>
      <c r="CF103" s="40"/>
      <c r="CG103" s="40"/>
      <c r="CH103" s="40"/>
      <c r="CI103" s="40"/>
      <c r="CJ103" s="40"/>
      <c r="CK103" s="40"/>
      <c r="CL103" s="40"/>
      <c r="CM103" s="40"/>
      <c r="CN103" s="40"/>
      <c r="CO103" s="40"/>
      <c r="CP103" s="40"/>
      <c r="CQ103" s="40"/>
      <c r="CR103" s="40"/>
      <c r="CS103" s="40"/>
      <c r="CT103" s="40"/>
      <c r="CU103" s="40"/>
      <c r="CV103" s="40"/>
      <c r="CW103" s="40"/>
      <c r="CX103" s="40"/>
      <c r="CY103" s="40"/>
      <c r="CZ103" s="40"/>
      <c r="DA103" s="40"/>
      <c r="DB103" s="40"/>
      <c r="DC103" s="40"/>
      <c r="DD103" s="40"/>
      <c r="DE103" s="40"/>
      <c r="DF103" s="40"/>
      <c r="DG103" s="40"/>
      <c r="DH103" s="40"/>
      <c r="DI103" s="40"/>
      <c r="DJ103" s="40"/>
      <c r="DK103" s="40"/>
      <c r="DL103" s="40"/>
      <c r="DM103" s="40"/>
      <c r="DN103" s="40"/>
      <c r="DO103" s="40"/>
      <c r="DP103" s="40"/>
      <c r="DQ103" s="40"/>
      <c r="DR103" s="40"/>
      <c r="DS103" s="40"/>
      <c r="DT103" s="40"/>
      <c r="DU103" s="40"/>
      <c r="DV103" s="40"/>
      <c r="DW103" s="40"/>
      <c r="DX103" s="40"/>
      <c r="DY103" s="40"/>
      <c r="DZ103" s="40"/>
      <c r="EA103" s="40"/>
      <c r="EB103" s="40"/>
      <c r="EC103" s="40"/>
      <c r="ED103" s="40"/>
      <c r="EE103" s="40"/>
      <c r="EF103" s="40"/>
      <c r="EG103" s="40"/>
      <c r="EH103" s="40"/>
      <c r="EI103" s="40"/>
      <c r="EJ103" s="40"/>
      <c r="EK103" s="40"/>
      <c r="EL103" s="40"/>
      <c r="EM103" s="40"/>
      <c r="EN103" s="40"/>
      <c r="EO103" s="40"/>
      <c r="EP103" s="40"/>
      <c r="EQ103" s="40"/>
      <c r="ER103" s="40"/>
      <c r="ES103" s="40"/>
      <c r="ET103" s="40"/>
      <c r="EU103" s="40"/>
      <c r="EV103" s="40"/>
      <c r="EW103" s="40"/>
      <c r="EX103" s="40"/>
      <c r="EY103" s="40"/>
      <c r="EZ103" s="40"/>
      <c r="FA103" s="40"/>
      <c r="FB103" s="40"/>
      <c r="FC103" s="40"/>
      <c r="FD103" s="40"/>
      <c r="FE103" s="40"/>
      <c r="FF103" s="40"/>
      <c r="FG103" s="40"/>
      <c r="FH103" s="40"/>
      <c r="FI103" s="40"/>
      <c r="FJ103" s="40"/>
      <c r="FK103" s="40"/>
      <c r="FL103" s="40"/>
      <c r="FM103" s="40"/>
      <c r="FN103" s="40"/>
      <c r="FO103" s="40"/>
      <c r="FP103" s="40"/>
      <c r="FQ103" s="40"/>
      <c r="FR103" s="40"/>
      <c r="FS103" s="40"/>
      <c r="FT103" s="40"/>
      <c r="FU103" s="40"/>
      <c r="FV103" s="40"/>
      <c r="FW103" s="40"/>
      <c r="FX103" s="40"/>
      <c r="FY103" s="40"/>
      <c r="FZ103" s="40"/>
      <c r="GA103" s="40"/>
      <c r="GB103" s="40"/>
      <c r="GC103" s="40"/>
      <c r="GD103" s="40"/>
      <c r="GE103" s="40"/>
      <c r="GF103" s="40"/>
      <c r="GG103" s="40"/>
      <c r="GH103" s="40"/>
      <c r="GI103" s="40"/>
      <c r="GJ103" s="40"/>
      <c r="GK103" s="40"/>
      <c r="GL103" s="40"/>
      <c r="GM103" s="40"/>
      <c r="GN103" s="40"/>
      <c r="GO103" s="40"/>
      <c r="GP103" s="40"/>
      <c r="GQ103" s="40"/>
      <c r="GR103" s="40"/>
      <c r="GS103" s="40"/>
      <c r="GT103" s="40"/>
      <c r="GU103" s="40"/>
      <c r="GV103" s="40"/>
      <c r="GW103" s="40"/>
      <c r="GX103" s="40"/>
      <c r="GY103" s="40"/>
      <c r="GZ103" s="40"/>
      <c r="HA103" s="40"/>
      <c r="HB103" s="40"/>
      <c r="HC103" s="40"/>
      <c r="HD103" s="40"/>
      <c r="HE103" s="40"/>
      <c r="HF103" s="40"/>
      <c r="HG103" s="40"/>
      <c r="HH103" s="40"/>
      <c r="HI103" s="40"/>
      <c r="HJ103" s="40"/>
      <c r="HK103" s="40"/>
      <c r="HL103" s="40"/>
      <c r="HM103" s="40"/>
      <c r="HN103" s="40"/>
      <c r="HO103" s="40"/>
      <c r="HP103" s="40"/>
      <c r="HQ103" s="40"/>
      <c r="HR103" s="40"/>
      <c r="HS103" s="40"/>
      <c r="HT103" s="40"/>
      <c r="HU103" s="40"/>
      <c r="HV103" s="40"/>
      <c r="HW103" s="40"/>
      <c r="HX103" s="40"/>
      <c r="HY103" s="40"/>
      <c r="HZ103" s="40"/>
      <c r="IA103" s="40"/>
      <c r="IB103" s="40"/>
      <c r="IC103" s="40"/>
      <c r="ID103" s="40"/>
      <c r="IE103" s="40"/>
      <c r="IF103" s="40"/>
      <c r="IG103" s="40"/>
      <c r="IH103" s="40"/>
      <c r="II103" s="40"/>
      <c r="IJ103" s="40"/>
      <c r="IK103" s="40"/>
      <c r="IL103" s="40"/>
      <c r="IM103" s="40"/>
      <c r="IN103" s="40"/>
      <c r="IO103" s="40"/>
      <c r="IP103" s="40"/>
      <c r="IQ103" s="40"/>
      <c r="IR103" s="40"/>
      <c r="IS103" s="40"/>
      <c r="IT103" s="40"/>
      <c r="IU103" s="40"/>
      <c r="IV103" s="40"/>
    </row>
    <row r="104" spans="1:256" ht="25.5" hidden="1">
      <c r="A104" s="55" t="s">
        <v>114</v>
      </c>
      <c r="B104" s="78" t="s">
        <v>119</v>
      </c>
      <c r="C104" s="52"/>
      <c r="D104" s="53"/>
      <c r="E104" s="53"/>
      <c r="F104" s="53"/>
      <c r="G104" s="53"/>
      <c r="H104" s="53"/>
      <c r="I104" s="53"/>
      <c r="J104" s="53"/>
      <c r="K104" s="53"/>
      <c r="L104" s="53"/>
      <c r="M104" s="33"/>
      <c r="N104" s="33"/>
      <c r="O104" s="33"/>
      <c r="P104" s="33"/>
      <c r="Q104" s="33"/>
      <c r="R104" s="33"/>
      <c r="S104" s="33"/>
      <c r="T104" s="33"/>
      <c r="U104" s="33"/>
      <c r="V104" s="33"/>
      <c r="W104" s="33"/>
      <c r="X104" s="33"/>
      <c r="Y104" s="33"/>
      <c r="Z104" s="33"/>
      <c r="AA104" s="33"/>
      <c r="AB104" s="33"/>
      <c r="AC104" s="33"/>
      <c r="AD104" s="33"/>
      <c r="AE104" s="33"/>
      <c r="AF104" s="60"/>
      <c r="AG104" s="40"/>
      <c r="AH104" s="40"/>
      <c r="AI104" s="40"/>
      <c r="AJ104" s="40"/>
      <c r="AK104" s="40"/>
      <c r="AL104" s="40"/>
      <c r="AM104" s="40"/>
      <c r="AN104" s="40"/>
      <c r="AO104" s="40"/>
      <c r="AP104" s="40"/>
      <c r="AQ104" s="40"/>
      <c r="AR104" s="40"/>
      <c r="AS104" s="40"/>
      <c r="AT104" s="40"/>
      <c r="AU104" s="40"/>
      <c r="AV104" s="40"/>
      <c r="AW104" s="40"/>
      <c r="AX104" s="40"/>
      <c r="AY104" s="40"/>
      <c r="AZ104" s="40"/>
      <c r="BA104" s="40"/>
      <c r="BB104" s="40"/>
      <c r="BC104" s="40"/>
      <c r="BD104" s="40"/>
      <c r="BE104" s="40"/>
      <c r="BF104" s="40"/>
      <c r="BG104" s="40"/>
      <c r="BH104" s="40"/>
      <c r="BI104" s="40"/>
      <c r="BJ104" s="40"/>
      <c r="BK104" s="40"/>
      <c r="BL104" s="40"/>
      <c r="BM104" s="40"/>
      <c r="BN104" s="40"/>
      <c r="BO104" s="40"/>
      <c r="BP104" s="40"/>
      <c r="BQ104" s="40"/>
      <c r="BR104" s="40"/>
      <c r="BS104" s="40"/>
      <c r="BT104" s="40"/>
      <c r="BU104" s="40"/>
      <c r="BV104" s="40"/>
      <c r="BW104" s="40"/>
      <c r="BX104" s="40"/>
      <c r="BY104" s="40"/>
      <c r="BZ104" s="40"/>
      <c r="CA104" s="40"/>
      <c r="CB104" s="40"/>
      <c r="CC104" s="40"/>
      <c r="CD104" s="40"/>
      <c r="CE104" s="40"/>
      <c r="CF104" s="40"/>
      <c r="CG104" s="40"/>
      <c r="CH104" s="40"/>
      <c r="CI104" s="40"/>
      <c r="CJ104" s="40"/>
      <c r="CK104" s="40"/>
      <c r="CL104" s="40"/>
      <c r="CM104" s="40"/>
      <c r="CN104" s="40"/>
      <c r="CO104" s="40"/>
      <c r="CP104" s="40"/>
      <c r="CQ104" s="40"/>
      <c r="CR104" s="40"/>
      <c r="CS104" s="40"/>
      <c r="CT104" s="40"/>
      <c r="CU104" s="40"/>
      <c r="CV104" s="40"/>
      <c r="CW104" s="40"/>
      <c r="CX104" s="40"/>
      <c r="CY104" s="40"/>
      <c r="CZ104" s="40"/>
      <c r="DA104" s="40"/>
      <c r="DB104" s="40"/>
      <c r="DC104" s="40"/>
      <c r="DD104" s="40"/>
      <c r="DE104" s="40"/>
      <c r="DF104" s="40"/>
      <c r="DG104" s="40"/>
      <c r="DH104" s="40"/>
      <c r="DI104" s="40"/>
      <c r="DJ104" s="40"/>
      <c r="DK104" s="40"/>
      <c r="DL104" s="40"/>
      <c r="DM104" s="40"/>
      <c r="DN104" s="40"/>
      <c r="DO104" s="40"/>
      <c r="DP104" s="40"/>
      <c r="DQ104" s="40"/>
      <c r="DR104" s="40"/>
      <c r="DS104" s="40"/>
      <c r="DT104" s="40"/>
      <c r="DU104" s="40"/>
      <c r="DV104" s="40"/>
      <c r="DW104" s="40"/>
      <c r="DX104" s="40"/>
      <c r="DY104" s="40"/>
      <c r="DZ104" s="40"/>
      <c r="EA104" s="40"/>
      <c r="EB104" s="40"/>
      <c r="EC104" s="40"/>
      <c r="ED104" s="40"/>
      <c r="EE104" s="40"/>
      <c r="EF104" s="40"/>
      <c r="EG104" s="40"/>
      <c r="EH104" s="40"/>
      <c r="EI104" s="40"/>
      <c r="EJ104" s="40"/>
      <c r="EK104" s="40"/>
      <c r="EL104" s="40"/>
      <c r="EM104" s="40"/>
      <c r="EN104" s="40"/>
      <c r="EO104" s="40"/>
      <c r="EP104" s="40"/>
      <c r="EQ104" s="40"/>
      <c r="ER104" s="40"/>
      <c r="ES104" s="40"/>
      <c r="ET104" s="40"/>
      <c r="EU104" s="40"/>
      <c r="EV104" s="40"/>
      <c r="EW104" s="40"/>
      <c r="EX104" s="40"/>
      <c r="EY104" s="40"/>
      <c r="EZ104" s="40"/>
      <c r="FA104" s="40"/>
      <c r="FB104" s="40"/>
      <c r="FC104" s="40"/>
      <c r="FD104" s="40"/>
      <c r="FE104" s="40"/>
      <c r="FF104" s="40"/>
      <c r="FG104" s="40"/>
      <c r="FH104" s="40"/>
      <c r="FI104" s="40"/>
      <c r="FJ104" s="40"/>
      <c r="FK104" s="40"/>
      <c r="FL104" s="40"/>
      <c r="FM104" s="40"/>
      <c r="FN104" s="40"/>
      <c r="FO104" s="40"/>
      <c r="FP104" s="40"/>
      <c r="FQ104" s="40"/>
      <c r="FR104" s="40"/>
      <c r="FS104" s="40"/>
      <c r="FT104" s="40"/>
      <c r="FU104" s="40"/>
      <c r="FV104" s="40"/>
      <c r="FW104" s="40"/>
      <c r="FX104" s="40"/>
      <c r="FY104" s="40"/>
      <c r="FZ104" s="40"/>
      <c r="GA104" s="40"/>
      <c r="GB104" s="40"/>
      <c r="GC104" s="40"/>
      <c r="GD104" s="40"/>
      <c r="GE104" s="40"/>
      <c r="GF104" s="40"/>
      <c r="GG104" s="40"/>
      <c r="GH104" s="40"/>
      <c r="GI104" s="40"/>
      <c r="GJ104" s="40"/>
      <c r="GK104" s="40"/>
      <c r="GL104" s="40"/>
      <c r="GM104" s="40"/>
      <c r="GN104" s="40"/>
      <c r="GO104" s="40"/>
      <c r="GP104" s="40"/>
      <c r="GQ104" s="40"/>
      <c r="GR104" s="40"/>
      <c r="GS104" s="40"/>
      <c r="GT104" s="40"/>
      <c r="GU104" s="40"/>
      <c r="GV104" s="40"/>
      <c r="GW104" s="40"/>
      <c r="GX104" s="40"/>
      <c r="GY104" s="40"/>
      <c r="GZ104" s="40"/>
      <c r="HA104" s="40"/>
      <c r="HB104" s="40"/>
      <c r="HC104" s="40"/>
      <c r="HD104" s="40"/>
      <c r="HE104" s="40"/>
      <c r="HF104" s="40"/>
      <c r="HG104" s="40"/>
      <c r="HH104" s="40"/>
      <c r="HI104" s="40"/>
      <c r="HJ104" s="40"/>
      <c r="HK104" s="40"/>
      <c r="HL104" s="40"/>
      <c r="HM104" s="40"/>
      <c r="HN104" s="40"/>
      <c r="HO104" s="40"/>
      <c r="HP104" s="40"/>
      <c r="HQ104" s="40"/>
      <c r="HR104" s="40"/>
      <c r="HS104" s="40"/>
      <c r="HT104" s="40"/>
      <c r="HU104" s="40"/>
      <c r="HV104" s="40"/>
      <c r="HW104" s="40"/>
      <c r="HX104" s="40"/>
      <c r="HY104" s="40"/>
      <c r="HZ104" s="40"/>
      <c r="IA104" s="40"/>
      <c r="IB104" s="40"/>
      <c r="IC104" s="40"/>
      <c r="ID104" s="40"/>
      <c r="IE104" s="40"/>
      <c r="IF104" s="40"/>
      <c r="IG104" s="40"/>
      <c r="IH104" s="40"/>
      <c r="II104" s="40"/>
      <c r="IJ104" s="40"/>
      <c r="IK104" s="40"/>
      <c r="IL104" s="40"/>
      <c r="IM104" s="40"/>
      <c r="IN104" s="40"/>
      <c r="IO104" s="40"/>
      <c r="IP104" s="40"/>
      <c r="IQ104" s="40"/>
      <c r="IR104" s="40"/>
      <c r="IS104" s="40"/>
      <c r="IT104" s="40"/>
      <c r="IU104" s="40"/>
      <c r="IV104" s="40"/>
    </row>
    <row r="105" spans="1:256" hidden="1">
      <c r="A105" s="55" t="s">
        <v>124</v>
      </c>
      <c r="B105" s="78" t="s">
        <v>125</v>
      </c>
      <c r="C105" s="52"/>
      <c r="D105" s="53"/>
      <c r="E105" s="53"/>
      <c r="F105" s="53"/>
      <c r="G105" s="53"/>
      <c r="H105" s="53"/>
      <c r="I105" s="53"/>
      <c r="J105" s="53"/>
      <c r="K105" s="53"/>
      <c r="L105" s="53"/>
      <c r="M105" s="33"/>
      <c r="N105" s="33"/>
      <c r="O105" s="33"/>
      <c r="P105" s="33"/>
      <c r="Q105" s="33"/>
      <c r="R105" s="33"/>
      <c r="S105" s="33"/>
      <c r="T105" s="33"/>
      <c r="U105" s="33"/>
      <c r="V105" s="33"/>
      <c r="W105" s="33"/>
      <c r="X105" s="33"/>
      <c r="Y105" s="33"/>
      <c r="Z105" s="33"/>
      <c r="AA105" s="33"/>
      <c r="AB105" s="33"/>
      <c r="AC105" s="33"/>
      <c r="AD105" s="33"/>
      <c r="AE105" s="33"/>
      <c r="AF105" s="60"/>
      <c r="AG105" s="40"/>
      <c r="AH105" s="40"/>
      <c r="AI105" s="40"/>
      <c r="AJ105" s="40"/>
      <c r="AK105" s="40"/>
      <c r="AL105" s="40"/>
      <c r="AM105" s="40"/>
      <c r="AN105" s="40"/>
      <c r="AO105" s="40"/>
      <c r="AP105" s="40"/>
      <c r="AQ105" s="40"/>
      <c r="AR105" s="40"/>
      <c r="AS105" s="40"/>
      <c r="AT105" s="40"/>
      <c r="AU105" s="40"/>
      <c r="AV105" s="40"/>
      <c r="AW105" s="40"/>
      <c r="AX105" s="40"/>
      <c r="AY105" s="40"/>
      <c r="AZ105" s="40"/>
      <c r="BA105" s="40"/>
      <c r="BB105" s="40"/>
      <c r="BC105" s="40"/>
      <c r="BD105" s="40"/>
      <c r="BE105" s="40"/>
      <c r="BF105" s="40"/>
      <c r="BG105" s="40"/>
      <c r="BH105" s="40"/>
      <c r="BI105" s="40"/>
      <c r="BJ105" s="40"/>
      <c r="BK105" s="40"/>
      <c r="BL105" s="40"/>
      <c r="BM105" s="40"/>
      <c r="BN105" s="40"/>
      <c r="BO105" s="40"/>
      <c r="BP105" s="40"/>
      <c r="BQ105" s="40"/>
      <c r="BR105" s="40"/>
      <c r="BS105" s="40"/>
      <c r="BT105" s="40"/>
      <c r="BU105" s="40"/>
      <c r="BV105" s="40"/>
      <c r="BW105" s="40"/>
      <c r="BX105" s="40"/>
      <c r="BY105" s="40"/>
      <c r="BZ105" s="40"/>
      <c r="CA105" s="40"/>
      <c r="CB105" s="40"/>
      <c r="CC105" s="40"/>
      <c r="CD105" s="40"/>
      <c r="CE105" s="40"/>
      <c r="CF105" s="40"/>
      <c r="CG105" s="40"/>
      <c r="CH105" s="40"/>
      <c r="CI105" s="40"/>
      <c r="CJ105" s="40"/>
      <c r="CK105" s="40"/>
      <c r="CL105" s="40"/>
      <c r="CM105" s="40"/>
      <c r="CN105" s="40"/>
      <c r="CO105" s="40"/>
      <c r="CP105" s="40"/>
      <c r="CQ105" s="40"/>
      <c r="CR105" s="40"/>
      <c r="CS105" s="40"/>
      <c r="CT105" s="40"/>
      <c r="CU105" s="40"/>
      <c r="CV105" s="40"/>
      <c r="CW105" s="40"/>
      <c r="CX105" s="40"/>
      <c r="CY105" s="40"/>
      <c r="CZ105" s="40"/>
      <c r="DA105" s="40"/>
      <c r="DB105" s="40"/>
      <c r="DC105" s="40"/>
      <c r="DD105" s="40"/>
      <c r="DE105" s="40"/>
      <c r="DF105" s="40"/>
      <c r="DG105" s="40"/>
      <c r="DH105" s="40"/>
      <c r="DI105" s="40"/>
      <c r="DJ105" s="40"/>
      <c r="DK105" s="40"/>
      <c r="DL105" s="40"/>
      <c r="DM105" s="40"/>
      <c r="DN105" s="40"/>
      <c r="DO105" s="40"/>
      <c r="DP105" s="40"/>
      <c r="DQ105" s="40"/>
      <c r="DR105" s="40"/>
      <c r="DS105" s="40"/>
      <c r="DT105" s="40"/>
      <c r="DU105" s="40"/>
      <c r="DV105" s="40"/>
      <c r="DW105" s="40"/>
      <c r="DX105" s="40"/>
      <c r="DY105" s="40"/>
      <c r="DZ105" s="40"/>
      <c r="EA105" s="40"/>
      <c r="EB105" s="40"/>
      <c r="EC105" s="40"/>
      <c r="ED105" s="40"/>
      <c r="EE105" s="40"/>
      <c r="EF105" s="40"/>
      <c r="EG105" s="40"/>
      <c r="EH105" s="40"/>
      <c r="EI105" s="40"/>
      <c r="EJ105" s="40"/>
      <c r="EK105" s="40"/>
      <c r="EL105" s="40"/>
      <c r="EM105" s="40"/>
      <c r="EN105" s="40"/>
      <c r="EO105" s="40"/>
      <c r="EP105" s="40"/>
      <c r="EQ105" s="40"/>
      <c r="ER105" s="40"/>
      <c r="ES105" s="40"/>
      <c r="ET105" s="40"/>
      <c r="EU105" s="40"/>
      <c r="EV105" s="40"/>
      <c r="EW105" s="40"/>
      <c r="EX105" s="40"/>
      <c r="EY105" s="40"/>
      <c r="EZ105" s="40"/>
      <c r="FA105" s="40"/>
      <c r="FB105" s="40"/>
      <c r="FC105" s="40"/>
      <c r="FD105" s="40"/>
      <c r="FE105" s="40"/>
      <c r="FF105" s="40"/>
      <c r="FG105" s="40"/>
      <c r="FH105" s="40"/>
      <c r="FI105" s="40"/>
      <c r="FJ105" s="40"/>
      <c r="FK105" s="40"/>
      <c r="FL105" s="40"/>
      <c r="FM105" s="40"/>
      <c r="FN105" s="40"/>
      <c r="FO105" s="40"/>
      <c r="FP105" s="40"/>
      <c r="FQ105" s="40"/>
      <c r="FR105" s="40"/>
      <c r="FS105" s="40"/>
      <c r="FT105" s="40"/>
      <c r="FU105" s="40"/>
      <c r="FV105" s="40"/>
      <c r="FW105" s="40"/>
      <c r="FX105" s="40"/>
      <c r="FY105" s="40"/>
      <c r="FZ105" s="40"/>
      <c r="GA105" s="40"/>
      <c r="GB105" s="40"/>
      <c r="GC105" s="40"/>
      <c r="GD105" s="40"/>
      <c r="GE105" s="40"/>
      <c r="GF105" s="40"/>
      <c r="GG105" s="40"/>
      <c r="GH105" s="40"/>
      <c r="GI105" s="40"/>
      <c r="GJ105" s="40"/>
      <c r="GK105" s="40"/>
      <c r="GL105" s="40"/>
      <c r="GM105" s="40"/>
      <c r="GN105" s="40"/>
      <c r="GO105" s="40"/>
      <c r="GP105" s="40"/>
      <c r="GQ105" s="40"/>
      <c r="GR105" s="40"/>
      <c r="GS105" s="40"/>
      <c r="GT105" s="40"/>
      <c r="GU105" s="40"/>
      <c r="GV105" s="40"/>
      <c r="GW105" s="40"/>
      <c r="GX105" s="40"/>
      <c r="GY105" s="40"/>
      <c r="GZ105" s="40"/>
      <c r="HA105" s="40"/>
      <c r="HB105" s="40"/>
      <c r="HC105" s="40"/>
      <c r="HD105" s="40"/>
      <c r="HE105" s="40"/>
      <c r="HF105" s="40"/>
      <c r="HG105" s="40"/>
      <c r="HH105" s="40"/>
      <c r="HI105" s="40"/>
      <c r="HJ105" s="40"/>
      <c r="HK105" s="40"/>
      <c r="HL105" s="40"/>
      <c r="HM105" s="40"/>
      <c r="HN105" s="40"/>
      <c r="HO105" s="40"/>
      <c r="HP105" s="40"/>
      <c r="HQ105" s="40"/>
      <c r="HR105" s="40"/>
      <c r="HS105" s="40"/>
      <c r="HT105" s="40"/>
      <c r="HU105" s="40"/>
      <c r="HV105" s="40"/>
      <c r="HW105" s="40"/>
      <c r="HX105" s="40"/>
      <c r="HY105" s="40"/>
      <c r="HZ105" s="40"/>
      <c r="IA105" s="40"/>
      <c r="IB105" s="40"/>
      <c r="IC105" s="40"/>
      <c r="ID105" s="40"/>
      <c r="IE105" s="40"/>
      <c r="IF105" s="40"/>
      <c r="IG105" s="40"/>
      <c r="IH105" s="40"/>
      <c r="II105" s="40"/>
      <c r="IJ105" s="40"/>
      <c r="IK105" s="40"/>
      <c r="IL105" s="40"/>
      <c r="IM105" s="40"/>
      <c r="IN105" s="40"/>
      <c r="IO105" s="40"/>
      <c r="IP105" s="40"/>
      <c r="IQ105" s="40"/>
      <c r="IR105" s="40"/>
      <c r="IS105" s="40"/>
      <c r="IT105" s="40"/>
      <c r="IU105" s="40"/>
      <c r="IV105" s="40"/>
    </row>
    <row r="106" spans="1:256" hidden="1">
      <c r="A106" s="55" t="s">
        <v>126</v>
      </c>
      <c r="B106" s="78" t="s">
        <v>115</v>
      </c>
      <c r="C106" s="52"/>
      <c r="D106" s="53"/>
      <c r="E106" s="53"/>
      <c r="F106" s="53"/>
      <c r="G106" s="53"/>
      <c r="H106" s="53"/>
      <c r="I106" s="53"/>
      <c r="J106" s="53"/>
      <c r="K106" s="53"/>
      <c r="L106" s="53"/>
      <c r="M106" s="33"/>
      <c r="N106" s="33"/>
      <c r="O106" s="33"/>
      <c r="P106" s="33"/>
      <c r="Q106" s="33"/>
      <c r="R106" s="33"/>
      <c r="S106" s="33"/>
      <c r="T106" s="33"/>
      <c r="U106" s="33"/>
      <c r="V106" s="33"/>
      <c r="W106" s="33"/>
      <c r="X106" s="33"/>
      <c r="Y106" s="33"/>
      <c r="Z106" s="33"/>
      <c r="AA106" s="33"/>
      <c r="AB106" s="33"/>
      <c r="AC106" s="33"/>
      <c r="AD106" s="33"/>
      <c r="AE106" s="33"/>
      <c r="AF106" s="60"/>
      <c r="AG106" s="40"/>
      <c r="AH106" s="40"/>
      <c r="AI106" s="40"/>
      <c r="AJ106" s="40"/>
      <c r="AK106" s="40"/>
      <c r="AL106" s="40"/>
      <c r="AM106" s="40"/>
      <c r="AN106" s="40"/>
      <c r="AO106" s="40"/>
      <c r="AP106" s="40"/>
      <c r="AQ106" s="40"/>
      <c r="AR106" s="40"/>
      <c r="AS106" s="40"/>
      <c r="AT106" s="40"/>
      <c r="AU106" s="40"/>
      <c r="AV106" s="40"/>
      <c r="AW106" s="40"/>
      <c r="AX106" s="40"/>
      <c r="AY106" s="40"/>
      <c r="AZ106" s="40"/>
      <c r="BA106" s="40"/>
      <c r="BB106" s="40"/>
      <c r="BC106" s="40"/>
      <c r="BD106" s="40"/>
      <c r="BE106" s="40"/>
      <c r="BF106" s="40"/>
      <c r="BG106" s="40"/>
      <c r="BH106" s="40"/>
      <c r="BI106" s="40"/>
      <c r="BJ106" s="40"/>
      <c r="BK106" s="40"/>
      <c r="BL106" s="40"/>
      <c r="BM106" s="40"/>
      <c r="BN106" s="40"/>
      <c r="BO106" s="40"/>
      <c r="BP106" s="40"/>
      <c r="BQ106" s="40"/>
      <c r="BR106" s="40"/>
      <c r="BS106" s="40"/>
      <c r="BT106" s="40"/>
      <c r="BU106" s="40"/>
      <c r="BV106" s="40"/>
      <c r="BW106" s="40"/>
      <c r="BX106" s="40"/>
      <c r="BY106" s="40"/>
      <c r="BZ106" s="40"/>
      <c r="CA106" s="40"/>
      <c r="CB106" s="40"/>
      <c r="CC106" s="40"/>
      <c r="CD106" s="40"/>
      <c r="CE106" s="40"/>
      <c r="CF106" s="40"/>
      <c r="CG106" s="40"/>
      <c r="CH106" s="40"/>
      <c r="CI106" s="40"/>
      <c r="CJ106" s="40"/>
      <c r="CK106" s="40"/>
      <c r="CL106" s="40"/>
      <c r="CM106" s="40"/>
      <c r="CN106" s="40"/>
      <c r="CO106" s="40"/>
      <c r="CP106" s="40"/>
      <c r="CQ106" s="40"/>
      <c r="CR106" s="40"/>
      <c r="CS106" s="40"/>
      <c r="CT106" s="40"/>
      <c r="CU106" s="40"/>
      <c r="CV106" s="40"/>
      <c r="CW106" s="40"/>
      <c r="CX106" s="40"/>
      <c r="CY106" s="40"/>
      <c r="CZ106" s="40"/>
      <c r="DA106" s="40"/>
      <c r="DB106" s="40"/>
      <c r="DC106" s="40"/>
      <c r="DD106" s="40"/>
      <c r="DE106" s="40"/>
      <c r="DF106" s="40"/>
      <c r="DG106" s="40"/>
      <c r="DH106" s="40"/>
      <c r="DI106" s="40"/>
      <c r="DJ106" s="40"/>
      <c r="DK106" s="40"/>
      <c r="DL106" s="40"/>
      <c r="DM106" s="40"/>
      <c r="DN106" s="40"/>
      <c r="DO106" s="40"/>
      <c r="DP106" s="40"/>
      <c r="DQ106" s="40"/>
      <c r="DR106" s="40"/>
      <c r="DS106" s="40"/>
      <c r="DT106" s="40"/>
      <c r="DU106" s="40"/>
      <c r="DV106" s="40"/>
      <c r="DW106" s="40"/>
      <c r="DX106" s="40"/>
      <c r="DY106" s="40"/>
      <c r="DZ106" s="40"/>
      <c r="EA106" s="40"/>
      <c r="EB106" s="40"/>
      <c r="EC106" s="40"/>
      <c r="ED106" s="40"/>
      <c r="EE106" s="40"/>
      <c r="EF106" s="40"/>
      <c r="EG106" s="40"/>
      <c r="EH106" s="40"/>
      <c r="EI106" s="40"/>
      <c r="EJ106" s="40"/>
      <c r="EK106" s="40"/>
      <c r="EL106" s="40"/>
      <c r="EM106" s="40"/>
      <c r="EN106" s="40"/>
      <c r="EO106" s="40"/>
      <c r="EP106" s="40"/>
      <c r="EQ106" s="40"/>
      <c r="ER106" s="40"/>
      <c r="ES106" s="40"/>
      <c r="ET106" s="40"/>
      <c r="EU106" s="40"/>
      <c r="EV106" s="40"/>
      <c r="EW106" s="40"/>
      <c r="EX106" s="40"/>
      <c r="EY106" s="40"/>
      <c r="EZ106" s="40"/>
      <c r="FA106" s="40"/>
      <c r="FB106" s="40"/>
      <c r="FC106" s="40"/>
      <c r="FD106" s="40"/>
      <c r="FE106" s="40"/>
      <c r="FF106" s="40"/>
      <c r="FG106" s="40"/>
      <c r="FH106" s="40"/>
      <c r="FI106" s="40"/>
      <c r="FJ106" s="40"/>
      <c r="FK106" s="40"/>
      <c r="FL106" s="40"/>
      <c r="FM106" s="40"/>
      <c r="FN106" s="40"/>
      <c r="FO106" s="40"/>
      <c r="FP106" s="40"/>
      <c r="FQ106" s="40"/>
      <c r="FR106" s="40"/>
      <c r="FS106" s="40"/>
      <c r="FT106" s="40"/>
      <c r="FU106" s="40"/>
      <c r="FV106" s="40"/>
      <c r="FW106" s="40"/>
      <c r="FX106" s="40"/>
      <c r="FY106" s="40"/>
      <c r="FZ106" s="40"/>
      <c r="GA106" s="40"/>
      <c r="GB106" s="40"/>
      <c r="GC106" s="40"/>
      <c r="GD106" s="40"/>
      <c r="GE106" s="40"/>
      <c r="GF106" s="40"/>
      <c r="GG106" s="40"/>
      <c r="GH106" s="40"/>
      <c r="GI106" s="40"/>
      <c r="GJ106" s="40"/>
      <c r="GK106" s="40"/>
      <c r="GL106" s="40"/>
      <c r="GM106" s="40"/>
      <c r="GN106" s="40"/>
      <c r="GO106" s="40"/>
      <c r="GP106" s="40"/>
      <c r="GQ106" s="40"/>
      <c r="GR106" s="40"/>
      <c r="GS106" s="40"/>
      <c r="GT106" s="40"/>
      <c r="GU106" s="40"/>
      <c r="GV106" s="40"/>
      <c r="GW106" s="40"/>
      <c r="GX106" s="40"/>
      <c r="GY106" s="40"/>
      <c r="GZ106" s="40"/>
      <c r="HA106" s="40"/>
      <c r="HB106" s="40"/>
      <c r="HC106" s="40"/>
      <c r="HD106" s="40"/>
      <c r="HE106" s="40"/>
      <c r="HF106" s="40"/>
      <c r="HG106" s="40"/>
      <c r="HH106" s="40"/>
      <c r="HI106" s="40"/>
      <c r="HJ106" s="40"/>
      <c r="HK106" s="40"/>
      <c r="HL106" s="40"/>
      <c r="HM106" s="40"/>
      <c r="HN106" s="40"/>
      <c r="HO106" s="40"/>
      <c r="HP106" s="40"/>
      <c r="HQ106" s="40"/>
      <c r="HR106" s="40"/>
      <c r="HS106" s="40"/>
      <c r="HT106" s="40"/>
      <c r="HU106" s="40"/>
      <c r="HV106" s="40"/>
      <c r="HW106" s="40"/>
      <c r="HX106" s="40"/>
      <c r="HY106" s="40"/>
      <c r="HZ106" s="40"/>
      <c r="IA106" s="40"/>
      <c r="IB106" s="40"/>
      <c r="IC106" s="40"/>
      <c r="ID106" s="40"/>
      <c r="IE106" s="40"/>
      <c r="IF106" s="40"/>
      <c r="IG106" s="40"/>
      <c r="IH106" s="40"/>
      <c r="II106" s="40"/>
      <c r="IJ106" s="40"/>
      <c r="IK106" s="40"/>
      <c r="IL106" s="40"/>
      <c r="IM106" s="40"/>
      <c r="IN106" s="40"/>
      <c r="IO106" s="40"/>
      <c r="IP106" s="40"/>
      <c r="IQ106" s="40"/>
      <c r="IR106" s="40"/>
      <c r="IS106" s="40"/>
      <c r="IT106" s="40"/>
      <c r="IU106" s="40"/>
      <c r="IV106" s="40"/>
    </row>
    <row r="107" spans="1:256" hidden="1">
      <c r="A107" s="51" t="s">
        <v>134</v>
      </c>
      <c r="B107" s="52" t="s">
        <v>235</v>
      </c>
      <c r="C107" s="52"/>
      <c r="D107" s="53"/>
      <c r="E107" s="53"/>
      <c r="F107" s="53"/>
      <c r="G107" s="53"/>
      <c r="H107" s="53"/>
      <c r="I107" s="53"/>
      <c r="J107" s="53"/>
      <c r="K107" s="53"/>
      <c r="L107" s="53"/>
      <c r="M107" s="33"/>
      <c r="N107" s="33"/>
      <c r="O107" s="33"/>
      <c r="P107" s="33"/>
      <c r="Q107" s="33"/>
      <c r="R107" s="33"/>
      <c r="S107" s="33"/>
      <c r="T107" s="33"/>
      <c r="U107" s="33"/>
      <c r="V107" s="33"/>
      <c r="W107" s="33"/>
      <c r="X107" s="33"/>
      <c r="Y107" s="33"/>
      <c r="Z107" s="33"/>
      <c r="AA107" s="33"/>
      <c r="AB107" s="33"/>
      <c r="AC107" s="33"/>
      <c r="AD107" s="33"/>
      <c r="AE107" s="33"/>
      <c r="AF107" s="60"/>
      <c r="AG107" s="40"/>
      <c r="AH107" s="40"/>
      <c r="AI107" s="40"/>
      <c r="AJ107" s="40"/>
      <c r="AK107" s="40"/>
      <c r="AL107" s="40"/>
      <c r="AM107" s="40"/>
      <c r="AN107" s="40"/>
      <c r="AO107" s="40"/>
      <c r="AP107" s="40"/>
      <c r="AQ107" s="40"/>
      <c r="AR107" s="40"/>
      <c r="AS107" s="40"/>
      <c r="AT107" s="40"/>
      <c r="AU107" s="40"/>
      <c r="AV107" s="40"/>
      <c r="AW107" s="40"/>
      <c r="AX107" s="40"/>
      <c r="AY107" s="40"/>
      <c r="AZ107" s="40"/>
      <c r="BA107" s="40"/>
      <c r="BB107" s="40"/>
      <c r="BC107" s="40"/>
      <c r="BD107" s="40"/>
      <c r="BE107" s="40"/>
      <c r="BF107" s="40"/>
      <c r="BG107" s="40"/>
      <c r="BH107" s="40"/>
      <c r="BI107" s="40"/>
      <c r="BJ107" s="40"/>
      <c r="BK107" s="40"/>
      <c r="BL107" s="40"/>
      <c r="BM107" s="40"/>
      <c r="BN107" s="40"/>
      <c r="BO107" s="40"/>
      <c r="BP107" s="40"/>
      <c r="BQ107" s="40"/>
      <c r="BR107" s="40"/>
      <c r="BS107" s="40"/>
      <c r="BT107" s="40"/>
      <c r="BU107" s="40"/>
      <c r="BV107" s="40"/>
      <c r="BW107" s="40"/>
      <c r="BX107" s="40"/>
      <c r="BY107" s="40"/>
      <c r="BZ107" s="40"/>
      <c r="CA107" s="40"/>
      <c r="CB107" s="40"/>
      <c r="CC107" s="40"/>
      <c r="CD107" s="40"/>
      <c r="CE107" s="40"/>
      <c r="CF107" s="40"/>
      <c r="CG107" s="40"/>
      <c r="CH107" s="40"/>
      <c r="CI107" s="40"/>
      <c r="CJ107" s="40"/>
      <c r="CK107" s="40"/>
      <c r="CL107" s="40"/>
      <c r="CM107" s="40"/>
      <c r="CN107" s="40"/>
      <c r="CO107" s="40"/>
      <c r="CP107" s="40"/>
      <c r="CQ107" s="40"/>
      <c r="CR107" s="40"/>
      <c r="CS107" s="40"/>
      <c r="CT107" s="40"/>
      <c r="CU107" s="40"/>
      <c r="CV107" s="40"/>
      <c r="CW107" s="40"/>
      <c r="CX107" s="40"/>
      <c r="CY107" s="40"/>
      <c r="CZ107" s="40"/>
      <c r="DA107" s="40"/>
      <c r="DB107" s="40"/>
      <c r="DC107" s="40"/>
      <c r="DD107" s="40"/>
      <c r="DE107" s="40"/>
      <c r="DF107" s="40"/>
      <c r="DG107" s="40"/>
      <c r="DH107" s="40"/>
      <c r="DI107" s="40"/>
      <c r="DJ107" s="40"/>
      <c r="DK107" s="40"/>
      <c r="DL107" s="40"/>
      <c r="DM107" s="40"/>
      <c r="DN107" s="40"/>
      <c r="DO107" s="40"/>
      <c r="DP107" s="40"/>
      <c r="DQ107" s="40"/>
      <c r="DR107" s="40"/>
      <c r="DS107" s="40"/>
      <c r="DT107" s="40"/>
      <c r="DU107" s="40"/>
      <c r="DV107" s="40"/>
      <c r="DW107" s="40"/>
      <c r="DX107" s="40"/>
      <c r="DY107" s="40"/>
      <c r="DZ107" s="40"/>
      <c r="EA107" s="40"/>
      <c r="EB107" s="40"/>
      <c r="EC107" s="40"/>
      <c r="ED107" s="40"/>
      <c r="EE107" s="40"/>
      <c r="EF107" s="40"/>
      <c r="EG107" s="40"/>
      <c r="EH107" s="40"/>
      <c r="EI107" s="40"/>
      <c r="EJ107" s="40"/>
      <c r="EK107" s="40"/>
      <c r="EL107" s="40"/>
      <c r="EM107" s="40"/>
      <c r="EN107" s="40"/>
      <c r="EO107" s="40"/>
      <c r="EP107" s="40"/>
      <c r="EQ107" s="40"/>
      <c r="ER107" s="40"/>
      <c r="ES107" s="40"/>
      <c r="ET107" s="40"/>
      <c r="EU107" s="40"/>
      <c r="EV107" s="40"/>
      <c r="EW107" s="40"/>
      <c r="EX107" s="40"/>
      <c r="EY107" s="40"/>
      <c r="EZ107" s="40"/>
      <c r="FA107" s="40"/>
      <c r="FB107" s="40"/>
      <c r="FC107" s="40"/>
      <c r="FD107" s="40"/>
      <c r="FE107" s="40"/>
      <c r="FF107" s="40"/>
      <c r="FG107" s="40"/>
      <c r="FH107" s="40"/>
      <c r="FI107" s="40"/>
      <c r="FJ107" s="40"/>
      <c r="FK107" s="40"/>
      <c r="FL107" s="40"/>
      <c r="FM107" s="40"/>
      <c r="FN107" s="40"/>
      <c r="FO107" s="40"/>
      <c r="FP107" s="40"/>
      <c r="FQ107" s="40"/>
      <c r="FR107" s="40"/>
      <c r="FS107" s="40"/>
      <c r="FT107" s="40"/>
      <c r="FU107" s="40"/>
      <c r="FV107" s="40"/>
      <c r="FW107" s="40"/>
      <c r="FX107" s="40"/>
      <c r="FY107" s="40"/>
      <c r="FZ107" s="40"/>
      <c r="GA107" s="40"/>
      <c r="GB107" s="40"/>
      <c r="GC107" s="40"/>
      <c r="GD107" s="40"/>
      <c r="GE107" s="40"/>
      <c r="GF107" s="40"/>
      <c r="GG107" s="40"/>
      <c r="GH107" s="40"/>
      <c r="GI107" s="40"/>
      <c r="GJ107" s="40"/>
      <c r="GK107" s="40"/>
      <c r="GL107" s="40"/>
      <c r="GM107" s="40"/>
      <c r="GN107" s="40"/>
      <c r="GO107" s="40"/>
      <c r="GP107" s="40"/>
      <c r="GQ107" s="40"/>
      <c r="GR107" s="40"/>
      <c r="GS107" s="40"/>
      <c r="GT107" s="40"/>
      <c r="GU107" s="40"/>
      <c r="GV107" s="40"/>
      <c r="GW107" s="40"/>
      <c r="GX107" s="40"/>
      <c r="GY107" s="40"/>
      <c r="GZ107" s="40"/>
      <c r="HA107" s="40"/>
      <c r="HB107" s="40"/>
      <c r="HC107" s="40"/>
      <c r="HD107" s="40"/>
      <c r="HE107" s="40"/>
      <c r="HF107" s="40"/>
      <c r="HG107" s="40"/>
      <c r="HH107" s="40"/>
      <c r="HI107" s="40"/>
      <c r="HJ107" s="40"/>
      <c r="HK107" s="40"/>
      <c r="HL107" s="40"/>
      <c r="HM107" s="40"/>
      <c r="HN107" s="40"/>
      <c r="HO107" s="40"/>
      <c r="HP107" s="40"/>
      <c r="HQ107" s="40"/>
      <c r="HR107" s="40"/>
      <c r="HS107" s="40"/>
      <c r="HT107" s="40"/>
      <c r="HU107" s="40"/>
      <c r="HV107" s="40"/>
      <c r="HW107" s="40"/>
      <c r="HX107" s="40"/>
      <c r="HY107" s="40"/>
      <c r="HZ107" s="40"/>
      <c r="IA107" s="40"/>
      <c r="IB107" s="40"/>
      <c r="IC107" s="40"/>
      <c r="ID107" s="40"/>
      <c r="IE107" s="40"/>
      <c r="IF107" s="40"/>
      <c r="IG107" s="40"/>
      <c r="IH107" s="40"/>
      <c r="II107" s="40"/>
      <c r="IJ107" s="40"/>
      <c r="IK107" s="40"/>
      <c r="IL107" s="40"/>
      <c r="IM107" s="40"/>
      <c r="IN107" s="40"/>
      <c r="IO107" s="40"/>
      <c r="IP107" s="40"/>
      <c r="IQ107" s="40"/>
      <c r="IR107" s="40"/>
      <c r="IS107" s="40"/>
      <c r="IT107" s="40"/>
      <c r="IU107" s="40"/>
      <c r="IV107" s="40"/>
    </row>
    <row r="108" spans="1:256" ht="25.5" hidden="1">
      <c r="A108" s="55" t="s">
        <v>114</v>
      </c>
      <c r="B108" s="78" t="s">
        <v>119</v>
      </c>
      <c r="C108" s="52"/>
      <c r="D108" s="53"/>
      <c r="E108" s="53"/>
      <c r="F108" s="53"/>
      <c r="G108" s="53"/>
      <c r="H108" s="53"/>
      <c r="I108" s="53"/>
      <c r="J108" s="53"/>
      <c r="K108" s="53"/>
      <c r="L108" s="53"/>
      <c r="M108" s="33"/>
      <c r="N108" s="33"/>
      <c r="O108" s="33"/>
      <c r="P108" s="33"/>
      <c r="Q108" s="33"/>
      <c r="R108" s="33"/>
      <c r="S108" s="33"/>
      <c r="T108" s="33"/>
      <c r="U108" s="33"/>
      <c r="V108" s="33"/>
      <c r="W108" s="33"/>
      <c r="X108" s="33"/>
      <c r="Y108" s="33"/>
      <c r="Z108" s="33"/>
      <c r="AA108" s="33"/>
      <c r="AB108" s="33"/>
      <c r="AC108" s="33"/>
      <c r="AD108" s="33"/>
      <c r="AE108" s="33"/>
      <c r="AF108" s="60"/>
      <c r="AG108" s="40"/>
      <c r="AH108" s="40"/>
      <c r="AI108" s="40"/>
      <c r="AJ108" s="40"/>
      <c r="AK108" s="40"/>
      <c r="AL108" s="40"/>
      <c r="AM108" s="40"/>
      <c r="AN108" s="40"/>
      <c r="AO108" s="40"/>
      <c r="AP108" s="40"/>
      <c r="AQ108" s="40"/>
      <c r="AR108" s="40"/>
      <c r="AS108" s="40"/>
      <c r="AT108" s="40"/>
      <c r="AU108" s="40"/>
      <c r="AV108" s="40"/>
      <c r="AW108" s="40"/>
      <c r="AX108" s="40"/>
      <c r="AY108" s="40"/>
      <c r="AZ108" s="40"/>
      <c r="BA108" s="40"/>
      <c r="BB108" s="40"/>
      <c r="BC108" s="40"/>
      <c r="BD108" s="40"/>
      <c r="BE108" s="40"/>
      <c r="BF108" s="40"/>
      <c r="BG108" s="40"/>
      <c r="BH108" s="40"/>
      <c r="BI108" s="40"/>
      <c r="BJ108" s="40"/>
      <c r="BK108" s="40"/>
      <c r="BL108" s="40"/>
      <c r="BM108" s="40"/>
      <c r="BN108" s="40"/>
      <c r="BO108" s="40"/>
      <c r="BP108" s="40"/>
      <c r="BQ108" s="40"/>
      <c r="BR108" s="40"/>
      <c r="BS108" s="40"/>
      <c r="BT108" s="40"/>
      <c r="BU108" s="40"/>
      <c r="BV108" s="40"/>
      <c r="BW108" s="40"/>
      <c r="BX108" s="40"/>
      <c r="BY108" s="40"/>
      <c r="BZ108" s="40"/>
      <c r="CA108" s="40"/>
      <c r="CB108" s="40"/>
      <c r="CC108" s="40"/>
      <c r="CD108" s="40"/>
      <c r="CE108" s="40"/>
      <c r="CF108" s="40"/>
      <c r="CG108" s="40"/>
      <c r="CH108" s="40"/>
      <c r="CI108" s="40"/>
      <c r="CJ108" s="40"/>
      <c r="CK108" s="40"/>
      <c r="CL108" s="40"/>
      <c r="CM108" s="40"/>
      <c r="CN108" s="40"/>
      <c r="CO108" s="40"/>
      <c r="CP108" s="40"/>
      <c r="CQ108" s="40"/>
      <c r="CR108" s="40"/>
      <c r="CS108" s="40"/>
      <c r="CT108" s="40"/>
      <c r="CU108" s="40"/>
      <c r="CV108" s="40"/>
      <c r="CW108" s="40"/>
      <c r="CX108" s="40"/>
      <c r="CY108" s="40"/>
      <c r="CZ108" s="40"/>
      <c r="DA108" s="40"/>
      <c r="DB108" s="40"/>
      <c r="DC108" s="40"/>
      <c r="DD108" s="40"/>
      <c r="DE108" s="40"/>
      <c r="DF108" s="40"/>
      <c r="DG108" s="40"/>
      <c r="DH108" s="40"/>
      <c r="DI108" s="40"/>
      <c r="DJ108" s="40"/>
      <c r="DK108" s="40"/>
      <c r="DL108" s="40"/>
      <c r="DM108" s="40"/>
      <c r="DN108" s="40"/>
      <c r="DO108" s="40"/>
      <c r="DP108" s="40"/>
      <c r="DQ108" s="40"/>
      <c r="DR108" s="40"/>
      <c r="DS108" s="40"/>
      <c r="DT108" s="40"/>
      <c r="DU108" s="40"/>
      <c r="DV108" s="40"/>
      <c r="DW108" s="40"/>
      <c r="DX108" s="40"/>
      <c r="DY108" s="40"/>
      <c r="DZ108" s="40"/>
      <c r="EA108" s="40"/>
      <c r="EB108" s="40"/>
      <c r="EC108" s="40"/>
      <c r="ED108" s="40"/>
      <c r="EE108" s="40"/>
      <c r="EF108" s="40"/>
      <c r="EG108" s="40"/>
      <c r="EH108" s="40"/>
      <c r="EI108" s="40"/>
      <c r="EJ108" s="40"/>
      <c r="EK108" s="40"/>
      <c r="EL108" s="40"/>
      <c r="EM108" s="40"/>
      <c r="EN108" s="40"/>
      <c r="EO108" s="40"/>
      <c r="EP108" s="40"/>
      <c r="EQ108" s="40"/>
      <c r="ER108" s="40"/>
      <c r="ES108" s="40"/>
      <c r="ET108" s="40"/>
      <c r="EU108" s="40"/>
      <c r="EV108" s="40"/>
      <c r="EW108" s="40"/>
      <c r="EX108" s="40"/>
      <c r="EY108" s="40"/>
      <c r="EZ108" s="40"/>
      <c r="FA108" s="40"/>
      <c r="FB108" s="40"/>
      <c r="FC108" s="40"/>
      <c r="FD108" s="40"/>
      <c r="FE108" s="40"/>
      <c r="FF108" s="40"/>
      <c r="FG108" s="40"/>
      <c r="FH108" s="40"/>
      <c r="FI108" s="40"/>
      <c r="FJ108" s="40"/>
      <c r="FK108" s="40"/>
      <c r="FL108" s="40"/>
      <c r="FM108" s="40"/>
      <c r="FN108" s="40"/>
      <c r="FO108" s="40"/>
      <c r="FP108" s="40"/>
      <c r="FQ108" s="40"/>
      <c r="FR108" s="40"/>
      <c r="FS108" s="40"/>
      <c r="FT108" s="40"/>
      <c r="FU108" s="40"/>
      <c r="FV108" s="40"/>
      <c r="FW108" s="40"/>
      <c r="FX108" s="40"/>
      <c r="FY108" s="40"/>
      <c r="FZ108" s="40"/>
      <c r="GA108" s="40"/>
      <c r="GB108" s="40"/>
      <c r="GC108" s="40"/>
      <c r="GD108" s="40"/>
      <c r="GE108" s="40"/>
      <c r="GF108" s="40"/>
      <c r="GG108" s="40"/>
      <c r="GH108" s="40"/>
      <c r="GI108" s="40"/>
      <c r="GJ108" s="40"/>
      <c r="GK108" s="40"/>
      <c r="GL108" s="40"/>
      <c r="GM108" s="40"/>
      <c r="GN108" s="40"/>
      <c r="GO108" s="40"/>
      <c r="GP108" s="40"/>
      <c r="GQ108" s="40"/>
      <c r="GR108" s="40"/>
      <c r="GS108" s="40"/>
      <c r="GT108" s="40"/>
      <c r="GU108" s="40"/>
      <c r="GV108" s="40"/>
      <c r="GW108" s="40"/>
      <c r="GX108" s="40"/>
      <c r="GY108" s="40"/>
      <c r="GZ108" s="40"/>
      <c r="HA108" s="40"/>
      <c r="HB108" s="40"/>
      <c r="HC108" s="40"/>
      <c r="HD108" s="40"/>
      <c r="HE108" s="40"/>
      <c r="HF108" s="40"/>
      <c r="HG108" s="40"/>
      <c r="HH108" s="40"/>
      <c r="HI108" s="40"/>
      <c r="HJ108" s="40"/>
      <c r="HK108" s="40"/>
      <c r="HL108" s="40"/>
      <c r="HM108" s="40"/>
      <c r="HN108" s="40"/>
      <c r="HO108" s="40"/>
      <c r="HP108" s="40"/>
      <c r="HQ108" s="40"/>
      <c r="HR108" s="40"/>
      <c r="HS108" s="40"/>
      <c r="HT108" s="40"/>
      <c r="HU108" s="40"/>
      <c r="HV108" s="40"/>
      <c r="HW108" s="40"/>
      <c r="HX108" s="40"/>
      <c r="HY108" s="40"/>
      <c r="HZ108" s="40"/>
      <c r="IA108" s="40"/>
      <c r="IB108" s="40"/>
      <c r="IC108" s="40"/>
      <c r="ID108" s="40"/>
      <c r="IE108" s="40"/>
      <c r="IF108" s="40"/>
      <c r="IG108" s="40"/>
      <c r="IH108" s="40"/>
      <c r="II108" s="40"/>
      <c r="IJ108" s="40"/>
      <c r="IK108" s="40"/>
      <c r="IL108" s="40"/>
      <c r="IM108" s="40"/>
      <c r="IN108" s="40"/>
      <c r="IO108" s="40"/>
      <c r="IP108" s="40"/>
      <c r="IQ108" s="40"/>
      <c r="IR108" s="40"/>
      <c r="IS108" s="40"/>
      <c r="IT108" s="40"/>
      <c r="IU108" s="40"/>
      <c r="IV108" s="40"/>
    </row>
    <row r="109" spans="1:256" hidden="1">
      <c r="A109" s="55" t="s">
        <v>124</v>
      </c>
      <c r="B109" s="78" t="s">
        <v>125</v>
      </c>
      <c r="C109" s="52"/>
      <c r="D109" s="53"/>
      <c r="E109" s="53"/>
      <c r="F109" s="53"/>
      <c r="G109" s="53"/>
      <c r="H109" s="53"/>
      <c r="I109" s="53"/>
      <c r="J109" s="53"/>
      <c r="K109" s="53"/>
      <c r="L109" s="53"/>
      <c r="M109" s="33"/>
      <c r="N109" s="33"/>
      <c r="O109" s="33"/>
      <c r="P109" s="33"/>
      <c r="Q109" s="33"/>
      <c r="R109" s="33"/>
      <c r="S109" s="33"/>
      <c r="T109" s="33"/>
      <c r="U109" s="33"/>
      <c r="V109" s="33"/>
      <c r="W109" s="33"/>
      <c r="X109" s="33"/>
      <c r="Y109" s="33"/>
      <c r="Z109" s="33"/>
      <c r="AA109" s="33"/>
      <c r="AB109" s="33"/>
      <c r="AC109" s="33"/>
      <c r="AD109" s="33"/>
      <c r="AE109" s="33"/>
      <c r="AF109" s="60"/>
      <c r="AG109" s="40"/>
      <c r="AH109" s="40"/>
      <c r="AI109" s="40"/>
      <c r="AJ109" s="40"/>
      <c r="AK109" s="40"/>
      <c r="AL109" s="40"/>
      <c r="AM109" s="40"/>
      <c r="AN109" s="40"/>
      <c r="AO109" s="40"/>
      <c r="AP109" s="40"/>
      <c r="AQ109" s="40"/>
      <c r="AR109" s="40"/>
      <c r="AS109" s="40"/>
      <c r="AT109" s="40"/>
      <c r="AU109" s="40"/>
      <c r="AV109" s="40"/>
      <c r="AW109" s="40"/>
      <c r="AX109" s="40"/>
      <c r="AY109" s="40"/>
      <c r="AZ109" s="40"/>
      <c r="BA109" s="40"/>
      <c r="BB109" s="40"/>
      <c r="BC109" s="40"/>
      <c r="BD109" s="40"/>
      <c r="BE109" s="40"/>
      <c r="BF109" s="40"/>
      <c r="BG109" s="40"/>
      <c r="BH109" s="40"/>
      <c r="BI109" s="40"/>
      <c r="BJ109" s="40"/>
      <c r="BK109" s="40"/>
      <c r="BL109" s="40"/>
      <c r="BM109" s="40"/>
      <c r="BN109" s="40"/>
      <c r="BO109" s="40"/>
      <c r="BP109" s="40"/>
      <c r="BQ109" s="40"/>
      <c r="BR109" s="40"/>
      <c r="BS109" s="40"/>
      <c r="BT109" s="40"/>
      <c r="BU109" s="40"/>
      <c r="BV109" s="40"/>
      <c r="BW109" s="40"/>
      <c r="BX109" s="40"/>
      <c r="BY109" s="40"/>
      <c r="BZ109" s="40"/>
      <c r="CA109" s="40"/>
      <c r="CB109" s="40"/>
      <c r="CC109" s="40"/>
      <c r="CD109" s="40"/>
      <c r="CE109" s="40"/>
      <c r="CF109" s="40"/>
      <c r="CG109" s="40"/>
      <c r="CH109" s="40"/>
      <c r="CI109" s="40"/>
      <c r="CJ109" s="40"/>
      <c r="CK109" s="40"/>
      <c r="CL109" s="40"/>
      <c r="CM109" s="40"/>
      <c r="CN109" s="40"/>
      <c r="CO109" s="40"/>
      <c r="CP109" s="40"/>
      <c r="CQ109" s="40"/>
      <c r="CR109" s="40"/>
      <c r="CS109" s="40"/>
      <c r="CT109" s="40"/>
      <c r="CU109" s="40"/>
      <c r="CV109" s="40"/>
      <c r="CW109" s="40"/>
      <c r="CX109" s="40"/>
      <c r="CY109" s="40"/>
      <c r="CZ109" s="40"/>
      <c r="DA109" s="40"/>
      <c r="DB109" s="40"/>
      <c r="DC109" s="40"/>
      <c r="DD109" s="40"/>
      <c r="DE109" s="40"/>
      <c r="DF109" s="40"/>
      <c r="DG109" s="40"/>
      <c r="DH109" s="40"/>
      <c r="DI109" s="40"/>
      <c r="DJ109" s="40"/>
      <c r="DK109" s="40"/>
      <c r="DL109" s="40"/>
      <c r="DM109" s="40"/>
      <c r="DN109" s="40"/>
      <c r="DO109" s="40"/>
      <c r="DP109" s="40"/>
      <c r="DQ109" s="40"/>
      <c r="DR109" s="40"/>
      <c r="DS109" s="40"/>
      <c r="DT109" s="40"/>
      <c r="DU109" s="40"/>
      <c r="DV109" s="40"/>
      <c r="DW109" s="40"/>
      <c r="DX109" s="40"/>
      <c r="DY109" s="40"/>
      <c r="DZ109" s="40"/>
      <c r="EA109" s="40"/>
      <c r="EB109" s="40"/>
      <c r="EC109" s="40"/>
      <c r="ED109" s="40"/>
      <c r="EE109" s="40"/>
      <c r="EF109" s="40"/>
      <c r="EG109" s="40"/>
      <c r="EH109" s="40"/>
      <c r="EI109" s="40"/>
      <c r="EJ109" s="40"/>
      <c r="EK109" s="40"/>
      <c r="EL109" s="40"/>
      <c r="EM109" s="40"/>
      <c r="EN109" s="40"/>
      <c r="EO109" s="40"/>
      <c r="EP109" s="40"/>
      <c r="EQ109" s="40"/>
      <c r="ER109" s="40"/>
      <c r="ES109" s="40"/>
      <c r="ET109" s="40"/>
      <c r="EU109" s="40"/>
      <c r="EV109" s="40"/>
      <c r="EW109" s="40"/>
      <c r="EX109" s="40"/>
      <c r="EY109" s="40"/>
      <c r="EZ109" s="40"/>
      <c r="FA109" s="40"/>
      <c r="FB109" s="40"/>
      <c r="FC109" s="40"/>
      <c r="FD109" s="40"/>
      <c r="FE109" s="40"/>
      <c r="FF109" s="40"/>
      <c r="FG109" s="40"/>
      <c r="FH109" s="40"/>
      <c r="FI109" s="40"/>
      <c r="FJ109" s="40"/>
      <c r="FK109" s="40"/>
      <c r="FL109" s="40"/>
      <c r="FM109" s="40"/>
      <c r="FN109" s="40"/>
      <c r="FO109" s="40"/>
      <c r="FP109" s="40"/>
      <c r="FQ109" s="40"/>
      <c r="FR109" s="40"/>
      <c r="FS109" s="40"/>
      <c r="FT109" s="40"/>
      <c r="FU109" s="40"/>
      <c r="FV109" s="40"/>
      <c r="FW109" s="40"/>
      <c r="FX109" s="40"/>
      <c r="FY109" s="40"/>
      <c r="FZ109" s="40"/>
      <c r="GA109" s="40"/>
      <c r="GB109" s="40"/>
      <c r="GC109" s="40"/>
      <c r="GD109" s="40"/>
      <c r="GE109" s="40"/>
      <c r="GF109" s="40"/>
      <c r="GG109" s="40"/>
      <c r="GH109" s="40"/>
      <c r="GI109" s="40"/>
      <c r="GJ109" s="40"/>
      <c r="GK109" s="40"/>
      <c r="GL109" s="40"/>
      <c r="GM109" s="40"/>
      <c r="GN109" s="40"/>
      <c r="GO109" s="40"/>
      <c r="GP109" s="40"/>
      <c r="GQ109" s="40"/>
      <c r="GR109" s="40"/>
      <c r="GS109" s="40"/>
      <c r="GT109" s="40"/>
      <c r="GU109" s="40"/>
      <c r="GV109" s="40"/>
      <c r="GW109" s="40"/>
      <c r="GX109" s="40"/>
      <c r="GY109" s="40"/>
      <c r="GZ109" s="40"/>
      <c r="HA109" s="40"/>
      <c r="HB109" s="40"/>
      <c r="HC109" s="40"/>
      <c r="HD109" s="40"/>
      <c r="HE109" s="40"/>
      <c r="HF109" s="40"/>
      <c r="HG109" s="40"/>
      <c r="HH109" s="40"/>
      <c r="HI109" s="40"/>
      <c r="HJ109" s="40"/>
      <c r="HK109" s="40"/>
      <c r="HL109" s="40"/>
      <c r="HM109" s="40"/>
      <c r="HN109" s="40"/>
      <c r="HO109" s="40"/>
      <c r="HP109" s="40"/>
      <c r="HQ109" s="40"/>
      <c r="HR109" s="40"/>
      <c r="HS109" s="40"/>
      <c r="HT109" s="40"/>
      <c r="HU109" s="40"/>
      <c r="HV109" s="40"/>
      <c r="HW109" s="40"/>
      <c r="HX109" s="40"/>
      <c r="HY109" s="40"/>
      <c r="HZ109" s="40"/>
      <c r="IA109" s="40"/>
      <c r="IB109" s="40"/>
      <c r="IC109" s="40"/>
      <c r="ID109" s="40"/>
      <c r="IE109" s="40"/>
      <c r="IF109" s="40"/>
      <c r="IG109" s="40"/>
      <c r="IH109" s="40"/>
      <c r="II109" s="40"/>
      <c r="IJ109" s="40"/>
      <c r="IK109" s="40"/>
      <c r="IL109" s="40"/>
      <c r="IM109" s="40"/>
      <c r="IN109" s="40"/>
      <c r="IO109" s="40"/>
      <c r="IP109" s="40"/>
      <c r="IQ109" s="40"/>
      <c r="IR109" s="40"/>
      <c r="IS109" s="40"/>
      <c r="IT109" s="40"/>
      <c r="IU109" s="40"/>
      <c r="IV109" s="40"/>
    </row>
    <row r="110" spans="1:256" hidden="1">
      <c r="A110" s="55" t="s">
        <v>126</v>
      </c>
      <c r="B110" s="78" t="s">
        <v>115</v>
      </c>
      <c r="C110" s="52"/>
      <c r="D110" s="53"/>
      <c r="E110" s="53"/>
      <c r="F110" s="53"/>
      <c r="G110" s="53"/>
      <c r="H110" s="53"/>
      <c r="I110" s="53"/>
      <c r="J110" s="53"/>
      <c r="K110" s="53"/>
      <c r="L110" s="53"/>
      <c r="M110" s="33"/>
      <c r="N110" s="33"/>
      <c r="O110" s="33"/>
      <c r="P110" s="33"/>
      <c r="Q110" s="33"/>
      <c r="R110" s="33"/>
      <c r="S110" s="33"/>
      <c r="T110" s="33"/>
      <c r="U110" s="33"/>
      <c r="V110" s="33"/>
      <c r="W110" s="33"/>
      <c r="X110" s="33"/>
      <c r="Y110" s="33"/>
      <c r="Z110" s="33"/>
      <c r="AA110" s="33"/>
      <c r="AB110" s="33"/>
      <c r="AC110" s="33"/>
      <c r="AD110" s="33"/>
      <c r="AE110" s="33"/>
      <c r="AF110" s="60"/>
      <c r="AG110" s="40"/>
      <c r="AH110" s="40"/>
      <c r="AI110" s="40"/>
      <c r="AJ110" s="40"/>
      <c r="AK110" s="40"/>
      <c r="AL110" s="40"/>
      <c r="AM110" s="40"/>
      <c r="AN110" s="40"/>
      <c r="AO110" s="40"/>
      <c r="AP110" s="40"/>
      <c r="AQ110" s="40"/>
      <c r="AR110" s="40"/>
      <c r="AS110" s="40"/>
      <c r="AT110" s="40"/>
      <c r="AU110" s="40"/>
      <c r="AV110" s="40"/>
      <c r="AW110" s="40"/>
      <c r="AX110" s="40"/>
      <c r="AY110" s="40"/>
      <c r="AZ110" s="40"/>
      <c r="BA110" s="40"/>
      <c r="BB110" s="40"/>
      <c r="BC110" s="40"/>
      <c r="BD110" s="40"/>
      <c r="BE110" s="40"/>
      <c r="BF110" s="40"/>
      <c r="BG110" s="40"/>
      <c r="BH110" s="40"/>
      <c r="BI110" s="40"/>
      <c r="BJ110" s="40"/>
      <c r="BK110" s="40"/>
      <c r="BL110" s="40"/>
      <c r="BM110" s="40"/>
      <c r="BN110" s="40"/>
      <c r="BO110" s="40"/>
      <c r="BP110" s="40"/>
      <c r="BQ110" s="40"/>
      <c r="BR110" s="40"/>
      <c r="BS110" s="40"/>
      <c r="BT110" s="40"/>
      <c r="BU110" s="40"/>
      <c r="BV110" s="40"/>
      <c r="BW110" s="40"/>
      <c r="BX110" s="40"/>
      <c r="BY110" s="40"/>
      <c r="BZ110" s="40"/>
      <c r="CA110" s="40"/>
      <c r="CB110" s="40"/>
      <c r="CC110" s="40"/>
      <c r="CD110" s="40"/>
      <c r="CE110" s="40"/>
      <c r="CF110" s="40"/>
      <c r="CG110" s="40"/>
      <c r="CH110" s="40"/>
      <c r="CI110" s="40"/>
      <c r="CJ110" s="40"/>
      <c r="CK110" s="40"/>
      <c r="CL110" s="40"/>
      <c r="CM110" s="40"/>
      <c r="CN110" s="40"/>
      <c r="CO110" s="40"/>
      <c r="CP110" s="40"/>
      <c r="CQ110" s="40"/>
      <c r="CR110" s="40"/>
      <c r="CS110" s="40"/>
      <c r="CT110" s="40"/>
      <c r="CU110" s="40"/>
      <c r="CV110" s="40"/>
      <c r="CW110" s="40"/>
      <c r="CX110" s="40"/>
      <c r="CY110" s="40"/>
      <c r="CZ110" s="40"/>
      <c r="DA110" s="40"/>
      <c r="DB110" s="40"/>
      <c r="DC110" s="40"/>
      <c r="DD110" s="40"/>
      <c r="DE110" s="40"/>
      <c r="DF110" s="40"/>
      <c r="DG110" s="40"/>
      <c r="DH110" s="40"/>
      <c r="DI110" s="40"/>
      <c r="DJ110" s="40"/>
      <c r="DK110" s="40"/>
      <c r="DL110" s="40"/>
      <c r="DM110" s="40"/>
      <c r="DN110" s="40"/>
      <c r="DO110" s="40"/>
      <c r="DP110" s="40"/>
      <c r="DQ110" s="40"/>
      <c r="DR110" s="40"/>
      <c r="DS110" s="40"/>
      <c r="DT110" s="40"/>
      <c r="DU110" s="40"/>
      <c r="DV110" s="40"/>
      <c r="DW110" s="40"/>
      <c r="DX110" s="40"/>
      <c r="DY110" s="40"/>
      <c r="DZ110" s="40"/>
      <c r="EA110" s="40"/>
      <c r="EB110" s="40"/>
      <c r="EC110" s="40"/>
      <c r="ED110" s="40"/>
      <c r="EE110" s="40"/>
      <c r="EF110" s="40"/>
      <c r="EG110" s="40"/>
      <c r="EH110" s="40"/>
      <c r="EI110" s="40"/>
      <c r="EJ110" s="40"/>
      <c r="EK110" s="40"/>
      <c r="EL110" s="40"/>
      <c r="EM110" s="40"/>
      <c r="EN110" s="40"/>
      <c r="EO110" s="40"/>
      <c r="EP110" s="40"/>
      <c r="EQ110" s="40"/>
      <c r="ER110" s="40"/>
      <c r="ES110" s="40"/>
      <c r="ET110" s="40"/>
      <c r="EU110" s="40"/>
      <c r="EV110" s="40"/>
      <c r="EW110" s="40"/>
      <c r="EX110" s="40"/>
      <c r="EY110" s="40"/>
      <c r="EZ110" s="40"/>
      <c r="FA110" s="40"/>
      <c r="FB110" s="40"/>
      <c r="FC110" s="40"/>
      <c r="FD110" s="40"/>
      <c r="FE110" s="40"/>
      <c r="FF110" s="40"/>
      <c r="FG110" s="40"/>
      <c r="FH110" s="40"/>
      <c r="FI110" s="40"/>
      <c r="FJ110" s="40"/>
      <c r="FK110" s="40"/>
      <c r="FL110" s="40"/>
      <c r="FM110" s="40"/>
      <c r="FN110" s="40"/>
      <c r="FO110" s="40"/>
      <c r="FP110" s="40"/>
      <c r="FQ110" s="40"/>
      <c r="FR110" s="40"/>
      <c r="FS110" s="40"/>
      <c r="FT110" s="40"/>
      <c r="FU110" s="40"/>
      <c r="FV110" s="40"/>
      <c r="FW110" s="40"/>
      <c r="FX110" s="40"/>
      <c r="FY110" s="40"/>
      <c r="FZ110" s="40"/>
      <c r="GA110" s="40"/>
      <c r="GB110" s="40"/>
      <c r="GC110" s="40"/>
      <c r="GD110" s="40"/>
      <c r="GE110" s="40"/>
      <c r="GF110" s="40"/>
      <c r="GG110" s="40"/>
      <c r="GH110" s="40"/>
      <c r="GI110" s="40"/>
      <c r="GJ110" s="40"/>
      <c r="GK110" s="40"/>
      <c r="GL110" s="40"/>
      <c r="GM110" s="40"/>
      <c r="GN110" s="40"/>
      <c r="GO110" s="40"/>
      <c r="GP110" s="40"/>
      <c r="GQ110" s="40"/>
      <c r="GR110" s="40"/>
      <c r="GS110" s="40"/>
      <c r="GT110" s="40"/>
      <c r="GU110" s="40"/>
      <c r="GV110" s="40"/>
      <c r="GW110" s="40"/>
      <c r="GX110" s="40"/>
      <c r="GY110" s="40"/>
      <c r="GZ110" s="40"/>
      <c r="HA110" s="40"/>
      <c r="HB110" s="40"/>
      <c r="HC110" s="40"/>
      <c r="HD110" s="40"/>
      <c r="HE110" s="40"/>
      <c r="HF110" s="40"/>
      <c r="HG110" s="40"/>
      <c r="HH110" s="40"/>
      <c r="HI110" s="40"/>
      <c r="HJ110" s="40"/>
      <c r="HK110" s="40"/>
      <c r="HL110" s="40"/>
      <c r="HM110" s="40"/>
      <c r="HN110" s="40"/>
      <c r="HO110" s="40"/>
      <c r="HP110" s="40"/>
      <c r="HQ110" s="40"/>
      <c r="HR110" s="40"/>
      <c r="HS110" s="40"/>
      <c r="HT110" s="40"/>
      <c r="HU110" s="40"/>
      <c r="HV110" s="40"/>
      <c r="HW110" s="40"/>
      <c r="HX110" s="40"/>
      <c r="HY110" s="40"/>
      <c r="HZ110" s="40"/>
      <c r="IA110" s="40"/>
      <c r="IB110" s="40"/>
      <c r="IC110" s="40"/>
      <c r="ID110" s="40"/>
      <c r="IE110" s="40"/>
      <c r="IF110" s="40"/>
      <c r="IG110" s="40"/>
      <c r="IH110" s="40"/>
      <c r="II110" s="40"/>
      <c r="IJ110" s="40"/>
      <c r="IK110" s="40"/>
      <c r="IL110" s="40"/>
      <c r="IM110" s="40"/>
      <c r="IN110" s="40"/>
      <c r="IO110" s="40"/>
      <c r="IP110" s="40"/>
      <c r="IQ110" s="40"/>
      <c r="IR110" s="40"/>
      <c r="IS110" s="40"/>
      <c r="IT110" s="40"/>
      <c r="IU110" s="40"/>
      <c r="IV110" s="40"/>
    </row>
    <row r="111" spans="1:256" hidden="1">
      <c r="A111" s="51" t="s">
        <v>194</v>
      </c>
      <c r="B111" s="52" t="s">
        <v>236</v>
      </c>
      <c r="C111" s="52"/>
      <c r="D111" s="53"/>
      <c r="E111" s="53"/>
      <c r="F111" s="53"/>
      <c r="G111" s="53"/>
      <c r="H111" s="53"/>
      <c r="I111" s="53"/>
      <c r="J111" s="53"/>
      <c r="K111" s="53"/>
      <c r="L111" s="53"/>
      <c r="M111" s="33"/>
      <c r="N111" s="33"/>
      <c r="O111" s="33"/>
      <c r="P111" s="33"/>
      <c r="Q111" s="33"/>
      <c r="R111" s="33"/>
      <c r="S111" s="33"/>
      <c r="T111" s="33"/>
      <c r="U111" s="33"/>
      <c r="V111" s="33"/>
      <c r="W111" s="33"/>
      <c r="X111" s="33"/>
      <c r="Y111" s="33"/>
      <c r="Z111" s="33"/>
      <c r="AA111" s="33"/>
      <c r="AB111" s="33"/>
      <c r="AC111" s="33"/>
      <c r="AD111" s="33"/>
      <c r="AE111" s="33"/>
      <c r="AF111" s="60"/>
      <c r="AG111" s="40"/>
      <c r="AH111" s="40"/>
      <c r="AI111" s="40"/>
      <c r="AJ111" s="40"/>
      <c r="AK111" s="40"/>
      <c r="AL111" s="40"/>
      <c r="AM111" s="40"/>
      <c r="AN111" s="40"/>
      <c r="AO111" s="40"/>
      <c r="AP111" s="40"/>
      <c r="AQ111" s="40"/>
      <c r="AR111" s="40"/>
      <c r="AS111" s="40"/>
      <c r="AT111" s="40"/>
      <c r="AU111" s="40"/>
      <c r="AV111" s="40"/>
      <c r="AW111" s="40"/>
      <c r="AX111" s="40"/>
      <c r="AY111" s="40"/>
      <c r="AZ111" s="40"/>
      <c r="BA111" s="40"/>
      <c r="BB111" s="40"/>
      <c r="BC111" s="40"/>
      <c r="BD111" s="40"/>
      <c r="BE111" s="40"/>
      <c r="BF111" s="40"/>
      <c r="BG111" s="40"/>
      <c r="BH111" s="40"/>
      <c r="BI111" s="40"/>
      <c r="BJ111" s="40"/>
      <c r="BK111" s="40"/>
      <c r="BL111" s="40"/>
      <c r="BM111" s="40"/>
      <c r="BN111" s="40"/>
      <c r="BO111" s="40"/>
      <c r="BP111" s="40"/>
      <c r="BQ111" s="40"/>
      <c r="BR111" s="40"/>
      <c r="BS111" s="40"/>
      <c r="BT111" s="40"/>
      <c r="BU111" s="40"/>
      <c r="BV111" s="40"/>
      <c r="BW111" s="40"/>
      <c r="BX111" s="40"/>
      <c r="BY111" s="40"/>
      <c r="BZ111" s="40"/>
      <c r="CA111" s="40"/>
      <c r="CB111" s="40"/>
      <c r="CC111" s="40"/>
      <c r="CD111" s="40"/>
      <c r="CE111" s="40"/>
      <c r="CF111" s="40"/>
      <c r="CG111" s="40"/>
      <c r="CH111" s="40"/>
      <c r="CI111" s="40"/>
      <c r="CJ111" s="40"/>
      <c r="CK111" s="40"/>
      <c r="CL111" s="40"/>
      <c r="CM111" s="40"/>
      <c r="CN111" s="40"/>
      <c r="CO111" s="40"/>
      <c r="CP111" s="40"/>
      <c r="CQ111" s="40"/>
      <c r="CR111" s="40"/>
      <c r="CS111" s="40"/>
      <c r="CT111" s="40"/>
      <c r="CU111" s="40"/>
      <c r="CV111" s="40"/>
      <c r="CW111" s="40"/>
      <c r="CX111" s="40"/>
      <c r="CY111" s="40"/>
      <c r="CZ111" s="40"/>
      <c r="DA111" s="40"/>
      <c r="DB111" s="40"/>
      <c r="DC111" s="40"/>
      <c r="DD111" s="40"/>
      <c r="DE111" s="40"/>
      <c r="DF111" s="40"/>
      <c r="DG111" s="40"/>
      <c r="DH111" s="40"/>
      <c r="DI111" s="40"/>
      <c r="DJ111" s="40"/>
      <c r="DK111" s="40"/>
      <c r="DL111" s="40"/>
      <c r="DM111" s="40"/>
      <c r="DN111" s="40"/>
      <c r="DO111" s="40"/>
      <c r="DP111" s="40"/>
      <c r="DQ111" s="40"/>
      <c r="DR111" s="40"/>
      <c r="DS111" s="40"/>
      <c r="DT111" s="40"/>
      <c r="DU111" s="40"/>
      <c r="DV111" s="40"/>
      <c r="DW111" s="40"/>
      <c r="DX111" s="40"/>
      <c r="DY111" s="40"/>
      <c r="DZ111" s="40"/>
      <c r="EA111" s="40"/>
      <c r="EB111" s="40"/>
      <c r="EC111" s="40"/>
      <c r="ED111" s="40"/>
      <c r="EE111" s="40"/>
      <c r="EF111" s="40"/>
      <c r="EG111" s="40"/>
      <c r="EH111" s="40"/>
      <c r="EI111" s="40"/>
      <c r="EJ111" s="40"/>
      <c r="EK111" s="40"/>
      <c r="EL111" s="40"/>
      <c r="EM111" s="40"/>
      <c r="EN111" s="40"/>
      <c r="EO111" s="40"/>
      <c r="EP111" s="40"/>
      <c r="EQ111" s="40"/>
      <c r="ER111" s="40"/>
      <c r="ES111" s="40"/>
      <c r="ET111" s="40"/>
      <c r="EU111" s="40"/>
      <c r="EV111" s="40"/>
      <c r="EW111" s="40"/>
      <c r="EX111" s="40"/>
      <c r="EY111" s="40"/>
      <c r="EZ111" s="40"/>
      <c r="FA111" s="40"/>
      <c r="FB111" s="40"/>
      <c r="FC111" s="40"/>
      <c r="FD111" s="40"/>
      <c r="FE111" s="40"/>
      <c r="FF111" s="40"/>
      <c r="FG111" s="40"/>
      <c r="FH111" s="40"/>
      <c r="FI111" s="40"/>
      <c r="FJ111" s="40"/>
      <c r="FK111" s="40"/>
      <c r="FL111" s="40"/>
      <c r="FM111" s="40"/>
      <c r="FN111" s="40"/>
      <c r="FO111" s="40"/>
      <c r="FP111" s="40"/>
      <c r="FQ111" s="40"/>
      <c r="FR111" s="40"/>
      <c r="FS111" s="40"/>
      <c r="FT111" s="40"/>
      <c r="FU111" s="40"/>
      <c r="FV111" s="40"/>
      <c r="FW111" s="40"/>
      <c r="FX111" s="40"/>
      <c r="FY111" s="40"/>
      <c r="FZ111" s="40"/>
      <c r="GA111" s="40"/>
      <c r="GB111" s="40"/>
      <c r="GC111" s="40"/>
      <c r="GD111" s="40"/>
      <c r="GE111" s="40"/>
      <c r="GF111" s="40"/>
      <c r="GG111" s="40"/>
      <c r="GH111" s="40"/>
      <c r="GI111" s="40"/>
      <c r="GJ111" s="40"/>
      <c r="GK111" s="40"/>
      <c r="GL111" s="40"/>
      <c r="GM111" s="40"/>
      <c r="GN111" s="40"/>
      <c r="GO111" s="40"/>
      <c r="GP111" s="40"/>
      <c r="GQ111" s="40"/>
      <c r="GR111" s="40"/>
      <c r="GS111" s="40"/>
      <c r="GT111" s="40"/>
      <c r="GU111" s="40"/>
      <c r="GV111" s="40"/>
      <c r="GW111" s="40"/>
      <c r="GX111" s="40"/>
      <c r="GY111" s="40"/>
      <c r="GZ111" s="40"/>
      <c r="HA111" s="40"/>
      <c r="HB111" s="40"/>
      <c r="HC111" s="40"/>
      <c r="HD111" s="40"/>
      <c r="HE111" s="40"/>
      <c r="HF111" s="40"/>
      <c r="HG111" s="40"/>
      <c r="HH111" s="40"/>
      <c r="HI111" s="40"/>
      <c r="HJ111" s="40"/>
      <c r="HK111" s="40"/>
      <c r="HL111" s="40"/>
      <c r="HM111" s="40"/>
      <c r="HN111" s="40"/>
      <c r="HO111" s="40"/>
      <c r="HP111" s="40"/>
      <c r="HQ111" s="40"/>
      <c r="HR111" s="40"/>
      <c r="HS111" s="40"/>
      <c r="HT111" s="40"/>
      <c r="HU111" s="40"/>
      <c r="HV111" s="40"/>
      <c r="HW111" s="40"/>
      <c r="HX111" s="40"/>
      <c r="HY111" s="40"/>
      <c r="HZ111" s="40"/>
      <c r="IA111" s="40"/>
      <c r="IB111" s="40"/>
      <c r="IC111" s="40"/>
      <c r="ID111" s="40"/>
      <c r="IE111" s="40"/>
      <c r="IF111" s="40"/>
      <c r="IG111" s="40"/>
      <c r="IH111" s="40"/>
      <c r="II111" s="40"/>
      <c r="IJ111" s="40"/>
      <c r="IK111" s="40"/>
      <c r="IL111" s="40"/>
      <c r="IM111" s="40"/>
      <c r="IN111" s="40"/>
      <c r="IO111" s="40"/>
      <c r="IP111" s="40"/>
      <c r="IQ111" s="40"/>
      <c r="IR111" s="40"/>
      <c r="IS111" s="40"/>
      <c r="IT111" s="40"/>
      <c r="IU111" s="40"/>
      <c r="IV111" s="40"/>
    </row>
    <row r="112" spans="1:256" ht="25.5" hidden="1">
      <c r="A112" s="55" t="s">
        <v>114</v>
      </c>
      <c r="B112" s="78" t="s">
        <v>119</v>
      </c>
      <c r="C112" s="52"/>
      <c r="D112" s="53"/>
      <c r="E112" s="53"/>
      <c r="F112" s="53"/>
      <c r="G112" s="53"/>
      <c r="H112" s="53"/>
      <c r="I112" s="53"/>
      <c r="J112" s="53"/>
      <c r="K112" s="53"/>
      <c r="L112" s="53"/>
      <c r="M112" s="33"/>
      <c r="N112" s="33"/>
      <c r="O112" s="33"/>
      <c r="P112" s="33"/>
      <c r="Q112" s="33"/>
      <c r="R112" s="33"/>
      <c r="S112" s="33"/>
      <c r="T112" s="33"/>
      <c r="U112" s="33"/>
      <c r="V112" s="33"/>
      <c r="W112" s="33"/>
      <c r="X112" s="33"/>
      <c r="Y112" s="33"/>
      <c r="Z112" s="33"/>
      <c r="AA112" s="33"/>
      <c r="AB112" s="33"/>
      <c r="AC112" s="33"/>
      <c r="AD112" s="33"/>
      <c r="AE112" s="33"/>
      <c r="AF112" s="60"/>
      <c r="AG112" s="40"/>
      <c r="AH112" s="40"/>
      <c r="AI112" s="40"/>
      <c r="AJ112" s="40"/>
      <c r="AK112" s="40"/>
      <c r="AL112" s="40"/>
      <c r="AM112" s="40"/>
      <c r="AN112" s="40"/>
      <c r="AO112" s="40"/>
      <c r="AP112" s="40"/>
      <c r="AQ112" s="40"/>
      <c r="AR112" s="40"/>
      <c r="AS112" s="40"/>
      <c r="AT112" s="40"/>
      <c r="AU112" s="40"/>
      <c r="AV112" s="40"/>
      <c r="AW112" s="40"/>
      <c r="AX112" s="40"/>
      <c r="AY112" s="40"/>
      <c r="AZ112" s="40"/>
      <c r="BA112" s="40"/>
      <c r="BB112" s="40"/>
      <c r="BC112" s="40"/>
      <c r="BD112" s="40"/>
      <c r="BE112" s="40"/>
      <c r="BF112" s="40"/>
      <c r="BG112" s="40"/>
      <c r="BH112" s="40"/>
      <c r="BI112" s="40"/>
      <c r="BJ112" s="40"/>
      <c r="BK112" s="40"/>
      <c r="BL112" s="40"/>
      <c r="BM112" s="40"/>
      <c r="BN112" s="40"/>
      <c r="BO112" s="40"/>
      <c r="BP112" s="40"/>
      <c r="BQ112" s="40"/>
      <c r="BR112" s="40"/>
      <c r="BS112" s="40"/>
      <c r="BT112" s="40"/>
      <c r="BU112" s="40"/>
      <c r="BV112" s="40"/>
      <c r="BW112" s="40"/>
      <c r="BX112" s="40"/>
      <c r="BY112" s="40"/>
      <c r="BZ112" s="40"/>
      <c r="CA112" s="40"/>
      <c r="CB112" s="40"/>
      <c r="CC112" s="40"/>
      <c r="CD112" s="40"/>
      <c r="CE112" s="40"/>
      <c r="CF112" s="40"/>
      <c r="CG112" s="40"/>
      <c r="CH112" s="40"/>
      <c r="CI112" s="40"/>
      <c r="CJ112" s="40"/>
      <c r="CK112" s="40"/>
      <c r="CL112" s="40"/>
      <c r="CM112" s="40"/>
      <c r="CN112" s="40"/>
      <c r="CO112" s="40"/>
      <c r="CP112" s="40"/>
      <c r="CQ112" s="40"/>
      <c r="CR112" s="40"/>
      <c r="CS112" s="40"/>
      <c r="CT112" s="40"/>
      <c r="CU112" s="40"/>
      <c r="CV112" s="40"/>
      <c r="CW112" s="40"/>
      <c r="CX112" s="40"/>
      <c r="CY112" s="40"/>
      <c r="CZ112" s="40"/>
      <c r="DA112" s="40"/>
      <c r="DB112" s="40"/>
      <c r="DC112" s="40"/>
      <c r="DD112" s="40"/>
      <c r="DE112" s="40"/>
      <c r="DF112" s="40"/>
      <c r="DG112" s="40"/>
      <c r="DH112" s="40"/>
      <c r="DI112" s="40"/>
      <c r="DJ112" s="40"/>
      <c r="DK112" s="40"/>
      <c r="DL112" s="40"/>
      <c r="DM112" s="40"/>
      <c r="DN112" s="40"/>
      <c r="DO112" s="40"/>
      <c r="DP112" s="40"/>
      <c r="DQ112" s="40"/>
      <c r="DR112" s="40"/>
      <c r="DS112" s="40"/>
      <c r="DT112" s="40"/>
      <c r="DU112" s="40"/>
      <c r="DV112" s="40"/>
      <c r="DW112" s="40"/>
      <c r="DX112" s="40"/>
      <c r="DY112" s="40"/>
      <c r="DZ112" s="40"/>
      <c r="EA112" s="40"/>
      <c r="EB112" s="40"/>
      <c r="EC112" s="40"/>
      <c r="ED112" s="40"/>
      <c r="EE112" s="40"/>
      <c r="EF112" s="40"/>
      <c r="EG112" s="40"/>
      <c r="EH112" s="40"/>
      <c r="EI112" s="40"/>
      <c r="EJ112" s="40"/>
      <c r="EK112" s="40"/>
      <c r="EL112" s="40"/>
      <c r="EM112" s="40"/>
      <c r="EN112" s="40"/>
      <c r="EO112" s="40"/>
      <c r="EP112" s="40"/>
      <c r="EQ112" s="40"/>
      <c r="ER112" s="40"/>
      <c r="ES112" s="40"/>
      <c r="ET112" s="40"/>
      <c r="EU112" s="40"/>
      <c r="EV112" s="40"/>
      <c r="EW112" s="40"/>
      <c r="EX112" s="40"/>
      <c r="EY112" s="40"/>
      <c r="EZ112" s="40"/>
      <c r="FA112" s="40"/>
      <c r="FB112" s="40"/>
      <c r="FC112" s="40"/>
      <c r="FD112" s="40"/>
      <c r="FE112" s="40"/>
      <c r="FF112" s="40"/>
      <c r="FG112" s="40"/>
      <c r="FH112" s="40"/>
      <c r="FI112" s="40"/>
      <c r="FJ112" s="40"/>
      <c r="FK112" s="40"/>
      <c r="FL112" s="40"/>
      <c r="FM112" s="40"/>
      <c r="FN112" s="40"/>
      <c r="FO112" s="40"/>
      <c r="FP112" s="40"/>
      <c r="FQ112" s="40"/>
      <c r="FR112" s="40"/>
      <c r="FS112" s="40"/>
      <c r="FT112" s="40"/>
      <c r="FU112" s="40"/>
      <c r="FV112" s="40"/>
      <c r="FW112" s="40"/>
      <c r="FX112" s="40"/>
      <c r="FY112" s="40"/>
      <c r="FZ112" s="40"/>
      <c r="GA112" s="40"/>
      <c r="GB112" s="40"/>
      <c r="GC112" s="40"/>
      <c r="GD112" s="40"/>
      <c r="GE112" s="40"/>
      <c r="GF112" s="40"/>
      <c r="GG112" s="40"/>
      <c r="GH112" s="40"/>
      <c r="GI112" s="40"/>
      <c r="GJ112" s="40"/>
      <c r="GK112" s="40"/>
      <c r="GL112" s="40"/>
      <c r="GM112" s="40"/>
      <c r="GN112" s="40"/>
      <c r="GO112" s="40"/>
      <c r="GP112" s="40"/>
      <c r="GQ112" s="40"/>
      <c r="GR112" s="40"/>
      <c r="GS112" s="40"/>
      <c r="GT112" s="40"/>
      <c r="GU112" s="40"/>
      <c r="GV112" s="40"/>
      <c r="GW112" s="40"/>
      <c r="GX112" s="40"/>
      <c r="GY112" s="40"/>
      <c r="GZ112" s="40"/>
      <c r="HA112" s="40"/>
      <c r="HB112" s="40"/>
      <c r="HC112" s="40"/>
      <c r="HD112" s="40"/>
      <c r="HE112" s="40"/>
      <c r="HF112" s="40"/>
      <c r="HG112" s="40"/>
      <c r="HH112" s="40"/>
      <c r="HI112" s="40"/>
      <c r="HJ112" s="40"/>
      <c r="HK112" s="40"/>
      <c r="HL112" s="40"/>
      <c r="HM112" s="40"/>
      <c r="HN112" s="40"/>
      <c r="HO112" s="40"/>
      <c r="HP112" s="40"/>
      <c r="HQ112" s="40"/>
      <c r="HR112" s="40"/>
      <c r="HS112" s="40"/>
      <c r="HT112" s="40"/>
      <c r="HU112" s="40"/>
      <c r="HV112" s="40"/>
      <c r="HW112" s="40"/>
      <c r="HX112" s="40"/>
      <c r="HY112" s="40"/>
      <c r="HZ112" s="40"/>
      <c r="IA112" s="40"/>
      <c r="IB112" s="40"/>
      <c r="IC112" s="40"/>
      <c r="ID112" s="40"/>
      <c r="IE112" s="40"/>
      <c r="IF112" s="40"/>
      <c r="IG112" s="40"/>
      <c r="IH112" s="40"/>
      <c r="II112" s="40"/>
      <c r="IJ112" s="40"/>
      <c r="IK112" s="40"/>
      <c r="IL112" s="40"/>
      <c r="IM112" s="40"/>
      <c r="IN112" s="40"/>
      <c r="IO112" s="40"/>
      <c r="IP112" s="40"/>
      <c r="IQ112" s="40"/>
      <c r="IR112" s="40"/>
      <c r="IS112" s="40"/>
      <c r="IT112" s="40"/>
      <c r="IU112" s="40"/>
      <c r="IV112" s="40"/>
    </row>
    <row r="113" spans="1:256" hidden="1">
      <c r="A113" s="55" t="s">
        <v>124</v>
      </c>
      <c r="B113" s="78" t="s">
        <v>125</v>
      </c>
      <c r="C113" s="52"/>
      <c r="D113" s="53"/>
      <c r="E113" s="53"/>
      <c r="F113" s="53"/>
      <c r="G113" s="53"/>
      <c r="H113" s="53"/>
      <c r="I113" s="53"/>
      <c r="J113" s="53"/>
      <c r="K113" s="53"/>
      <c r="L113" s="53"/>
      <c r="M113" s="33"/>
      <c r="N113" s="33"/>
      <c r="O113" s="33"/>
      <c r="P113" s="33"/>
      <c r="Q113" s="33"/>
      <c r="R113" s="33"/>
      <c r="S113" s="33"/>
      <c r="T113" s="33"/>
      <c r="U113" s="33"/>
      <c r="V113" s="33"/>
      <c r="W113" s="33"/>
      <c r="X113" s="33"/>
      <c r="Y113" s="33"/>
      <c r="Z113" s="33"/>
      <c r="AA113" s="33"/>
      <c r="AB113" s="33"/>
      <c r="AC113" s="33"/>
      <c r="AD113" s="33"/>
      <c r="AE113" s="33"/>
      <c r="AF113" s="60"/>
      <c r="AG113" s="40"/>
      <c r="AH113" s="40"/>
      <c r="AI113" s="40"/>
      <c r="AJ113" s="40"/>
      <c r="AK113" s="40"/>
      <c r="AL113" s="40"/>
      <c r="AM113" s="40"/>
      <c r="AN113" s="40"/>
      <c r="AO113" s="40"/>
      <c r="AP113" s="40"/>
      <c r="AQ113" s="40"/>
      <c r="AR113" s="40"/>
      <c r="AS113" s="40"/>
      <c r="AT113" s="40"/>
      <c r="AU113" s="40"/>
      <c r="AV113" s="40"/>
      <c r="AW113" s="40"/>
      <c r="AX113" s="40"/>
      <c r="AY113" s="40"/>
      <c r="AZ113" s="40"/>
      <c r="BA113" s="40"/>
      <c r="BB113" s="40"/>
      <c r="BC113" s="40"/>
      <c r="BD113" s="40"/>
      <c r="BE113" s="40"/>
      <c r="BF113" s="40"/>
      <c r="BG113" s="40"/>
      <c r="BH113" s="40"/>
      <c r="BI113" s="40"/>
      <c r="BJ113" s="40"/>
      <c r="BK113" s="40"/>
      <c r="BL113" s="40"/>
      <c r="BM113" s="40"/>
      <c r="BN113" s="40"/>
      <c r="BO113" s="40"/>
      <c r="BP113" s="40"/>
      <c r="BQ113" s="40"/>
      <c r="BR113" s="40"/>
      <c r="BS113" s="40"/>
      <c r="BT113" s="40"/>
      <c r="BU113" s="40"/>
      <c r="BV113" s="40"/>
      <c r="BW113" s="40"/>
      <c r="BX113" s="40"/>
      <c r="BY113" s="40"/>
      <c r="BZ113" s="40"/>
      <c r="CA113" s="40"/>
      <c r="CB113" s="40"/>
      <c r="CC113" s="40"/>
      <c r="CD113" s="40"/>
      <c r="CE113" s="40"/>
      <c r="CF113" s="40"/>
      <c r="CG113" s="40"/>
      <c r="CH113" s="40"/>
      <c r="CI113" s="40"/>
      <c r="CJ113" s="40"/>
      <c r="CK113" s="40"/>
      <c r="CL113" s="40"/>
      <c r="CM113" s="40"/>
      <c r="CN113" s="40"/>
      <c r="CO113" s="40"/>
      <c r="CP113" s="40"/>
      <c r="CQ113" s="40"/>
      <c r="CR113" s="40"/>
      <c r="CS113" s="40"/>
      <c r="CT113" s="40"/>
      <c r="CU113" s="40"/>
      <c r="CV113" s="40"/>
      <c r="CW113" s="40"/>
      <c r="CX113" s="40"/>
      <c r="CY113" s="40"/>
      <c r="CZ113" s="40"/>
      <c r="DA113" s="40"/>
      <c r="DB113" s="40"/>
      <c r="DC113" s="40"/>
      <c r="DD113" s="40"/>
      <c r="DE113" s="40"/>
      <c r="DF113" s="40"/>
      <c r="DG113" s="40"/>
      <c r="DH113" s="40"/>
      <c r="DI113" s="40"/>
      <c r="DJ113" s="40"/>
      <c r="DK113" s="40"/>
      <c r="DL113" s="40"/>
      <c r="DM113" s="40"/>
      <c r="DN113" s="40"/>
      <c r="DO113" s="40"/>
      <c r="DP113" s="40"/>
      <c r="DQ113" s="40"/>
      <c r="DR113" s="40"/>
      <c r="DS113" s="40"/>
      <c r="DT113" s="40"/>
      <c r="DU113" s="40"/>
      <c r="DV113" s="40"/>
      <c r="DW113" s="40"/>
      <c r="DX113" s="40"/>
      <c r="DY113" s="40"/>
      <c r="DZ113" s="40"/>
      <c r="EA113" s="40"/>
      <c r="EB113" s="40"/>
      <c r="EC113" s="40"/>
      <c r="ED113" s="40"/>
      <c r="EE113" s="40"/>
      <c r="EF113" s="40"/>
      <c r="EG113" s="40"/>
      <c r="EH113" s="40"/>
      <c r="EI113" s="40"/>
      <c r="EJ113" s="40"/>
      <c r="EK113" s="40"/>
      <c r="EL113" s="40"/>
      <c r="EM113" s="40"/>
      <c r="EN113" s="40"/>
      <c r="EO113" s="40"/>
      <c r="EP113" s="40"/>
      <c r="EQ113" s="40"/>
      <c r="ER113" s="40"/>
      <c r="ES113" s="40"/>
      <c r="ET113" s="40"/>
      <c r="EU113" s="40"/>
      <c r="EV113" s="40"/>
      <c r="EW113" s="40"/>
      <c r="EX113" s="40"/>
      <c r="EY113" s="40"/>
      <c r="EZ113" s="40"/>
      <c r="FA113" s="40"/>
      <c r="FB113" s="40"/>
      <c r="FC113" s="40"/>
      <c r="FD113" s="40"/>
      <c r="FE113" s="40"/>
      <c r="FF113" s="40"/>
      <c r="FG113" s="40"/>
      <c r="FH113" s="40"/>
      <c r="FI113" s="40"/>
      <c r="FJ113" s="40"/>
      <c r="FK113" s="40"/>
      <c r="FL113" s="40"/>
      <c r="FM113" s="40"/>
      <c r="FN113" s="40"/>
      <c r="FO113" s="40"/>
      <c r="FP113" s="40"/>
      <c r="FQ113" s="40"/>
      <c r="FR113" s="40"/>
      <c r="FS113" s="40"/>
      <c r="FT113" s="40"/>
      <c r="FU113" s="40"/>
      <c r="FV113" s="40"/>
      <c r="FW113" s="40"/>
      <c r="FX113" s="40"/>
      <c r="FY113" s="40"/>
      <c r="FZ113" s="40"/>
      <c r="GA113" s="40"/>
      <c r="GB113" s="40"/>
      <c r="GC113" s="40"/>
      <c r="GD113" s="40"/>
      <c r="GE113" s="40"/>
      <c r="GF113" s="40"/>
      <c r="GG113" s="40"/>
      <c r="GH113" s="40"/>
      <c r="GI113" s="40"/>
      <c r="GJ113" s="40"/>
      <c r="GK113" s="40"/>
      <c r="GL113" s="40"/>
      <c r="GM113" s="40"/>
      <c r="GN113" s="40"/>
      <c r="GO113" s="40"/>
      <c r="GP113" s="40"/>
      <c r="GQ113" s="40"/>
      <c r="GR113" s="40"/>
      <c r="GS113" s="40"/>
      <c r="GT113" s="40"/>
      <c r="GU113" s="40"/>
      <c r="GV113" s="40"/>
      <c r="GW113" s="40"/>
      <c r="GX113" s="40"/>
      <c r="GY113" s="40"/>
      <c r="GZ113" s="40"/>
      <c r="HA113" s="40"/>
      <c r="HB113" s="40"/>
      <c r="HC113" s="40"/>
      <c r="HD113" s="40"/>
      <c r="HE113" s="40"/>
      <c r="HF113" s="40"/>
      <c r="HG113" s="40"/>
      <c r="HH113" s="40"/>
      <c r="HI113" s="40"/>
      <c r="HJ113" s="40"/>
      <c r="HK113" s="40"/>
      <c r="HL113" s="40"/>
      <c r="HM113" s="40"/>
      <c r="HN113" s="40"/>
      <c r="HO113" s="40"/>
      <c r="HP113" s="40"/>
      <c r="HQ113" s="40"/>
      <c r="HR113" s="40"/>
      <c r="HS113" s="40"/>
      <c r="HT113" s="40"/>
      <c r="HU113" s="40"/>
      <c r="HV113" s="40"/>
      <c r="HW113" s="40"/>
      <c r="HX113" s="40"/>
      <c r="HY113" s="40"/>
      <c r="HZ113" s="40"/>
      <c r="IA113" s="40"/>
      <c r="IB113" s="40"/>
      <c r="IC113" s="40"/>
      <c r="ID113" s="40"/>
      <c r="IE113" s="40"/>
      <c r="IF113" s="40"/>
      <c r="IG113" s="40"/>
      <c r="IH113" s="40"/>
      <c r="II113" s="40"/>
      <c r="IJ113" s="40"/>
      <c r="IK113" s="40"/>
      <c r="IL113" s="40"/>
      <c r="IM113" s="40"/>
      <c r="IN113" s="40"/>
      <c r="IO113" s="40"/>
      <c r="IP113" s="40"/>
      <c r="IQ113" s="40"/>
      <c r="IR113" s="40"/>
      <c r="IS113" s="40"/>
      <c r="IT113" s="40"/>
      <c r="IU113" s="40"/>
      <c r="IV113" s="40"/>
    </row>
    <row r="114" spans="1:256" hidden="1">
      <c r="A114" s="55" t="s">
        <v>126</v>
      </c>
      <c r="B114" s="78" t="s">
        <v>115</v>
      </c>
      <c r="C114" s="79"/>
      <c r="D114" s="80"/>
      <c r="E114" s="80"/>
      <c r="F114" s="57"/>
      <c r="G114" s="57"/>
      <c r="H114" s="57"/>
      <c r="I114" s="57"/>
      <c r="J114" s="57"/>
      <c r="K114" s="57"/>
      <c r="L114" s="57"/>
      <c r="M114" s="34"/>
      <c r="N114" s="34"/>
      <c r="O114" s="34"/>
      <c r="P114" s="34"/>
      <c r="Q114" s="34"/>
      <c r="R114" s="34"/>
      <c r="S114" s="34"/>
      <c r="T114" s="34"/>
      <c r="U114" s="34"/>
      <c r="V114" s="34"/>
      <c r="W114" s="34"/>
      <c r="X114" s="34"/>
      <c r="Y114" s="34"/>
      <c r="Z114" s="34"/>
      <c r="AA114" s="34"/>
      <c r="AB114" s="34"/>
      <c r="AC114" s="34"/>
      <c r="AD114" s="34"/>
      <c r="AE114" s="34"/>
      <c r="AF114" s="45"/>
    </row>
    <row r="115" spans="1:256" ht="25.5" hidden="1">
      <c r="A115" s="51" t="s">
        <v>208</v>
      </c>
      <c r="B115" s="52" t="s">
        <v>237</v>
      </c>
      <c r="C115" s="52"/>
      <c r="D115" s="53"/>
      <c r="E115" s="53"/>
      <c r="F115" s="53"/>
      <c r="G115" s="53"/>
      <c r="H115" s="53"/>
      <c r="I115" s="53"/>
      <c r="J115" s="53"/>
      <c r="K115" s="53"/>
      <c r="L115" s="53"/>
      <c r="M115" s="33"/>
      <c r="N115" s="33"/>
      <c r="O115" s="33"/>
      <c r="P115" s="33"/>
      <c r="Q115" s="33"/>
      <c r="R115" s="33"/>
      <c r="S115" s="33"/>
      <c r="T115" s="33"/>
      <c r="U115" s="33"/>
      <c r="V115" s="33"/>
      <c r="W115" s="33"/>
      <c r="X115" s="33"/>
      <c r="Y115" s="33"/>
      <c r="Z115" s="33"/>
      <c r="AA115" s="33"/>
      <c r="AB115" s="33"/>
      <c r="AC115" s="33"/>
      <c r="AD115" s="33"/>
      <c r="AE115" s="33"/>
      <c r="AF115" s="60"/>
      <c r="AG115" s="40"/>
      <c r="AH115" s="40"/>
      <c r="AI115" s="40"/>
      <c r="AJ115" s="40"/>
      <c r="AK115" s="40"/>
      <c r="AL115" s="40"/>
      <c r="AM115" s="40"/>
      <c r="AN115" s="40"/>
      <c r="AO115" s="40"/>
      <c r="AP115" s="40"/>
      <c r="AQ115" s="40"/>
      <c r="AR115" s="40"/>
      <c r="AS115" s="40"/>
      <c r="AT115" s="40"/>
      <c r="AU115" s="40"/>
      <c r="AV115" s="40"/>
      <c r="AW115" s="40"/>
      <c r="AX115" s="40"/>
      <c r="AY115" s="40"/>
      <c r="AZ115" s="40"/>
      <c r="BA115" s="40"/>
      <c r="BB115" s="40"/>
      <c r="BC115" s="40"/>
      <c r="BD115" s="40"/>
      <c r="BE115" s="40"/>
      <c r="BF115" s="40"/>
      <c r="BG115" s="40"/>
      <c r="BH115" s="40"/>
      <c r="BI115" s="40"/>
      <c r="BJ115" s="40"/>
      <c r="BK115" s="40"/>
      <c r="BL115" s="40"/>
      <c r="BM115" s="40"/>
      <c r="BN115" s="40"/>
      <c r="BO115" s="40"/>
      <c r="BP115" s="40"/>
      <c r="BQ115" s="40"/>
      <c r="BR115" s="40"/>
      <c r="BS115" s="40"/>
      <c r="BT115" s="40"/>
      <c r="BU115" s="40"/>
      <c r="BV115" s="40"/>
      <c r="BW115" s="40"/>
      <c r="BX115" s="40"/>
      <c r="BY115" s="40"/>
      <c r="BZ115" s="40"/>
      <c r="CA115" s="40"/>
      <c r="CB115" s="40"/>
      <c r="CC115" s="40"/>
      <c r="CD115" s="40"/>
      <c r="CE115" s="40"/>
      <c r="CF115" s="40"/>
      <c r="CG115" s="40"/>
      <c r="CH115" s="40"/>
      <c r="CI115" s="40"/>
      <c r="CJ115" s="40"/>
      <c r="CK115" s="40"/>
      <c r="CL115" s="40"/>
      <c r="CM115" s="40"/>
      <c r="CN115" s="40"/>
      <c r="CO115" s="40"/>
      <c r="CP115" s="40"/>
      <c r="CQ115" s="40"/>
      <c r="CR115" s="40"/>
      <c r="CS115" s="40"/>
      <c r="CT115" s="40"/>
      <c r="CU115" s="40"/>
      <c r="CV115" s="40"/>
      <c r="CW115" s="40"/>
      <c r="CX115" s="40"/>
      <c r="CY115" s="40"/>
      <c r="CZ115" s="40"/>
      <c r="DA115" s="40"/>
      <c r="DB115" s="40"/>
      <c r="DC115" s="40"/>
      <c r="DD115" s="40"/>
      <c r="DE115" s="40"/>
      <c r="DF115" s="40"/>
      <c r="DG115" s="40"/>
      <c r="DH115" s="40"/>
      <c r="DI115" s="40"/>
      <c r="DJ115" s="40"/>
      <c r="DK115" s="40"/>
      <c r="DL115" s="40"/>
      <c r="DM115" s="40"/>
      <c r="DN115" s="40"/>
      <c r="DO115" s="40"/>
      <c r="DP115" s="40"/>
      <c r="DQ115" s="40"/>
      <c r="DR115" s="40"/>
      <c r="DS115" s="40"/>
      <c r="DT115" s="40"/>
      <c r="DU115" s="40"/>
      <c r="DV115" s="40"/>
      <c r="DW115" s="40"/>
      <c r="DX115" s="40"/>
      <c r="DY115" s="40"/>
      <c r="DZ115" s="40"/>
      <c r="EA115" s="40"/>
      <c r="EB115" s="40"/>
      <c r="EC115" s="40"/>
      <c r="ED115" s="40"/>
      <c r="EE115" s="40"/>
      <c r="EF115" s="40"/>
      <c r="EG115" s="40"/>
      <c r="EH115" s="40"/>
      <c r="EI115" s="40"/>
      <c r="EJ115" s="40"/>
      <c r="EK115" s="40"/>
      <c r="EL115" s="40"/>
      <c r="EM115" s="40"/>
      <c r="EN115" s="40"/>
      <c r="EO115" s="40"/>
      <c r="EP115" s="40"/>
      <c r="EQ115" s="40"/>
      <c r="ER115" s="40"/>
      <c r="ES115" s="40"/>
      <c r="ET115" s="40"/>
      <c r="EU115" s="40"/>
      <c r="EV115" s="40"/>
      <c r="EW115" s="40"/>
      <c r="EX115" s="40"/>
      <c r="EY115" s="40"/>
      <c r="EZ115" s="40"/>
      <c r="FA115" s="40"/>
      <c r="FB115" s="40"/>
      <c r="FC115" s="40"/>
      <c r="FD115" s="40"/>
      <c r="FE115" s="40"/>
      <c r="FF115" s="40"/>
      <c r="FG115" s="40"/>
      <c r="FH115" s="40"/>
      <c r="FI115" s="40"/>
      <c r="FJ115" s="40"/>
      <c r="FK115" s="40"/>
      <c r="FL115" s="40"/>
      <c r="FM115" s="40"/>
      <c r="FN115" s="40"/>
      <c r="FO115" s="40"/>
      <c r="FP115" s="40"/>
      <c r="FQ115" s="40"/>
      <c r="FR115" s="40"/>
      <c r="FS115" s="40"/>
      <c r="FT115" s="40"/>
      <c r="FU115" s="40"/>
      <c r="FV115" s="40"/>
      <c r="FW115" s="40"/>
      <c r="FX115" s="40"/>
      <c r="FY115" s="40"/>
      <c r="FZ115" s="40"/>
      <c r="GA115" s="40"/>
      <c r="GB115" s="40"/>
      <c r="GC115" s="40"/>
      <c r="GD115" s="40"/>
      <c r="GE115" s="40"/>
      <c r="GF115" s="40"/>
      <c r="GG115" s="40"/>
      <c r="GH115" s="40"/>
      <c r="GI115" s="40"/>
      <c r="GJ115" s="40"/>
      <c r="GK115" s="40"/>
      <c r="GL115" s="40"/>
      <c r="GM115" s="40"/>
      <c r="GN115" s="40"/>
      <c r="GO115" s="40"/>
      <c r="GP115" s="40"/>
      <c r="GQ115" s="40"/>
      <c r="GR115" s="40"/>
      <c r="GS115" s="40"/>
      <c r="GT115" s="40"/>
      <c r="GU115" s="40"/>
      <c r="GV115" s="40"/>
      <c r="GW115" s="40"/>
      <c r="GX115" s="40"/>
      <c r="GY115" s="40"/>
      <c r="GZ115" s="40"/>
      <c r="HA115" s="40"/>
      <c r="HB115" s="40"/>
      <c r="HC115" s="40"/>
      <c r="HD115" s="40"/>
      <c r="HE115" s="40"/>
      <c r="HF115" s="40"/>
      <c r="HG115" s="40"/>
      <c r="HH115" s="40"/>
      <c r="HI115" s="40"/>
      <c r="HJ115" s="40"/>
      <c r="HK115" s="40"/>
      <c r="HL115" s="40"/>
      <c r="HM115" s="40"/>
      <c r="HN115" s="40"/>
      <c r="HO115" s="40"/>
      <c r="HP115" s="40"/>
      <c r="HQ115" s="40"/>
      <c r="HR115" s="40"/>
      <c r="HS115" s="40"/>
      <c r="HT115" s="40"/>
      <c r="HU115" s="40"/>
      <c r="HV115" s="40"/>
      <c r="HW115" s="40"/>
      <c r="HX115" s="40"/>
      <c r="HY115" s="40"/>
      <c r="HZ115" s="40"/>
      <c r="IA115" s="40"/>
      <c r="IB115" s="40"/>
      <c r="IC115" s="40"/>
      <c r="ID115" s="40"/>
      <c r="IE115" s="40"/>
      <c r="IF115" s="40"/>
      <c r="IG115" s="40"/>
      <c r="IH115" s="40"/>
      <c r="II115" s="40"/>
      <c r="IJ115" s="40"/>
      <c r="IK115" s="40"/>
      <c r="IL115" s="40"/>
      <c r="IM115" s="40"/>
      <c r="IN115" s="40"/>
      <c r="IO115" s="40"/>
      <c r="IP115" s="40"/>
      <c r="IQ115" s="40"/>
      <c r="IR115" s="40"/>
      <c r="IS115" s="40"/>
      <c r="IT115" s="40"/>
      <c r="IU115" s="40"/>
      <c r="IV115" s="40"/>
    </row>
    <row r="116" spans="1:256" ht="25.5" hidden="1">
      <c r="A116" s="55" t="s">
        <v>114</v>
      </c>
      <c r="B116" s="78" t="s">
        <v>119</v>
      </c>
      <c r="C116" s="52"/>
      <c r="D116" s="53"/>
      <c r="E116" s="53"/>
      <c r="F116" s="53"/>
      <c r="G116" s="53"/>
      <c r="H116" s="53"/>
      <c r="I116" s="53"/>
      <c r="J116" s="53"/>
      <c r="K116" s="53"/>
      <c r="L116" s="53"/>
      <c r="M116" s="33"/>
      <c r="N116" s="33"/>
      <c r="O116" s="33"/>
      <c r="P116" s="33"/>
      <c r="Q116" s="33"/>
      <c r="R116" s="33"/>
      <c r="S116" s="33"/>
      <c r="T116" s="33"/>
      <c r="U116" s="33"/>
      <c r="V116" s="33"/>
      <c r="W116" s="33"/>
      <c r="X116" s="33"/>
      <c r="Y116" s="33"/>
      <c r="Z116" s="33"/>
      <c r="AA116" s="33"/>
      <c r="AB116" s="33"/>
      <c r="AC116" s="33"/>
      <c r="AD116" s="33"/>
      <c r="AE116" s="33"/>
      <c r="AF116" s="60"/>
      <c r="AG116" s="40"/>
      <c r="AH116" s="40"/>
      <c r="AI116" s="40"/>
      <c r="AJ116" s="40"/>
      <c r="AK116" s="40"/>
      <c r="AL116" s="40"/>
      <c r="AM116" s="40"/>
      <c r="AN116" s="40"/>
      <c r="AO116" s="40"/>
      <c r="AP116" s="40"/>
      <c r="AQ116" s="40"/>
      <c r="AR116" s="40"/>
      <c r="AS116" s="40"/>
      <c r="AT116" s="40"/>
      <c r="AU116" s="40"/>
      <c r="AV116" s="40"/>
      <c r="AW116" s="40"/>
      <c r="AX116" s="40"/>
      <c r="AY116" s="40"/>
      <c r="AZ116" s="40"/>
      <c r="BA116" s="40"/>
      <c r="BB116" s="40"/>
      <c r="BC116" s="40"/>
      <c r="BD116" s="40"/>
      <c r="BE116" s="40"/>
      <c r="BF116" s="40"/>
      <c r="BG116" s="40"/>
      <c r="BH116" s="40"/>
      <c r="BI116" s="40"/>
      <c r="BJ116" s="40"/>
      <c r="BK116" s="40"/>
      <c r="BL116" s="40"/>
      <c r="BM116" s="40"/>
      <c r="BN116" s="40"/>
      <c r="BO116" s="40"/>
      <c r="BP116" s="40"/>
      <c r="BQ116" s="40"/>
      <c r="BR116" s="40"/>
      <c r="BS116" s="40"/>
      <c r="BT116" s="40"/>
      <c r="BU116" s="40"/>
      <c r="BV116" s="40"/>
      <c r="BW116" s="40"/>
      <c r="BX116" s="40"/>
      <c r="BY116" s="40"/>
      <c r="BZ116" s="40"/>
      <c r="CA116" s="40"/>
      <c r="CB116" s="40"/>
      <c r="CC116" s="40"/>
      <c r="CD116" s="40"/>
      <c r="CE116" s="40"/>
      <c r="CF116" s="40"/>
      <c r="CG116" s="40"/>
      <c r="CH116" s="40"/>
      <c r="CI116" s="40"/>
      <c r="CJ116" s="40"/>
      <c r="CK116" s="40"/>
      <c r="CL116" s="40"/>
      <c r="CM116" s="40"/>
      <c r="CN116" s="40"/>
      <c r="CO116" s="40"/>
      <c r="CP116" s="40"/>
      <c r="CQ116" s="40"/>
      <c r="CR116" s="40"/>
      <c r="CS116" s="40"/>
      <c r="CT116" s="40"/>
      <c r="CU116" s="40"/>
      <c r="CV116" s="40"/>
      <c r="CW116" s="40"/>
      <c r="CX116" s="40"/>
      <c r="CY116" s="40"/>
      <c r="CZ116" s="40"/>
      <c r="DA116" s="40"/>
      <c r="DB116" s="40"/>
      <c r="DC116" s="40"/>
      <c r="DD116" s="40"/>
      <c r="DE116" s="40"/>
      <c r="DF116" s="40"/>
      <c r="DG116" s="40"/>
      <c r="DH116" s="40"/>
      <c r="DI116" s="40"/>
      <c r="DJ116" s="40"/>
      <c r="DK116" s="40"/>
      <c r="DL116" s="40"/>
      <c r="DM116" s="40"/>
      <c r="DN116" s="40"/>
      <c r="DO116" s="40"/>
      <c r="DP116" s="40"/>
      <c r="DQ116" s="40"/>
      <c r="DR116" s="40"/>
      <c r="DS116" s="40"/>
      <c r="DT116" s="40"/>
      <c r="DU116" s="40"/>
      <c r="DV116" s="40"/>
      <c r="DW116" s="40"/>
      <c r="DX116" s="40"/>
      <c r="DY116" s="40"/>
      <c r="DZ116" s="40"/>
      <c r="EA116" s="40"/>
      <c r="EB116" s="40"/>
      <c r="EC116" s="40"/>
      <c r="ED116" s="40"/>
      <c r="EE116" s="40"/>
      <c r="EF116" s="40"/>
      <c r="EG116" s="40"/>
      <c r="EH116" s="40"/>
      <c r="EI116" s="40"/>
      <c r="EJ116" s="40"/>
      <c r="EK116" s="40"/>
      <c r="EL116" s="40"/>
      <c r="EM116" s="40"/>
      <c r="EN116" s="40"/>
      <c r="EO116" s="40"/>
      <c r="EP116" s="40"/>
      <c r="EQ116" s="40"/>
      <c r="ER116" s="40"/>
      <c r="ES116" s="40"/>
      <c r="ET116" s="40"/>
      <c r="EU116" s="40"/>
      <c r="EV116" s="40"/>
      <c r="EW116" s="40"/>
      <c r="EX116" s="40"/>
      <c r="EY116" s="40"/>
      <c r="EZ116" s="40"/>
      <c r="FA116" s="40"/>
      <c r="FB116" s="40"/>
      <c r="FC116" s="40"/>
      <c r="FD116" s="40"/>
      <c r="FE116" s="40"/>
      <c r="FF116" s="40"/>
      <c r="FG116" s="40"/>
      <c r="FH116" s="40"/>
      <c r="FI116" s="40"/>
      <c r="FJ116" s="40"/>
      <c r="FK116" s="40"/>
      <c r="FL116" s="40"/>
      <c r="FM116" s="40"/>
      <c r="FN116" s="40"/>
      <c r="FO116" s="40"/>
      <c r="FP116" s="40"/>
      <c r="FQ116" s="40"/>
      <c r="FR116" s="40"/>
      <c r="FS116" s="40"/>
      <c r="FT116" s="40"/>
      <c r="FU116" s="40"/>
      <c r="FV116" s="40"/>
      <c r="FW116" s="40"/>
      <c r="FX116" s="40"/>
      <c r="FY116" s="40"/>
      <c r="FZ116" s="40"/>
      <c r="GA116" s="40"/>
      <c r="GB116" s="40"/>
      <c r="GC116" s="40"/>
      <c r="GD116" s="40"/>
      <c r="GE116" s="40"/>
      <c r="GF116" s="40"/>
      <c r="GG116" s="40"/>
      <c r="GH116" s="40"/>
      <c r="GI116" s="40"/>
      <c r="GJ116" s="40"/>
      <c r="GK116" s="40"/>
      <c r="GL116" s="40"/>
      <c r="GM116" s="40"/>
      <c r="GN116" s="40"/>
      <c r="GO116" s="40"/>
      <c r="GP116" s="40"/>
      <c r="GQ116" s="40"/>
      <c r="GR116" s="40"/>
      <c r="GS116" s="40"/>
      <c r="GT116" s="40"/>
      <c r="GU116" s="40"/>
      <c r="GV116" s="40"/>
      <c r="GW116" s="40"/>
      <c r="GX116" s="40"/>
      <c r="GY116" s="40"/>
      <c r="GZ116" s="40"/>
      <c r="HA116" s="40"/>
      <c r="HB116" s="40"/>
      <c r="HC116" s="40"/>
      <c r="HD116" s="40"/>
      <c r="HE116" s="40"/>
      <c r="HF116" s="40"/>
      <c r="HG116" s="40"/>
      <c r="HH116" s="40"/>
      <c r="HI116" s="40"/>
      <c r="HJ116" s="40"/>
      <c r="HK116" s="40"/>
      <c r="HL116" s="40"/>
      <c r="HM116" s="40"/>
      <c r="HN116" s="40"/>
      <c r="HO116" s="40"/>
      <c r="HP116" s="40"/>
      <c r="HQ116" s="40"/>
      <c r="HR116" s="40"/>
      <c r="HS116" s="40"/>
      <c r="HT116" s="40"/>
      <c r="HU116" s="40"/>
      <c r="HV116" s="40"/>
      <c r="HW116" s="40"/>
      <c r="HX116" s="40"/>
      <c r="HY116" s="40"/>
      <c r="HZ116" s="40"/>
      <c r="IA116" s="40"/>
      <c r="IB116" s="40"/>
      <c r="IC116" s="40"/>
      <c r="ID116" s="40"/>
      <c r="IE116" s="40"/>
      <c r="IF116" s="40"/>
      <c r="IG116" s="40"/>
      <c r="IH116" s="40"/>
      <c r="II116" s="40"/>
      <c r="IJ116" s="40"/>
      <c r="IK116" s="40"/>
      <c r="IL116" s="40"/>
      <c r="IM116" s="40"/>
      <c r="IN116" s="40"/>
      <c r="IO116" s="40"/>
      <c r="IP116" s="40"/>
      <c r="IQ116" s="40"/>
      <c r="IR116" s="40"/>
      <c r="IS116" s="40"/>
      <c r="IT116" s="40"/>
      <c r="IU116" s="40"/>
      <c r="IV116" s="40"/>
    </row>
    <row r="117" spans="1:256" hidden="1">
      <c r="A117" s="55" t="s">
        <v>124</v>
      </c>
      <c r="B117" s="78" t="s">
        <v>125</v>
      </c>
      <c r="C117" s="52"/>
      <c r="D117" s="53"/>
      <c r="E117" s="53"/>
      <c r="F117" s="53"/>
      <c r="G117" s="53"/>
      <c r="H117" s="53"/>
      <c r="I117" s="53"/>
      <c r="J117" s="53"/>
      <c r="K117" s="53"/>
      <c r="L117" s="53"/>
      <c r="M117" s="33"/>
      <c r="N117" s="33"/>
      <c r="O117" s="33"/>
      <c r="P117" s="33"/>
      <c r="Q117" s="33"/>
      <c r="R117" s="33"/>
      <c r="S117" s="33"/>
      <c r="T117" s="33"/>
      <c r="U117" s="33"/>
      <c r="V117" s="33"/>
      <c r="W117" s="33"/>
      <c r="X117" s="33"/>
      <c r="Y117" s="33"/>
      <c r="Z117" s="33"/>
      <c r="AA117" s="33"/>
      <c r="AB117" s="33"/>
      <c r="AC117" s="33"/>
      <c r="AD117" s="33"/>
      <c r="AE117" s="33"/>
      <c r="AF117" s="60"/>
      <c r="AG117" s="40"/>
      <c r="AH117" s="40"/>
      <c r="AI117" s="40"/>
      <c r="AJ117" s="40"/>
      <c r="AK117" s="40"/>
      <c r="AL117" s="40"/>
      <c r="AM117" s="40"/>
      <c r="AN117" s="40"/>
      <c r="AO117" s="40"/>
      <c r="AP117" s="40"/>
      <c r="AQ117" s="40"/>
      <c r="AR117" s="40"/>
      <c r="AS117" s="40"/>
      <c r="AT117" s="40"/>
      <c r="AU117" s="40"/>
      <c r="AV117" s="40"/>
      <c r="AW117" s="40"/>
      <c r="AX117" s="40"/>
      <c r="AY117" s="40"/>
      <c r="AZ117" s="40"/>
      <c r="BA117" s="40"/>
      <c r="BB117" s="40"/>
      <c r="BC117" s="40"/>
      <c r="BD117" s="40"/>
      <c r="BE117" s="40"/>
      <c r="BF117" s="40"/>
      <c r="BG117" s="40"/>
      <c r="BH117" s="40"/>
      <c r="BI117" s="40"/>
      <c r="BJ117" s="40"/>
      <c r="BK117" s="40"/>
      <c r="BL117" s="40"/>
      <c r="BM117" s="40"/>
      <c r="BN117" s="40"/>
      <c r="BO117" s="40"/>
      <c r="BP117" s="40"/>
      <c r="BQ117" s="40"/>
      <c r="BR117" s="40"/>
      <c r="BS117" s="40"/>
      <c r="BT117" s="40"/>
      <c r="BU117" s="40"/>
      <c r="BV117" s="40"/>
      <c r="BW117" s="40"/>
      <c r="BX117" s="40"/>
      <c r="BY117" s="40"/>
      <c r="BZ117" s="40"/>
      <c r="CA117" s="40"/>
      <c r="CB117" s="40"/>
      <c r="CC117" s="40"/>
      <c r="CD117" s="40"/>
      <c r="CE117" s="40"/>
      <c r="CF117" s="40"/>
      <c r="CG117" s="40"/>
      <c r="CH117" s="40"/>
      <c r="CI117" s="40"/>
      <c r="CJ117" s="40"/>
      <c r="CK117" s="40"/>
      <c r="CL117" s="40"/>
      <c r="CM117" s="40"/>
      <c r="CN117" s="40"/>
      <c r="CO117" s="40"/>
      <c r="CP117" s="40"/>
      <c r="CQ117" s="40"/>
      <c r="CR117" s="40"/>
      <c r="CS117" s="40"/>
      <c r="CT117" s="40"/>
      <c r="CU117" s="40"/>
      <c r="CV117" s="40"/>
      <c r="CW117" s="40"/>
      <c r="CX117" s="40"/>
      <c r="CY117" s="40"/>
      <c r="CZ117" s="40"/>
      <c r="DA117" s="40"/>
      <c r="DB117" s="40"/>
      <c r="DC117" s="40"/>
      <c r="DD117" s="40"/>
      <c r="DE117" s="40"/>
      <c r="DF117" s="40"/>
      <c r="DG117" s="40"/>
      <c r="DH117" s="40"/>
      <c r="DI117" s="40"/>
      <c r="DJ117" s="40"/>
      <c r="DK117" s="40"/>
      <c r="DL117" s="40"/>
      <c r="DM117" s="40"/>
      <c r="DN117" s="40"/>
      <c r="DO117" s="40"/>
      <c r="DP117" s="40"/>
      <c r="DQ117" s="40"/>
      <c r="DR117" s="40"/>
      <c r="DS117" s="40"/>
      <c r="DT117" s="40"/>
      <c r="DU117" s="40"/>
      <c r="DV117" s="40"/>
      <c r="DW117" s="40"/>
      <c r="DX117" s="40"/>
      <c r="DY117" s="40"/>
      <c r="DZ117" s="40"/>
      <c r="EA117" s="40"/>
      <c r="EB117" s="40"/>
      <c r="EC117" s="40"/>
      <c r="ED117" s="40"/>
      <c r="EE117" s="40"/>
      <c r="EF117" s="40"/>
      <c r="EG117" s="40"/>
      <c r="EH117" s="40"/>
      <c r="EI117" s="40"/>
      <c r="EJ117" s="40"/>
      <c r="EK117" s="40"/>
      <c r="EL117" s="40"/>
      <c r="EM117" s="40"/>
      <c r="EN117" s="40"/>
      <c r="EO117" s="40"/>
      <c r="EP117" s="40"/>
      <c r="EQ117" s="40"/>
      <c r="ER117" s="40"/>
      <c r="ES117" s="40"/>
      <c r="ET117" s="40"/>
      <c r="EU117" s="40"/>
      <c r="EV117" s="40"/>
      <c r="EW117" s="40"/>
      <c r="EX117" s="40"/>
      <c r="EY117" s="40"/>
      <c r="EZ117" s="40"/>
      <c r="FA117" s="40"/>
      <c r="FB117" s="40"/>
      <c r="FC117" s="40"/>
      <c r="FD117" s="40"/>
      <c r="FE117" s="40"/>
      <c r="FF117" s="40"/>
      <c r="FG117" s="40"/>
      <c r="FH117" s="40"/>
      <c r="FI117" s="40"/>
      <c r="FJ117" s="40"/>
      <c r="FK117" s="40"/>
      <c r="FL117" s="40"/>
      <c r="FM117" s="40"/>
      <c r="FN117" s="40"/>
      <c r="FO117" s="40"/>
      <c r="FP117" s="40"/>
      <c r="FQ117" s="40"/>
      <c r="FR117" s="40"/>
      <c r="FS117" s="40"/>
      <c r="FT117" s="40"/>
      <c r="FU117" s="40"/>
      <c r="FV117" s="40"/>
      <c r="FW117" s="40"/>
      <c r="FX117" s="40"/>
      <c r="FY117" s="40"/>
      <c r="FZ117" s="40"/>
      <c r="GA117" s="40"/>
      <c r="GB117" s="40"/>
      <c r="GC117" s="40"/>
      <c r="GD117" s="40"/>
      <c r="GE117" s="40"/>
      <c r="GF117" s="40"/>
      <c r="GG117" s="40"/>
      <c r="GH117" s="40"/>
      <c r="GI117" s="40"/>
      <c r="GJ117" s="40"/>
      <c r="GK117" s="40"/>
      <c r="GL117" s="40"/>
      <c r="GM117" s="40"/>
      <c r="GN117" s="40"/>
      <c r="GO117" s="40"/>
      <c r="GP117" s="40"/>
      <c r="GQ117" s="40"/>
      <c r="GR117" s="40"/>
      <c r="GS117" s="40"/>
      <c r="GT117" s="40"/>
      <c r="GU117" s="40"/>
      <c r="GV117" s="40"/>
      <c r="GW117" s="40"/>
      <c r="GX117" s="40"/>
      <c r="GY117" s="40"/>
      <c r="GZ117" s="40"/>
      <c r="HA117" s="40"/>
      <c r="HB117" s="40"/>
      <c r="HC117" s="40"/>
      <c r="HD117" s="40"/>
      <c r="HE117" s="40"/>
      <c r="HF117" s="40"/>
      <c r="HG117" s="40"/>
      <c r="HH117" s="40"/>
      <c r="HI117" s="40"/>
      <c r="HJ117" s="40"/>
      <c r="HK117" s="40"/>
      <c r="HL117" s="40"/>
      <c r="HM117" s="40"/>
      <c r="HN117" s="40"/>
      <c r="HO117" s="40"/>
      <c r="HP117" s="40"/>
      <c r="HQ117" s="40"/>
      <c r="HR117" s="40"/>
      <c r="HS117" s="40"/>
      <c r="HT117" s="40"/>
      <c r="HU117" s="40"/>
      <c r="HV117" s="40"/>
      <c r="HW117" s="40"/>
      <c r="HX117" s="40"/>
      <c r="HY117" s="40"/>
      <c r="HZ117" s="40"/>
      <c r="IA117" s="40"/>
      <c r="IB117" s="40"/>
      <c r="IC117" s="40"/>
      <c r="ID117" s="40"/>
      <c r="IE117" s="40"/>
      <c r="IF117" s="40"/>
      <c r="IG117" s="40"/>
      <c r="IH117" s="40"/>
      <c r="II117" s="40"/>
      <c r="IJ117" s="40"/>
      <c r="IK117" s="40"/>
      <c r="IL117" s="40"/>
      <c r="IM117" s="40"/>
      <c r="IN117" s="40"/>
      <c r="IO117" s="40"/>
      <c r="IP117" s="40"/>
      <c r="IQ117" s="40"/>
      <c r="IR117" s="40"/>
      <c r="IS117" s="40"/>
      <c r="IT117" s="40"/>
      <c r="IU117" s="40"/>
      <c r="IV117" s="40"/>
    </row>
    <row r="118" spans="1:256" hidden="1">
      <c r="A118" s="55" t="s">
        <v>126</v>
      </c>
      <c r="B118" s="78" t="s">
        <v>115</v>
      </c>
      <c r="C118" s="52"/>
      <c r="D118" s="53"/>
      <c r="E118" s="53"/>
      <c r="F118" s="53"/>
      <c r="G118" s="53"/>
      <c r="H118" s="53"/>
      <c r="I118" s="53"/>
      <c r="J118" s="53"/>
      <c r="K118" s="53"/>
      <c r="L118" s="53"/>
      <c r="M118" s="33"/>
      <c r="N118" s="33"/>
      <c r="O118" s="33"/>
      <c r="P118" s="33"/>
      <c r="Q118" s="33"/>
      <c r="R118" s="33"/>
      <c r="S118" s="33"/>
      <c r="T118" s="33"/>
      <c r="U118" s="33"/>
      <c r="V118" s="33"/>
      <c r="W118" s="33"/>
      <c r="X118" s="33"/>
      <c r="Y118" s="33"/>
      <c r="Z118" s="33"/>
      <c r="AA118" s="33"/>
      <c r="AB118" s="33"/>
      <c r="AC118" s="33"/>
      <c r="AD118" s="33"/>
      <c r="AE118" s="33"/>
      <c r="AF118" s="60"/>
      <c r="AG118" s="40"/>
      <c r="AH118" s="40"/>
      <c r="AI118" s="40"/>
      <c r="AJ118" s="40"/>
      <c r="AK118" s="40"/>
      <c r="AL118" s="40"/>
      <c r="AM118" s="40"/>
      <c r="AN118" s="40"/>
      <c r="AO118" s="40"/>
      <c r="AP118" s="40"/>
      <c r="AQ118" s="40"/>
      <c r="AR118" s="40"/>
      <c r="AS118" s="40"/>
      <c r="AT118" s="40"/>
      <c r="AU118" s="40"/>
      <c r="AV118" s="40"/>
      <c r="AW118" s="40"/>
      <c r="AX118" s="40"/>
      <c r="AY118" s="40"/>
      <c r="AZ118" s="40"/>
      <c r="BA118" s="40"/>
      <c r="BB118" s="40"/>
      <c r="BC118" s="40"/>
      <c r="BD118" s="40"/>
      <c r="BE118" s="40"/>
      <c r="BF118" s="40"/>
      <c r="BG118" s="40"/>
      <c r="BH118" s="40"/>
      <c r="BI118" s="40"/>
      <c r="BJ118" s="40"/>
      <c r="BK118" s="40"/>
      <c r="BL118" s="40"/>
      <c r="BM118" s="40"/>
      <c r="BN118" s="40"/>
      <c r="BO118" s="40"/>
      <c r="BP118" s="40"/>
      <c r="BQ118" s="40"/>
      <c r="BR118" s="40"/>
      <c r="BS118" s="40"/>
      <c r="BT118" s="40"/>
      <c r="BU118" s="40"/>
      <c r="BV118" s="40"/>
      <c r="BW118" s="40"/>
      <c r="BX118" s="40"/>
      <c r="BY118" s="40"/>
      <c r="BZ118" s="40"/>
      <c r="CA118" s="40"/>
      <c r="CB118" s="40"/>
      <c r="CC118" s="40"/>
      <c r="CD118" s="40"/>
      <c r="CE118" s="40"/>
      <c r="CF118" s="40"/>
      <c r="CG118" s="40"/>
      <c r="CH118" s="40"/>
      <c r="CI118" s="40"/>
      <c r="CJ118" s="40"/>
      <c r="CK118" s="40"/>
      <c r="CL118" s="40"/>
      <c r="CM118" s="40"/>
      <c r="CN118" s="40"/>
      <c r="CO118" s="40"/>
      <c r="CP118" s="40"/>
      <c r="CQ118" s="40"/>
      <c r="CR118" s="40"/>
      <c r="CS118" s="40"/>
      <c r="CT118" s="40"/>
      <c r="CU118" s="40"/>
      <c r="CV118" s="40"/>
      <c r="CW118" s="40"/>
      <c r="CX118" s="40"/>
      <c r="CY118" s="40"/>
      <c r="CZ118" s="40"/>
      <c r="DA118" s="40"/>
      <c r="DB118" s="40"/>
      <c r="DC118" s="40"/>
      <c r="DD118" s="40"/>
      <c r="DE118" s="40"/>
      <c r="DF118" s="40"/>
      <c r="DG118" s="40"/>
      <c r="DH118" s="40"/>
      <c r="DI118" s="40"/>
      <c r="DJ118" s="40"/>
      <c r="DK118" s="40"/>
      <c r="DL118" s="40"/>
      <c r="DM118" s="40"/>
      <c r="DN118" s="40"/>
      <c r="DO118" s="40"/>
      <c r="DP118" s="40"/>
      <c r="DQ118" s="40"/>
      <c r="DR118" s="40"/>
      <c r="DS118" s="40"/>
      <c r="DT118" s="40"/>
      <c r="DU118" s="40"/>
      <c r="DV118" s="40"/>
      <c r="DW118" s="40"/>
      <c r="DX118" s="40"/>
      <c r="DY118" s="40"/>
      <c r="DZ118" s="40"/>
      <c r="EA118" s="40"/>
      <c r="EB118" s="40"/>
      <c r="EC118" s="40"/>
      <c r="ED118" s="40"/>
      <c r="EE118" s="40"/>
      <c r="EF118" s="40"/>
      <c r="EG118" s="40"/>
      <c r="EH118" s="40"/>
      <c r="EI118" s="40"/>
      <c r="EJ118" s="40"/>
      <c r="EK118" s="40"/>
      <c r="EL118" s="40"/>
      <c r="EM118" s="40"/>
      <c r="EN118" s="40"/>
      <c r="EO118" s="40"/>
      <c r="EP118" s="40"/>
      <c r="EQ118" s="40"/>
      <c r="ER118" s="40"/>
      <c r="ES118" s="40"/>
      <c r="ET118" s="40"/>
      <c r="EU118" s="40"/>
      <c r="EV118" s="40"/>
      <c r="EW118" s="40"/>
      <c r="EX118" s="40"/>
      <c r="EY118" s="40"/>
      <c r="EZ118" s="40"/>
      <c r="FA118" s="40"/>
      <c r="FB118" s="40"/>
      <c r="FC118" s="40"/>
      <c r="FD118" s="40"/>
      <c r="FE118" s="40"/>
      <c r="FF118" s="40"/>
      <c r="FG118" s="40"/>
      <c r="FH118" s="40"/>
      <c r="FI118" s="40"/>
      <c r="FJ118" s="40"/>
      <c r="FK118" s="40"/>
      <c r="FL118" s="40"/>
      <c r="FM118" s="40"/>
      <c r="FN118" s="40"/>
      <c r="FO118" s="40"/>
      <c r="FP118" s="40"/>
      <c r="FQ118" s="40"/>
      <c r="FR118" s="40"/>
      <c r="FS118" s="40"/>
      <c r="FT118" s="40"/>
      <c r="FU118" s="40"/>
      <c r="FV118" s="40"/>
      <c r="FW118" s="40"/>
      <c r="FX118" s="40"/>
      <c r="FY118" s="40"/>
      <c r="FZ118" s="40"/>
      <c r="GA118" s="40"/>
      <c r="GB118" s="40"/>
      <c r="GC118" s="40"/>
      <c r="GD118" s="40"/>
      <c r="GE118" s="40"/>
      <c r="GF118" s="40"/>
      <c r="GG118" s="40"/>
      <c r="GH118" s="40"/>
      <c r="GI118" s="40"/>
      <c r="GJ118" s="40"/>
      <c r="GK118" s="40"/>
      <c r="GL118" s="40"/>
      <c r="GM118" s="40"/>
      <c r="GN118" s="40"/>
      <c r="GO118" s="40"/>
      <c r="GP118" s="40"/>
      <c r="GQ118" s="40"/>
      <c r="GR118" s="40"/>
      <c r="GS118" s="40"/>
      <c r="GT118" s="40"/>
      <c r="GU118" s="40"/>
      <c r="GV118" s="40"/>
      <c r="GW118" s="40"/>
      <c r="GX118" s="40"/>
      <c r="GY118" s="40"/>
      <c r="GZ118" s="40"/>
      <c r="HA118" s="40"/>
      <c r="HB118" s="40"/>
      <c r="HC118" s="40"/>
      <c r="HD118" s="40"/>
      <c r="HE118" s="40"/>
      <c r="HF118" s="40"/>
      <c r="HG118" s="40"/>
      <c r="HH118" s="40"/>
      <c r="HI118" s="40"/>
      <c r="HJ118" s="40"/>
      <c r="HK118" s="40"/>
      <c r="HL118" s="40"/>
      <c r="HM118" s="40"/>
      <c r="HN118" s="40"/>
      <c r="HO118" s="40"/>
      <c r="HP118" s="40"/>
      <c r="HQ118" s="40"/>
      <c r="HR118" s="40"/>
      <c r="HS118" s="40"/>
      <c r="HT118" s="40"/>
      <c r="HU118" s="40"/>
      <c r="HV118" s="40"/>
      <c r="HW118" s="40"/>
      <c r="HX118" s="40"/>
      <c r="HY118" s="40"/>
      <c r="HZ118" s="40"/>
      <c r="IA118" s="40"/>
      <c r="IB118" s="40"/>
      <c r="IC118" s="40"/>
      <c r="ID118" s="40"/>
      <c r="IE118" s="40"/>
      <c r="IF118" s="40"/>
      <c r="IG118" s="40"/>
      <c r="IH118" s="40"/>
      <c r="II118" s="40"/>
      <c r="IJ118" s="40"/>
      <c r="IK118" s="40"/>
      <c r="IL118" s="40"/>
      <c r="IM118" s="40"/>
      <c r="IN118" s="40"/>
      <c r="IO118" s="40"/>
      <c r="IP118" s="40"/>
      <c r="IQ118" s="40"/>
      <c r="IR118" s="40"/>
      <c r="IS118" s="40"/>
      <c r="IT118" s="40"/>
      <c r="IU118" s="40"/>
      <c r="IV118" s="40"/>
    </row>
    <row r="119" spans="1:256" ht="31.5" customHeight="1">
      <c r="A119" s="42" t="s">
        <v>238</v>
      </c>
      <c r="B119" s="49" t="s">
        <v>239</v>
      </c>
      <c r="C119" s="49"/>
      <c r="D119" s="46">
        <f>D120</f>
        <v>284531</v>
      </c>
      <c r="E119" s="46">
        <f t="shared" ref="E119:AE119" si="42">E120</f>
        <v>284531</v>
      </c>
      <c r="F119" s="46">
        <f t="shared" si="42"/>
        <v>70876.146999999997</v>
      </c>
      <c r="G119" s="46">
        <f t="shared" si="42"/>
        <v>70876.146999999997</v>
      </c>
      <c r="H119" s="46">
        <f t="shared" si="42"/>
        <v>833.14700000000005</v>
      </c>
      <c r="I119" s="46">
        <f t="shared" si="42"/>
        <v>70043</v>
      </c>
      <c r="J119" s="46">
        <f t="shared" si="42"/>
        <v>0</v>
      </c>
      <c r="K119" s="46">
        <f t="shared" si="42"/>
        <v>0</v>
      </c>
      <c r="L119" s="46">
        <f t="shared" si="42"/>
        <v>0</v>
      </c>
      <c r="M119" s="46">
        <f t="shared" si="42"/>
        <v>70043</v>
      </c>
      <c r="N119" s="46">
        <f t="shared" si="42"/>
        <v>70043</v>
      </c>
      <c r="O119" s="46">
        <f t="shared" si="42"/>
        <v>0</v>
      </c>
      <c r="P119" s="46">
        <f t="shared" si="42"/>
        <v>8300.2559999999994</v>
      </c>
      <c r="Q119" s="46">
        <f t="shared" si="42"/>
        <v>8300.2559999999994</v>
      </c>
      <c r="R119" s="46">
        <f t="shared" si="42"/>
        <v>266.28100000000001</v>
      </c>
      <c r="S119" s="46">
        <f t="shared" si="42"/>
        <v>8033.9750000000004</v>
      </c>
      <c r="T119" s="46">
        <f t="shared" si="42"/>
        <v>0</v>
      </c>
      <c r="U119" s="46">
        <f t="shared" si="42"/>
        <v>0</v>
      </c>
      <c r="V119" s="46">
        <f t="shared" si="42"/>
        <v>0</v>
      </c>
      <c r="W119" s="33">
        <f t="shared" si="42"/>
        <v>100</v>
      </c>
      <c r="X119" s="33">
        <f t="shared" si="42"/>
        <v>0</v>
      </c>
      <c r="Y119" s="33">
        <f t="shared" si="42"/>
        <v>11.710930053802162</v>
      </c>
      <c r="Z119" s="33">
        <f t="shared" si="42"/>
        <v>31.960866449738162</v>
      </c>
      <c r="AA119" s="33">
        <f t="shared" si="42"/>
        <v>11.47006124809046</v>
      </c>
      <c r="AB119" s="33">
        <f t="shared" si="42"/>
        <v>0</v>
      </c>
      <c r="AC119" s="33">
        <f t="shared" si="42"/>
        <v>0</v>
      </c>
      <c r="AD119" s="33">
        <f t="shared" si="42"/>
        <v>0</v>
      </c>
      <c r="AE119" s="33">
        <f t="shared" si="42"/>
        <v>100</v>
      </c>
      <c r="AF119" s="42"/>
      <c r="AG119" s="50"/>
      <c r="AH119" s="40"/>
      <c r="AI119" s="40"/>
      <c r="AJ119" s="40"/>
      <c r="AK119" s="40"/>
      <c r="AL119" s="40"/>
      <c r="AM119" s="40"/>
      <c r="AN119" s="40"/>
      <c r="AO119" s="40"/>
      <c r="AP119" s="40"/>
      <c r="AQ119" s="40"/>
      <c r="AR119" s="40"/>
      <c r="AS119" s="40"/>
      <c r="AT119" s="40"/>
      <c r="AU119" s="40"/>
      <c r="AV119" s="40"/>
      <c r="AW119" s="40"/>
      <c r="AX119" s="40"/>
      <c r="AY119" s="40"/>
      <c r="AZ119" s="40"/>
      <c r="BA119" s="40"/>
      <c r="BB119" s="40"/>
      <c r="BC119" s="40"/>
      <c r="BD119" s="40"/>
      <c r="BE119" s="40"/>
      <c r="BF119" s="40"/>
      <c r="BG119" s="40"/>
      <c r="BH119" s="40"/>
      <c r="BI119" s="40"/>
      <c r="BJ119" s="40"/>
      <c r="BK119" s="40"/>
      <c r="BL119" s="40"/>
      <c r="BM119" s="40"/>
      <c r="BN119" s="40"/>
      <c r="BO119" s="40"/>
      <c r="BP119" s="40"/>
      <c r="BQ119" s="40"/>
      <c r="BR119" s="40"/>
      <c r="BS119" s="40"/>
      <c r="BT119" s="40"/>
      <c r="BU119" s="40"/>
      <c r="BV119" s="40"/>
      <c r="BW119" s="40"/>
      <c r="BX119" s="40"/>
      <c r="BY119" s="40"/>
      <c r="BZ119" s="40"/>
      <c r="CA119" s="40"/>
      <c r="CB119" s="40"/>
      <c r="CC119" s="40"/>
      <c r="CD119" s="40"/>
      <c r="CE119" s="40"/>
      <c r="CF119" s="40"/>
      <c r="CG119" s="40"/>
      <c r="CH119" s="40"/>
      <c r="CI119" s="40"/>
      <c r="CJ119" s="40"/>
      <c r="CK119" s="40"/>
      <c r="CL119" s="40"/>
      <c r="CM119" s="40"/>
      <c r="CN119" s="40"/>
      <c r="CO119" s="40"/>
      <c r="CP119" s="40"/>
      <c r="CQ119" s="40"/>
      <c r="CR119" s="40"/>
      <c r="CS119" s="40"/>
      <c r="CT119" s="40"/>
      <c r="CU119" s="40"/>
      <c r="CV119" s="40"/>
      <c r="CW119" s="40"/>
      <c r="CX119" s="40"/>
      <c r="CY119" s="40"/>
      <c r="CZ119" s="40"/>
      <c r="DA119" s="40"/>
      <c r="DB119" s="40"/>
      <c r="DC119" s="40"/>
      <c r="DD119" s="40"/>
      <c r="DE119" s="40"/>
      <c r="DF119" s="40"/>
      <c r="DG119" s="40"/>
      <c r="DH119" s="40"/>
      <c r="DI119" s="40"/>
      <c r="DJ119" s="40"/>
      <c r="DK119" s="40"/>
      <c r="DL119" s="40"/>
      <c r="DM119" s="40"/>
      <c r="DN119" s="40"/>
      <c r="DO119" s="40"/>
      <c r="DP119" s="40"/>
      <c r="DQ119" s="40"/>
      <c r="DR119" s="40"/>
      <c r="DS119" s="40"/>
      <c r="DT119" s="40"/>
      <c r="DU119" s="40"/>
      <c r="DV119" s="40"/>
      <c r="DW119" s="40"/>
      <c r="DX119" s="40"/>
      <c r="DY119" s="40"/>
      <c r="DZ119" s="40"/>
      <c r="EA119" s="40"/>
      <c r="EB119" s="40"/>
      <c r="EC119" s="40"/>
      <c r="ED119" s="40"/>
      <c r="EE119" s="40"/>
      <c r="EF119" s="40"/>
      <c r="EG119" s="40"/>
      <c r="EH119" s="40"/>
      <c r="EI119" s="40"/>
      <c r="EJ119" s="40"/>
      <c r="EK119" s="40"/>
      <c r="EL119" s="40"/>
      <c r="EM119" s="40"/>
      <c r="EN119" s="40"/>
      <c r="EO119" s="40"/>
      <c r="EP119" s="40"/>
      <c r="EQ119" s="40"/>
      <c r="ER119" s="40"/>
      <c r="ES119" s="40"/>
      <c r="ET119" s="40"/>
      <c r="EU119" s="40"/>
      <c r="EV119" s="40"/>
      <c r="EW119" s="40"/>
      <c r="EX119" s="40"/>
      <c r="EY119" s="40"/>
      <c r="EZ119" s="40"/>
      <c r="FA119" s="40"/>
      <c r="FB119" s="40"/>
      <c r="FC119" s="40"/>
      <c r="FD119" s="40"/>
      <c r="FE119" s="40"/>
      <c r="FF119" s="40"/>
      <c r="FG119" s="40"/>
      <c r="FH119" s="40"/>
      <c r="FI119" s="40"/>
      <c r="FJ119" s="40"/>
      <c r="FK119" s="40"/>
      <c r="FL119" s="40"/>
      <c r="FM119" s="40"/>
      <c r="FN119" s="40"/>
      <c r="FO119" s="40"/>
      <c r="FP119" s="40"/>
      <c r="FQ119" s="40"/>
      <c r="FR119" s="40"/>
      <c r="FS119" s="40"/>
      <c r="FT119" s="40"/>
      <c r="FU119" s="40"/>
      <c r="FV119" s="40"/>
      <c r="FW119" s="40"/>
      <c r="FX119" s="40"/>
      <c r="FY119" s="40"/>
      <c r="FZ119" s="40"/>
      <c r="GA119" s="40"/>
      <c r="GB119" s="40"/>
      <c r="GC119" s="40"/>
      <c r="GD119" s="40"/>
      <c r="GE119" s="40"/>
      <c r="GF119" s="40"/>
      <c r="GG119" s="40"/>
      <c r="GH119" s="40"/>
      <c r="GI119" s="40"/>
      <c r="GJ119" s="40"/>
      <c r="GK119" s="40"/>
      <c r="GL119" s="40"/>
      <c r="GM119" s="40"/>
      <c r="GN119" s="40"/>
      <c r="GO119" s="40"/>
      <c r="GP119" s="40"/>
      <c r="GQ119" s="40"/>
      <c r="GR119" s="40"/>
      <c r="GS119" s="40"/>
      <c r="GT119" s="40"/>
      <c r="GU119" s="40"/>
      <c r="GV119" s="40"/>
      <c r="GW119" s="40"/>
      <c r="GX119" s="40"/>
      <c r="GY119" s="40"/>
      <c r="GZ119" s="40"/>
      <c r="HA119" s="40"/>
      <c r="HB119" s="40"/>
      <c r="HC119" s="40"/>
      <c r="HD119" s="40"/>
      <c r="HE119" s="40"/>
      <c r="HF119" s="40"/>
      <c r="HG119" s="40"/>
      <c r="HH119" s="40"/>
      <c r="HI119" s="40"/>
      <c r="HJ119" s="40"/>
      <c r="HK119" s="40"/>
      <c r="HL119" s="40"/>
      <c r="HM119" s="40"/>
      <c r="HN119" s="40"/>
      <c r="HO119" s="40"/>
      <c r="HP119" s="40"/>
      <c r="HQ119" s="40"/>
      <c r="HR119" s="40"/>
      <c r="HS119" s="40"/>
      <c r="HT119" s="40"/>
      <c r="HU119" s="40"/>
      <c r="HV119" s="40"/>
      <c r="HW119" s="40"/>
      <c r="HX119" s="40"/>
      <c r="HY119" s="40"/>
      <c r="HZ119" s="40"/>
      <c r="IA119" s="40"/>
      <c r="IB119" s="40"/>
      <c r="IC119" s="40"/>
      <c r="ID119" s="40"/>
      <c r="IE119" s="40"/>
      <c r="IF119" s="40"/>
      <c r="IG119" s="40"/>
      <c r="IH119" s="40"/>
      <c r="II119" s="40"/>
      <c r="IJ119" s="40"/>
      <c r="IK119" s="40"/>
      <c r="IL119" s="40"/>
      <c r="IM119" s="40"/>
      <c r="IN119" s="40"/>
      <c r="IO119" s="40"/>
      <c r="IP119" s="40"/>
      <c r="IQ119" s="40"/>
      <c r="IR119" s="40"/>
      <c r="IS119" s="40"/>
      <c r="IT119" s="40"/>
      <c r="IU119" s="40"/>
      <c r="IV119" s="40"/>
    </row>
    <row r="120" spans="1:256" ht="25.5" hidden="1" customHeight="1">
      <c r="A120" s="83" t="s">
        <v>110</v>
      </c>
      <c r="B120" s="84" t="s">
        <v>240</v>
      </c>
      <c r="C120" s="84"/>
      <c r="D120" s="85">
        <f>D121+D131</f>
        <v>284531</v>
      </c>
      <c r="E120" s="85">
        <f t="shared" ref="E120:V120" si="43">E121+E131</f>
        <v>284531</v>
      </c>
      <c r="F120" s="85">
        <f t="shared" si="43"/>
        <v>70876.146999999997</v>
      </c>
      <c r="G120" s="85">
        <f t="shared" si="43"/>
        <v>70876.146999999997</v>
      </c>
      <c r="H120" s="85">
        <f t="shared" si="43"/>
        <v>833.14700000000005</v>
      </c>
      <c r="I120" s="85">
        <f t="shared" si="43"/>
        <v>70043</v>
      </c>
      <c r="J120" s="85">
        <f t="shared" si="43"/>
        <v>0</v>
      </c>
      <c r="K120" s="85">
        <f t="shared" si="43"/>
        <v>0</v>
      </c>
      <c r="L120" s="85">
        <f t="shared" si="43"/>
        <v>0</v>
      </c>
      <c r="M120" s="85">
        <f t="shared" si="43"/>
        <v>70043</v>
      </c>
      <c r="N120" s="85">
        <f t="shared" si="43"/>
        <v>70043</v>
      </c>
      <c r="O120" s="85">
        <f t="shared" si="43"/>
        <v>0</v>
      </c>
      <c r="P120" s="85">
        <f t="shared" si="43"/>
        <v>8300.2559999999994</v>
      </c>
      <c r="Q120" s="85">
        <f t="shared" si="43"/>
        <v>8300.2559999999994</v>
      </c>
      <c r="R120" s="85">
        <f t="shared" si="43"/>
        <v>266.28100000000001</v>
      </c>
      <c r="S120" s="85">
        <f t="shared" si="43"/>
        <v>8033.9750000000004</v>
      </c>
      <c r="T120" s="85">
        <f t="shared" si="43"/>
        <v>0</v>
      </c>
      <c r="U120" s="85">
        <f t="shared" si="43"/>
        <v>0</v>
      </c>
      <c r="V120" s="85">
        <f t="shared" si="43"/>
        <v>0</v>
      </c>
      <c r="W120" s="33">
        <f>N120/I120*100</f>
        <v>100</v>
      </c>
      <c r="X120" s="33"/>
      <c r="Y120" s="33">
        <f>Q120/G120*100</f>
        <v>11.710930053802162</v>
      </c>
      <c r="Z120" s="33">
        <f>+R120/H120*100</f>
        <v>31.960866449738162</v>
      </c>
      <c r="AA120" s="33">
        <f t="shared" ref="AA120:AA128" si="44">S120/I120*100</f>
        <v>11.47006124809046</v>
      </c>
      <c r="AB120" s="33"/>
      <c r="AC120" s="33"/>
      <c r="AD120" s="33"/>
      <c r="AE120" s="33">
        <v>100</v>
      </c>
      <c r="AF120" s="60"/>
      <c r="AG120" s="40"/>
      <c r="AH120" s="40"/>
      <c r="AI120" s="40"/>
      <c r="AJ120" s="40"/>
      <c r="AK120" s="40"/>
      <c r="AL120" s="40"/>
      <c r="AM120" s="40"/>
      <c r="AN120" s="40"/>
      <c r="AO120" s="40"/>
      <c r="AP120" s="40"/>
      <c r="AQ120" s="40"/>
      <c r="AR120" s="40"/>
      <c r="AS120" s="40"/>
      <c r="AT120" s="40"/>
      <c r="AU120" s="40"/>
      <c r="AV120" s="40"/>
      <c r="AW120" s="40"/>
      <c r="AX120" s="40"/>
      <c r="AY120" s="40"/>
      <c r="AZ120" s="40"/>
      <c r="BA120" s="40"/>
      <c r="BB120" s="40"/>
      <c r="BC120" s="40"/>
      <c r="BD120" s="40"/>
      <c r="BE120" s="40"/>
      <c r="BF120" s="40"/>
      <c r="BG120" s="40"/>
      <c r="BH120" s="40"/>
      <c r="BI120" s="40"/>
      <c r="BJ120" s="40"/>
      <c r="BK120" s="40"/>
      <c r="BL120" s="40"/>
      <c r="BM120" s="40"/>
      <c r="BN120" s="40"/>
      <c r="BO120" s="40"/>
      <c r="BP120" s="40"/>
      <c r="BQ120" s="40"/>
      <c r="BR120" s="40"/>
      <c r="BS120" s="40"/>
      <c r="BT120" s="40"/>
      <c r="BU120" s="40"/>
      <c r="BV120" s="40"/>
      <c r="BW120" s="40"/>
      <c r="BX120" s="40"/>
      <c r="BY120" s="40"/>
      <c r="BZ120" s="40"/>
      <c r="CA120" s="40"/>
      <c r="CB120" s="40"/>
      <c r="CC120" s="40"/>
      <c r="CD120" s="40"/>
      <c r="CE120" s="40"/>
      <c r="CF120" s="40"/>
      <c r="CG120" s="40"/>
      <c r="CH120" s="40"/>
      <c r="CI120" s="40"/>
      <c r="CJ120" s="40"/>
      <c r="CK120" s="40"/>
      <c r="CL120" s="40"/>
      <c r="CM120" s="40"/>
      <c r="CN120" s="40"/>
      <c r="CO120" s="40"/>
      <c r="CP120" s="40"/>
      <c r="CQ120" s="40"/>
      <c r="CR120" s="40"/>
      <c r="CS120" s="40"/>
      <c r="CT120" s="40"/>
      <c r="CU120" s="40"/>
      <c r="CV120" s="40"/>
      <c r="CW120" s="40"/>
      <c r="CX120" s="40"/>
      <c r="CY120" s="40"/>
      <c r="CZ120" s="40"/>
      <c r="DA120" s="40"/>
      <c r="DB120" s="40"/>
      <c r="DC120" s="40"/>
      <c r="DD120" s="40"/>
      <c r="DE120" s="40"/>
      <c r="DF120" s="40"/>
      <c r="DG120" s="40"/>
      <c r="DH120" s="40"/>
      <c r="DI120" s="40"/>
      <c r="DJ120" s="40"/>
      <c r="DK120" s="40"/>
      <c r="DL120" s="40"/>
      <c r="DM120" s="40"/>
      <c r="DN120" s="40"/>
      <c r="DO120" s="40"/>
      <c r="DP120" s="40"/>
      <c r="DQ120" s="40"/>
      <c r="DR120" s="40"/>
      <c r="DS120" s="40"/>
      <c r="DT120" s="40"/>
      <c r="DU120" s="40"/>
      <c r="DV120" s="40"/>
      <c r="DW120" s="40"/>
      <c r="DX120" s="40"/>
      <c r="DY120" s="40"/>
      <c r="DZ120" s="40"/>
      <c r="EA120" s="40"/>
      <c r="EB120" s="40"/>
      <c r="EC120" s="40"/>
      <c r="ED120" s="40"/>
      <c r="EE120" s="40"/>
      <c r="EF120" s="40"/>
      <c r="EG120" s="40"/>
      <c r="EH120" s="40"/>
      <c r="EI120" s="40"/>
      <c r="EJ120" s="40"/>
      <c r="EK120" s="40"/>
      <c r="EL120" s="40"/>
      <c r="EM120" s="40"/>
      <c r="EN120" s="40"/>
      <c r="EO120" s="40"/>
      <c r="EP120" s="40"/>
      <c r="EQ120" s="40"/>
      <c r="ER120" s="40"/>
      <c r="ES120" s="40"/>
      <c r="ET120" s="40"/>
      <c r="EU120" s="40"/>
      <c r="EV120" s="40"/>
      <c r="EW120" s="40"/>
      <c r="EX120" s="40"/>
      <c r="EY120" s="40"/>
      <c r="EZ120" s="40"/>
      <c r="FA120" s="40"/>
      <c r="FB120" s="40"/>
      <c r="FC120" s="40"/>
      <c r="FD120" s="40"/>
      <c r="FE120" s="40"/>
      <c r="FF120" s="40"/>
      <c r="FG120" s="40"/>
      <c r="FH120" s="40"/>
      <c r="FI120" s="40"/>
      <c r="FJ120" s="40"/>
      <c r="FK120" s="40"/>
      <c r="FL120" s="40"/>
      <c r="FM120" s="40"/>
      <c r="FN120" s="40"/>
      <c r="FO120" s="40"/>
      <c r="FP120" s="40"/>
      <c r="FQ120" s="40"/>
      <c r="FR120" s="40"/>
      <c r="FS120" s="40"/>
      <c r="FT120" s="40"/>
      <c r="FU120" s="40"/>
      <c r="FV120" s="40"/>
      <c r="FW120" s="40"/>
      <c r="FX120" s="40"/>
      <c r="FY120" s="40"/>
      <c r="FZ120" s="40"/>
      <c r="GA120" s="40"/>
      <c r="GB120" s="40"/>
      <c r="GC120" s="40"/>
      <c r="GD120" s="40"/>
      <c r="GE120" s="40"/>
      <c r="GF120" s="40"/>
      <c r="GG120" s="40"/>
      <c r="GH120" s="40"/>
      <c r="GI120" s="40"/>
      <c r="GJ120" s="40"/>
      <c r="GK120" s="40"/>
      <c r="GL120" s="40"/>
      <c r="GM120" s="40"/>
      <c r="GN120" s="40"/>
      <c r="GO120" s="40"/>
      <c r="GP120" s="40"/>
      <c r="GQ120" s="40"/>
      <c r="GR120" s="40"/>
      <c r="GS120" s="40"/>
      <c r="GT120" s="40"/>
      <c r="GU120" s="40"/>
      <c r="GV120" s="40"/>
      <c r="GW120" s="40"/>
      <c r="GX120" s="40"/>
      <c r="GY120" s="40"/>
      <c r="GZ120" s="40"/>
      <c r="HA120" s="40"/>
      <c r="HB120" s="40"/>
      <c r="HC120" s="40"/>
      <c r="HD120" s="40"/>
      <c r="HE120" s="40"/>
      <c r="HF120" s="40"/>
      <c r="HG120" s="40"/>
      <c r="HH120" s="40"/>
      <c r="HI120" s="40"/>
      <c r="HJ120" s="40"/>
      <c r="HK120" s="40"/>
      <c r="HL120" s="40"/>
      <c r="HM120" s="40"/>
      <c r="HN120" s="40"/>
      <c r="HO120" s="40"/>
      <c r="HP120" s="40"/>
      <c r="HQ120" s="40"/>
      <c r="HR120" s="40"/>
      <c r="HS120" s="40"/>
      <c r="HT120" s="40"/>
      <c r="HU120" s="40"/>
      <c r="HV120" s="40"/>
      <c r="HW120" s="40"/>
      <c r="HX120" s="40"/>
      <c r="HY120" s="40"/>
      <c r="HZ120" s="40"/>
      <c r="IA120" s="40"/>
      <c r="IB120" s="40"/>
      <c r="IC120" s="40"/>
      <c r="ID120" s="40"/>
      <c r="IE120" s="40"/>
      <c r="IF120" s="40"/>
      <c r="IG120" s="40"/>
      <c r="IH120" s="40"/>
      <c r="II120" s="40"/>
      <c r="IJ120" s="40"/>
      <c r="IK120" s="40"/>
      <c r="IL120" s="40"/>
      <c r="IM120" s="40"/>
      <c r="IN120" s="40"/>
      <c r="IO120" s="40"/>
      <c r="IP120" s="40"/>
      <c r="IQ120" s="40"/>
      <c r="IR120" s="40"/>
      <c r="IS120" s="40"/>
      <c r="IT120" s="40"/>
      <c r="IU120" s="40"/>
      <c r="IV120" s="40"/>
    </row>
    <row r="121" spans="1:256" ht="25.5" hidden="1" customHeight="1">
      <c r="A121" s="83">
        <v>1</v>
      </c>
      <c r="B121" s="84" t="s">
        <v>241</v>
      </c>
      <c r="C121" s="84"/>
      <c r="D121" s="85">
        <f>D122+D124+D129</f>
        <v>193000</v>
      </c>
      <c r="E121" s="85">
        <f t="shared" ref="E121:V121" si="45">E122+E124+E129</f>
        <v>193000</v>
      </c>
      <c r="F121" s="85">
        <f t="shared" si="45"/>
        <v>40876.146999999997</v>
      </c>
      <c r="G121" s="85">
        <f t="shared" si="45"/>
        <v>40876.146999999997</v>
      </c>
      <c r="H121" s="85">
        <f t="shared" si="45"/>
        <v>833.14700000000005</v>
      </c>
      <c r="I121" s="85">
        <f t="shared" si="45"/>
        <v>40043</v>
      </c>
      <c r="J121" s="85">
        <f t="shared" si="45"/>
        <v>0</v>
      </c>
      <c r="K121" s="85">
        <f t="shared" si="45"/>
        <v>0</v>
      </c>
      <c r="L121" s="85">
        <f t="shared" si="45"/>
        <v>0</v>
      </c>
      <c r="M121" s="85">
        <f t="shared" si="45"/>
        <v>40043</v>
      </c>
      <c r="N121" s="85">
        <f t="shared" si="45"/>
        <v>40043</v>
      </c>
      <c r="O121" s="85">
        <f t="shared" si="45"/>
        <v>0</v>
      </c>
      <c r="P121" s="85">
        <f t="shared" si="45"/>
        <v>7348.66</v>
      </c>
      <c r="Q121" s="85">
        <f t="shared" si="45"/>
        <v>7348.66</v>
      </c>
      <c r="R121" s="85">
        <f t="shared" si="45"/>
        <v>266.28100000000001</v>
      </c>
      <c r="S121" s="85">
        <f t="shared" si="45"/>
        <v>7082.3789999999999</v>
      </c>
      <c r="T121" s="85">
        <f t="shared" si="45"/>
        <v>0</v>
      </c>
      <c r="U121" s="85">
        <f t="shared" si="45"/>
        <v>0</v>
      </c>
      <c r="V121" s="85">
        <f t="shared" si="45"/>
        <v>0</v>
      </c>
      <c r="W121" s="85">
        <f>W122</f>
        <v>100</v>
      </c>
      <c r="X121" s="85">
        <f>X122</f>
        <v>0</v>
      </c>
      <c r="Y121" s="33">
        <f>Q121/G121*100</f>
        <v>17.97786860880014</v>
      </c>
      <c r="Z121" s="33">
        <f>+R121/H121*100</f>
        <v>31.960866449738162</v>
      </c>
      <c r="AA121" s="33">
        <f t="shared" si="44"/>
        <v>17.686934045900657</v>
      </c>
      <c r="AB121" s="85">
        <f>AB122</f>
        <v>0</v>
      </c>
      <c r="AC121" s="85">
        <f>AC122</f>
        <v>0</v>
      </c>
      <c r="AD121" s="85">
        <f>AD122</f>
        <v>0</v>
      </c>
      <c r="AE121" s="85">
        <f>AE122</f>
        <v>100</v>
      </c>
      <c r="AF121" s="60"/>
      <c r="AG121" s="40"/>
      <c r="AH121" s="40"/>
      <c r="AI121" s="40"/>
      <c r="AJ121" s="40"/>
      <c r="AK121" s="40"/>
      <c r="AL121" s="40"/>
      <c r="AM121" s="40"/>
      <c r="AN121" s="40"/>
      <c r="AO121" s="40"/>
      <c r="AP121" s="40"/>
      <c r="AQ121" s="40"/>
      <c r="AR121" s="40"/>
      <c r="AS121" s="40"/>
      <c r="AT121" s="40"/>
      <c r="AU121" s="40"/>
      <c r="AV121" s="40"/>
      <c r="AW121" s="40"/>
      <c r="AX121" s="40"/>
      <c r="AY121" s="40"/>
      <c r="AZ121" s="40"/>
      <c r="BA121" s="40"/>
      <c r="BB121" s="40"/>
      <c r="BC121" s="40"/>
      <c r="BD121" s="40"/>
      <c r="BE121" s="40"/>
      <c r="BF121" s="40"/>
      <c r="BG121" s="40"/>
      <c r="BH121" s="40"/>
      <c r="BI121" s="40"/>
      <c r="BJ121" s="40"/>
      <c r="BK121" s="40"/>
      <c r="BL121" s="40"/>
      <c r="BM121" s="40"/>
      <c r="BN121" s="40"/>
      <c r="BO121" s="40"/>
      <c r="BP121" s="40"/>
      <c r="BQ121" s="40"/>
      <c r="BR121" s="40"/>
      <c r="BS121" s="40"/>
      <c r="BT121" s="40"/>
      <c r="BU121" s="40"/>
      <c r="BV121" s="40"/>
      <c r="BW121" s="40"/>
      <c r="BX121" s="40"/>
      <c r="BY121" s="40"/>
      <c r="BZ121" s="40"/>
      <c r="CA121" s="40"/>
      <c r="CB121" s="40"/>
      <c r="CC121" s="40"/>
      <c r="CD121" s="40"/>
      <c r="CE121" s="40"/>
      <c r="CF121" s="40"/>
      <c r="CG121" s="40"/>
      <c r="CH121" s="40"/>
      <c r="CI121" s="40"/>
      <c r="CJ121" s="40"/>
      <c r="CK121" s="40"/>
      <c r="CL121" s="40"/>
      <c r="CM121" s="40"/>
      <c r="CN121" s="40"/>
      <c r="CO121" s="40"/>
      <c r="CP121" s="40"/>
      <c r="CQ121" s="40"/>
      <c r="CR121" s="40"/>
      <c r="CS121" s="40"/>
      <c r="CT121" s="40"/>
      <c r="CU121" s="40"/>
      <c r="CV121" s="40"/>
      <c r="CW121" s="40"/>
      <c r="CX121" s="40"/>
      <c r="CY121" s="40"/>
      <c r="CZ121" s="40"/>
      <c r="DA121" s="40"/>
      <c r="DB121" s="40"/>
      <c r="DC121" s="40"/>
      <c r="DD121" s="40"/>
      <c r="DE121" s="40"/>
      <c r="DF121" s="40"/>
      <c r="DG121" s="40"/>
      <c r="DH121" s="40"/>
      <c r="DI121" s="40"/>
      <c r="DJ121" s="40"/>
      <c r="DK121" s="40"/>
      <c r="DL121" s="40"/>
      <c r="DM121" s="40"/>
      <c r="DN121" s="40"/>
      <c r="DO121" s="40"/>
      <c r="DP121" s="40"/>
      <c r="DQ121" s="40"/>
      <c r="DR121" s="40"/>
      <c r="DS121" s="40"/>
      <c r="DT121" s="40"/>
      <c r="DU121" s="40"/>
      <c r="DV121" s="40"/>
      <c r="DW121" s="40"/>
      <c r="DX121" s="40"/>
      <c r="DY121" s="40"/>
      <c r="DZ121" s="40"/>
      <c r="EA121" s="40"/>
      <c r="EB121" s="40"/>
      <c r="EC121" s="40"/>
      <c r="ED121" s="40"/>
      <c r="EE121" s="40"/>
      <c r="EF121" s="40"/>
      <c r="EG121" s="40"/>
      <c r="EH121" s="40"/>
      <c r="EI121" s="40"/>
      <c r="EJ121" s="40"/>
      <c r="EK121" s="40"/>
      <c r="EL121" s="40"/>
      <c r="EM121" s="40"/>
      <c r="EN121" s="40"/>
      <c r="EO121" s="40"/>
      <c r="EP121" s="40"/>
      <c r="EQ121" s="40"/>
      <c r="ER121" s="40"/>
      <c r="ES121" s="40"/>
      <c r="ET121" s="40"/>
      <c r="EU121" s="40"/>
      <c r="EV121" s="40"/>
      <c r="EW121" s="40"/>
      <c r="EX121" s="40"/>
      <c r="EY121" s="40"/>
      <c r="EZ121" s="40"/>
      <c r="FA121" s="40"/>
      <c r="FB121" s="40"/>
      <c r="FC121" s="40"/>
      <c r="FD121" s="40"/>
      <c r="FE121" s="40"/>
      <c r="FF121" s="40"/>
      <c r="FG121" s="40"/>
      <c r="FH121" s="40"/>
      <c r="FI121" s="40"/>
      <c r="FJ121" s="40"/>
      <c r="FK121" s="40"/>
      <c r="FL121" s="40"/>
      <c r="FM121" s="40"/>
      <c r="FN121" s="40"/>
      <c r="FO121" s="40"/>
      <c r="FP121" s="40"/>
      <c r="FQ121" s="40"/>
      <c r="FR121" s="40"/>
      <c r="FS121" s="40"/>
      <c r="FT121" s="40"/>
      <c r="FU121" s="40"/>
      <c r="FV121" s="40"/>
      <c r="FW121" s="40"/>
      <c r="FX121" s="40"/>
      <c r="FY121" s="40"/>
      <c r="FZ121" s="40"/>
      <c r="GA121" s="40"/>
      <c r="GB121" s="40"/>
      <c r="GC121" s="40"/>
      <c r="GD121" s="40"/>
      <c r="GE121" s="40"/>
      <c r="GF121" s="40"/>
      <c r="GG121" s="40"/>
      <c r="GH121" s="40"/>
      <c r="GI121" s="40"/>
      <c r="GJ121" s="40"/>
      <c r="GK121" s="40"/>
      <c r="GL121" s="40"/>
      <c r="GM121" s="40"/>
      <c r="GN121" s="40"/>
      <c r="GO121" s="40"/>
      <c r="GP121" s="40"/>
      <c r="GQ121" s="40"/>
      <c r="GR121" s="40"/>
      <c r="GS121" s="40"/>
      <c r="GT121" s="40"/>
      <c r="GU121" s="40"/>
      <c r="GV121" s="40"/>
      <c r="GW121" s="40"/>
      <c r="GX121" s="40"/>
      <c r="GY121" s="40"/>
      <c r="GZ121" s="40"/>
      <c r="HA121" s="40"/>
      <c r="HB121" s="40"/>
      <c r="HC121" s="40"/>
      <c r="HD121" s="40"/>
      <c r="HE121" s="40"/>
      <c r="HF121" s="40"/>
      <c r="HG121" s="40"/>
      <c r="HH121" s="40"/>
      <c r="HI121" s="40"/>
      <c r="HJ121" s="40"/>
      <c r="HK121" s="40"/>
      <c r="HL121" s="40"/>
      <c r="HM121" s="40"/>
      <c r="HN121" s="40"/>
      <c r="HO121" s="40"/>
      <c r="HP121" s="40"/>
      <c r="HQ121" s="40"/>
      <c r="HR121" s="40"/>
      <c r="HS121" s="40"/>
      <c r="HT121" s="40"/>
      <c r="HU121" s="40"/>
      <c r="HV121" s="40"/>
      <c r="HW121" s="40"/>
      <c r="HX121" s="40"/>
      <c r="HY121" s="40"/>
      <c r="HZ121" s="40"/>
      <c r="IA121" s="40"/>
      <c r="IB121" s="40"/>
      <c r="IC121" s="40"/>
      <c r="ID121" s="40"/>
      <c r="IE121" s="40"/>
      <c r="IF121" s="40"/>
      <c r="IG121" s="40"/>
      <c r="IH121" s="40"/>
      <c r="II121" s="40"/>
      <c r="IJ121" s="40"/>
      <c r="IK121" s="40"/>
      <c r="IL121" s="40"/>
      <c r="IM121" s="40"/>
      <c r="IN121" s="40"/>
      <c r="IO121" s="40"/>
      <c r="IP121" s="40"/>
      <c r="IQ121" s="40"/>
      <c r="IR121" s="40"/>
      <c r="IS121" s="40"/>
      <c r="IT121" s="40"/>
      <c r="IU121" s="40"/>
      <c r="IV121" s="40"/>
    </row>
    <row r="122" spans="1:256" ht="25.5" hidden="1" customHeight="1">
      <c r="A122" s="55" t="s">
        <v>114</v>
      </c>
      <c r="B122" s="78" t="s">
        <v>119</v>
      </c>
      <c r="C122" s="84"/>
      <c r="D122" s="86">
        <f>D123</f>
        <v>65000</v>
      </c>
      <c r="E122" s="86">
        <f t="shared" ref="E122:AE122" si="46">E123</f>
        <v>65000</v>
      </c>
      <c r="F122" s="86">
        <f t="shared" si="46"/>
        <v>13078</v>
      </c>
      <c r="G122" s="86">
        <f t="shared" si="46"/>
        <v>13078</v>
      </c>
      <c r="H122" s="86">
        <f t="shared" si="46"/>
        <v>0</v>
      </c>
      <c r="I122" s="86">
        <f t="shared" si="46"/>
        <v>13078</v>
      </c>
      <c r="J122" s="86">
        <f t="shared" si="46"/>
        <v>0</v>
      </c>
      <c r="K122" s="86">
        <f t="shared" si="46"/>
        <v>0</v>
      </c>
      <c r="L122" s="86">
        <f t="shared" si="46"/>
        <v>0</v>
      </c>
      <c r="M122" s="86">
        <f t="shared" si="46"/>
        <v>13078</v>
      </c>
      <c r="N122" s="86">
        <f t="shared" si="46"/>
        <v>13078</v>
      </c>
      <c r="O122" s="86">
        <f t="shared" si="46"/>
        <v>0</v>
      </c>
      <c r="P122" s="86">
        <f t="shared" si="46"/>
        <v>5320.1610000000001</v>
      </c>
      <c r="Q122" s="86">
        <f t="shared" si="46"/>
        <v>5320.1610000000001</v>
      </c>
      <c r="R122" s="86">
        <f t="shared" si="46"/>
        <v>0</v>
      </c>
      <c r="S122" s="86">
        <f t="shared" si="46"/>
        <v>5320.1610000000001</v>
      </c>
      <c r="T122" s="86">
        <f t="shared" si="46"/>
        <v>0</v>
      </c>
      <c r="U122" s="86">
        <f t="shared" si="46"/>
        <v>0</v>
      </c>
      <c r="V122" s="86">
        <f t="shared" si="46"/>
        <v>0</v>
      </c>
      <c r="W122" s="86">
        <f t="shared" si="46"/>
        <v>100</v>
      </c>
      <c r="X122" s="86">
        <f t="shared" si="46"/>
        <v>0</v>
      </c>
      <c r="Y122" s="86">
        <f t="shared" si="46"/>
        <v>40.680233980731003</v>
      </c>
      <c r="Z122" s="86">
        <f t="shared" si="46"/>
        <v>0</v>
      </c>
      <c r="AA122" s="86">
        <f t="shared" si="46"/>
        <v>40.680233980731003</v>
      </c>
      <c r="AB122" s="86">
        <f t="shared" si="46"/>
        <v>0</v>
      </c>
      <c r="AC122" s="86">
        <f t="shared" si="46"/>
        <v>0</v>
      </c>
      <c r="AD122" s="86">
        <f t="shared" si="46"/>
        <v>0</v>
      </c>
      <c r="AE122" s="86">
        <f t="shared" si="46"/>
        <v>100</v>
      </c>
      <c r="AF122" s="60"/>
      <c r="AG122" s="40"/>
      <c r="AH122" s="40"/>
      <c r="AI122" s="40"/>
      <c r="AJ122" s="40"/>
      <c r="AK122" s="40"/>
      <c r="AL122" s="40"/>
      <c r="AM122" s="40"/>
      <c r="AN122" s="40"/>
      <c r="AO122" s="40"/>
      <c r="AP122" s="40"/>
      <c r="AQ122" s="40"/>
      <c r="AR122" s="40"/>
      <c r="AS122" s="40"/>
      <c r="AT122" s="40"/>
      <c r="AU122" s="40"/>
      <c r="AV122" s="40"/>
      <c r="AW122" s="40"/>
      <c r="AX122" s="40"/>
      <c r="AY122" s="40"/>
      <c r="AZ122" s="40"/>
      <c r="BA122" s="40"/>
      <c r="BB122" s="40"/>
      <c r="BC122" s="40"/>
      <c r="BD122" s="40"/>
      <c r="BE122" s="40"/>
      <c r="BF122" s="40"/>
      <c r="BG122" s="40"/>
      <c r="BH122" s="40"/>
      <c r="BI122" s="40"/>
      <c r="BJ122" s="40"/>
      <c r="BK122" s="40"/>
      <c r="BL122" s="40"/>
      <c r="BM122" s="40"/>
      <c r="BN122" s="40"/>
      <c r="BO122" s="40"/>
      <c r="BP122" s="40"/>
      <c r="BQ122" s="40"/>
      <c r="BR122" s="40"/>
      <c r="BS122" s="40"/>
      <c r="BT122" s="40"/>
      <c r="BU122" s="40"/>
      <c r="BV122" s="40"/>
      <c r="BW122" s="40"/>
      <c r="BX122" s="40"/>
      <c r="BY122" s="40"/>
      <c r="BZ122" s="40"/>
      <c r="CA122" s="40"/>
      <c r="CB122" s="40"/>
      <c r="CC122" s="40"/>
      <c r="CD122" s="40"/>
      <c r="CE122" s="40"/>
      <c r="CF122" s="40"/>
      <c r="CG122" s="40"/>
      <c r="CH122" s="40"/>
      <c r="CI122" s="40"/>
      <c r="CJ122" s="40"/>
      <c r="CK122" s="40"/>
      <c r="CL122" s="40"/>
      <c r="CM122" s="40"/>
      <c r="CN122" s="40"/>
      <c r="CO122" s="40"/>
      <c r="CP122" s="40"/>
      <c r="CQ122" s="40"/>
      <c r="CR122" s="40"/>
      <c r="CS122" s="40"/>
      <c r="CT122" s="40"/>
      <c r="CU122" s="40"/>
      <c r="CV122" s="40"/>
      <c r="CW122" s="40"/>
      <c r="CX122" s="40"/>
      <c r="CY122" s="40"/>
      <c r="CZ122" s="40"/>
      <c r="DA122" s="40"/>
      <c r="DB122" s="40"/>
      <c r="DC122" s="40"/>
      <c r="DD122" s="40"/>
      <c r="DE122" s="40"/>
      <c r="DF122" s="40"/>
      <c r="DG122" s="40"/>
      <c r="DH122" s="40"/>
      <c r="DI122" s="40"/>
      <c r="DJ122" s="40"/>
      <c r="DK122" s="40"/>
      <c r="DL122" s="40"/>
      <c r="DM122" s="40"/>
      <c r="DN122" s="40"/>
      <c r="DO122" s="40"/>
      <c r="DP122" s="40"/>
      <c r="DQ122" s="40"/>
      <c r="DR122" s="40"/>
      <c r="DS122" s="40"/>
      <c r="DT122" s="40"/>
      <c r="DU122" s="40"/>
      <c r="DV122" s="40"/>
      <c r="DW122" s="40"/>
      <c r="DX122" s="40"/>
      <c r="DY122" s="40"/>
      <c r="DZ122" s="40"/>
      <c r="EA122" s="40"/>
      <c r="EB122" s="40"/>
      <c r="EC122" s="40"/>
      <c r="ED122" s="40"/>
      <c r="EE122" s="40"/>
      <c r="EF122" s="40"/>
      <c r="EG122" s="40"/>
      <c r="EH122" s="40"/>
      <c r="EI122" s="40"/>
      <c r="EJ122" s="40"/>
      <c r="EK122" s="40"/>
      <c r="EL122" s="40"/>
      <c r="EM122" s="40"/>
      <c r="EN122" s="40"/>
      <c r="EO122" s="40"/>
      <c r="EP122" s="40"/>
      <c r="EQ122" s="40"/>
      <c r="ER122" s="40"/>
      <c r="ES122" s="40"/>
      <c r="ET122" s="40"/>
      <c r="EU122" s="40"/>
      <c r="EV122" s="40"/>
      <c r="EW122" s="40"/>
      <c r="EX122" s="40"/>
      <c r="EY122" s="40"/>
      <c r="EZ122" s="40"/>
      <c r="FA122" s="40"/>
      <c r="FB122" s="40"/>
      <c r="FC122" s="40"/>
      <c r="FD122" s="40"/>
      <c r="FE122" s="40"/>
      <c r="FF122" s="40"/>
      <c r="FG122" s="40"/>
      <c r="FH122" s="40"/>
      <c r="FI122" s="40"/>
      <c r="FJ122" s="40"/>
      <c r="FK122" s="40"/>
      <c r="FL122" s="40"/>
      <c r="FM122" s="40"/>
      <c r="FN122" s="40"/>
      <c r="FO122" s="40"/>
      <c r="FP122" s="40"/>
      <c r="FQ122" s="40"/>
      <c r="FR122" s="40"/>
      <c r="FS122" s="40"/>
      <c r="FT122" s="40"/>
      <c r="FU122" s="40"/>
      <c r="FV122" s="40"/>
      <c r="FW122" s="40"/>
      <c r="FX122" s="40"/>
      <c r="FY122" s="40"/>
      <c r="FZ122" s="40"/>
      <c r="GA122" s="40"/>
      <c r="GB122" s="40"/>
      <c r="GC122" s="40"/>
      <c r="GD122" s="40"/>
      <c r="GE122" s="40"/>
      <c r="GF122" s="40"/>
      <c r="GG122" s="40"/>
      <c r="GH122" s="40"/>
      <c r="GI122" s="40"/>
      <c r="GJ122" s="40"/>
      <c r="GK122" s="40"/>
      <c r="GL122" s="40"/>
      <c r="GM122" s="40"/>
      <c r="GN122" s="40"/>
      <c r="GO122" s="40"/>
      <c r="GP122" s="40"/>
      <c r="GQ122" s="40"/>
      <c r="GR122" s="40"/>
      <c r="GS122" s="40"/>
      <c r="GT122" s="40"/>
      <c r="GU122" s="40"/>
      <c r="GV122" s="40"/>
      <c r="GW122" s="40"/>
      <c r="GX122" s="40"/>
      <c r="GY122" s="40"/>
      <c r="GZ122" s="40"/>
      <c r="HA122" s="40"/>
      <c r="HB122" s="40"/>
      <c r="HC122" s="40"/>
      <c r="HD122" s="40"/>
      <c r="HE122" s="40"/>
      <c r="HF122" s="40"/>
      <c r="HG122" s="40"/>
      <c r="HH122" s="40"/>
      <c r="HI122" s="40"/>
      <c r="HJ122" s="40"/>
      <c r="HK122" s="40"/>
      <c r="HL122" s="40"/>
      <c r="HM122" s="40"/>
      <c r="HN122" s="40"/>
      <c r="HO122" s="40"/>
      <c r="HP122" s="40"/>
      <c r="HQ122" s="40"/>
      <c r="HR122" s="40"/>
      <c r="HS122" s="40"/>
      <c r="HT122" s="40"/>
      <c r="HU122" s="40"/>
      <c r="HV122" s="40"/>
      <c r="HW122" s="40"/>
      <c r="HX122" s="40"/>
      <c r="HY122" s="40"/>
      <c r="HZ122" s="40"/>
      <c r="IA122" s="40"/>
      <c r="IB122" s="40"/>
      <c r="IC122" s="40"/>
      <c r="ID122" s="40"/>
      <c r="IE122" s="40"/>
      <c r="IF122" s="40"/>
      <c r="IG122" s="40"/>
      <c r="IH122" s="40"/>
      <c r="II122" s="40"/>
      <c r="IJ122" s="40"/>
      <c r="IK122" s="40"/>
      <c r="IL122" s="40"/>
      <c r="IM122" s="40"/>
      <c r="IN122" s="40"/>
      <c r="IO122" s="40"/>
      <c r="IP122" s="40"/>
      <c r="IQ122" s="40"/>
      <c r="IR122" s="40"/>
      <c r="IS122" s="40"/>
      <c r="IT122" s="40"/>
      <c r="IU122" s="40"/>
      <c r="IV122" s="40"/>
    </row>
    <row r="123" spans="1:256" ht="30" hidden="1" customHeight="1">
      <c r="A123" s="87" t="s">
        <v>216</v>
      </c>
      <c r="B123" s="88" t="s">
        <v>242</v>
      </c>
      <c r="C123" s="64" t="s">
        <v>243</v>
      </c>
      <c r="D123" s="89">
        <v>65000</v>
      </c>
      <c r="E123" s="89">
        <v>65000</v>
      </c>
      <c r="F123" s="89">
        <f>G123</f>
        <v>13078</v>
      </c>
      <c r="G123" s="57">
        <f>SUM(H123:I123)</f>
        <v>13078</v>
      </c>
      <c r="H123" s="89"/>
      <c r="I123" s="89">
        <v>13078</v>
      </c>
      <c r="J123" s="89"/>
      <c r="K123" s="89"/>
      <c r="L123" s="89"/>
      <c r="M123" s="34">
        <f>SUM(N123:O123)</f>
        <v>13078</v>
      </c>
      <c r="N123" s="34">
        <f>I123</f>
        <v>13078</v>
      </c>
      <c r="O123" s="34"/>
      <c r="P123" s="34">
        <f>Q123+T123</f>
        <v>5320.1610000000001</v>
      </c>
      <c r="Q123" s="34">
        <f>SUM(R123:S123)</f>
        <v>5320.1610000000001</v>
      </c>
      <c r="R123" s="34"/>
      <c r="S123" s="34">
        <f>1522.256+3797.905</f>
        <v>5320.1610000000001</v>
      </c>
      <c r="T123" s="34"/>
      <c r="U123" s="34"/>
      <c r="V123" s="34"/>
      <c r="W123" s="34">
        <f>N123/G123*100</f>
        <v>100</v>
      </c>
      <c r="X123" s="34"/>
      <c r="Y123" s="34">
        <f t="shared" ref="Y123:Y128" si="47">Q123/G123*100</f>
        <v>40.680233980731003</v>
      </c>
      <c r="Z123" s="34"/>
      <c r="AA123" s="34">
        <f t="shared" si="44"/>
        <v>40.680233980731003</v>
      </c>
      <c r="AB123" s="34"/>
      <c r="AC123" s="34"/>
      <c r="AD123" s="34"/>
      <c r="AE123" s="34">
        <v>100</v>
      </c>
      <c r="AF123" s="65"/>
    </row>
    <row r="124" spans="1:256" ht="15" hidden="1" customHeight="1">
      <c r="A124" s="55" t="s">
        <v>124</v>
      </c>
      <c r="B124" s="78" t="s">
        <v>125</v>
      </c>
      <c r="C124" s="64"/>
      <c r="D124" s="86">
        <f>SUM(D125:D128)</f>
        <v>100000</v>
      </c>
      <c r="E124" s="86">
        <f t="shared" ref="E124:V124" si="48">SUM(E125:E128)</f>
        <v>100000</v>
      </c>
      <c r="F124" s="86">
        <f t="shared" si="48"/>
        <v>27598.147000000001</v>
      </c>
      <c r="G124" s="86">
        <f t="shared" si="48"/>
        <v>27598.147000000001</v>
      </c>
      <c r="H124" s="86">
        <f t="shared" si="48"/>
        <v>833.14700000000005</v>
      </c>
      <c r="I124" s="86">
        <f t="shared" si="48"/>
        <v>26765</v>
      </c>
      <c r="J124" s="86">
        <f t="shared" si="48"/>
        <v>0</v>
      </c>
      <c r="K124" s="86">
        <f t="shared" si="48"/>
        <v>0</v>
      </c>
      <c r="L124" s="86">
        <f t="shared" si="48"/>
        <v>0</v>
      </c>
      <c r="M124" s="86">
        <f t="shared" si="48"/>
        <v>26765</v>
      </c>
      <c r="N124" s="86">
        <f t="shared" si="48"/>
        <v>26765</v>
      </c>
      <c r="O124" s="86">
        <f t="shared" si="48"/>
        <v>0</v>
      </c>
      <c r="P124" s="86">
        <f t="shared" si="48"/>
        <v>2028.499</v>
      </c>
      <c r="Q124" s="86">
        <f t="shared" si="48"/>
        <v>2028.499</v>
      </c>
      <c r="R124" s="86">
        <f t="shared" si="48"/>
        <v>266.28100000000001</v>
      </c>
      <c r="S124" s="86">
        <f t="shared" si="48"/>
        <v>1762.2180000000001</v>
      </c>
      <c r="T124" s="86">
        <f t="shared" si="48"/>
        <v>0</v>
      </c>
      <c r="U124" s="86">
        <f t="shared" si="48"/>
        <v>0</v>
      </c>
      <c r="V124" s="86">
        <f t="shared" si="48"/>
        <v>0</v>
      </c>
      <c r="W124" s="37">
        <f>N124/I124*100</f>
        <v>100</v>
      </c>
      <c r="X124" s="37"/>
      <c r="Y124" s="37">
        <f t="shared" si="47"/>
        <v>7.3501275284895033</v>
      </c>
      <c r="Z124" s="37">
        <f>+R124/H124*100</f>
        <v>31.960866449738162</v>
      </c>
      <c r="AA124" s="37">
        <f t="shared" si="44"/>
        <v>6.5840388567158614</v>
      </c>
      <c r="AB124" s="37"/>
      <c r="AC124" s="37"/>
      <c r="AD124" s="37"/>
      <c r="AE124" s="37">
        <v>100</v>
      </c>
      <c r="AF124" s="60"/>
      <c r="AG124" s="40"/>
      <c r="AH124" s="40"/>
      <c r="AI124" s="40"/>
      <c r="AJ124" s="40"/>
      <c r="AK124" s="40"/>
      <c r="AL124" s="40"/>
      <c r="AM124" s="40"/>
      <c r="AN124" s="40"/>
      <c r="AO124" s="40"/>
      <c r="AP124" s="40"/>
      <c r="AQ124" s="40"/>
      <c r="AR124" s="40"/>
      <c r="AS124" s="40"/>
      <c r="AT124" s="40"/>
      <c r="AU124" s="40"/>
      <c r="AV124" s="40"/>
      <c r="AW124" s="40"/>
      <c r="AX124" s="40"/>
      <c r="AY124" s="40"/>
      <c r="AZ124" s="40"/>
      <c r="BA124" s="40"/>
      <c r="BB124" s="40"/>
      <c r="BC124" s="40"/>
      <c r="BD124" s="40"/>
      <c r="BE124" s="40"/>
      <c r="BF124" s="40"/>
      <c r="BG124" s="40"/>
      <c r="BH124" s="40"/>
      <c r="BI124" s="40"/>
      <c r="BJ124" s="40"/>
      <c r="BK124" s="40"/>
      <c r="BL124" s="40"/>
      <c r="BM124" s="40"/>
      <c r="BN124" s="40"/>
      <c r="BO124" s="40"/>
      <c r="BP124" s="40"/>
      <c r="BQ124" s="40"/>
      <c r="BR124" s="40"/>
      <c r="BS124" s="40"/>
      <c r="BT124" s="40"/>
      <c r="BU124" s="40"/>
      <c r="BV124" s="40"/>
      <c r="BW124" s="40"/>
      <c r="BX124" s="40"/>
      <c r="BY124" s="40"/>
      <c r="BZ124" s="40"/>
      <c r="CA124" s="40"/>
      <c r="CB124" s="40"/>
      <c r="CC124" s="40"/>
      <c r="CD124" s="40"/>
      <c r="CE124" s="40"/>
      <c r="CF124" s="40"/>
      <c r="CG124" s="40"/>
      <c r="CH124" s="40"/>
      <c r="CI124" s="40"/>
      <c r="CJ124" s="40"/>
      <c r="CK124" s="40"/>
      <c r="CL124" s="40"/>
      <c r="CM124" s="40"/>
      <c r="CN124" s="40"/>
      <c r="CO124" s="40"/>
      <c r="CP124" s="40"/>
      <c r="CQ124" s="40"/>
      <c r="CR124" s="40"/>
      <c r="CS124" s="40"/>
      <c r="CT124" s="40"/>
      <c r="CU124" s="40"/>
      <c r="CV124" s="40"/>
      <c r="CW124" s="40"/>
      <c r="CX124" s="40"/>
      <c r="CY124" s="40"/>
      <c r="CZ124" s="40"/>
      <c r="DA124" s="40"/>
      <c r="DB124" s="40"/>
      <c r="DC124" s="40"/>
      <c r="DD124" s="40"/>
      <c r="DE124" s="40"/>
      <c r="DF124" s="40"/>
      <c r="DG124" s="40"/>
      <c r="DH124" s="40"/>
      <c r="DI124" s="40"/>
      <c r="DJ124" s="40"/>
      <c r="DK124" s="40"/>
      <c r="DL124" s="40"/>
      <c r="DM124" s="40"/>
      <c r="DN124" s="40"/>
      <c r="DO124" s="40"/>
      <c r="DP124" s="40"/>
      <c r="DQ124" s="40"/>
      <c r="DR124" s="40"/>
      <c r="DS124" s="40"/>
      <c r="DT124" s="40"/>
      <c r="DU124" s="40"/>
      <c r="DV124" s="40"/>
      <c r="DW124" s="40"/>
      <c r="DX124" s="40"/>
      <c r="DY124" s="40"/>
      <c r="DZ124" s="40"/>
      <c r="EA124" s="40"/>
      <c r="EB124" s="40"/>
      <c r="EC124" s="40"/>
      <c r="ED124" s="40"/>
      <c r="EE124" s="40"/>
      <c r="EF124" s="40"/>
      <c r="EG124" s="40"/>
      <c r="EH124" s="40"/>
      <c r="EI124" s="40"/>
      <c r="EJ124" s="40"/>
      <c r="EK124" s="40"/>
      <c r="EL124" s="40"/>
      <c r="EM124" s="40"/>
      <c r="EN124" s="40"/>
      <c r="EO124" s="40"/>
      <c r="EP124" s="40"/>
      <c r="EQ124" s="40"/>
      <c r="ER124" s="40"/>
      <c r="ES124" s="40"/>
      <c r="ET124" s="40"/>
      <c r="EU124" s="40"/>
      <c r="EV124" s="40"/>
      <c r="EW124" s="40"/>
      <c r="EX124" s="40"/>
      <c r="EY124" s="40"/>
      <c r="EZ124" s="40"/>
      <c r="FA124" s="40"/>
      <c r="FB124" s="40"/>
      <c r="FC124" s="40"/>
      <c r="FD124" s="40"/>
      <c r="FE124" s="40"/>
      <c r="FF124" s="40"/>
      <c r="FG124" s="40"/>
      <c r="FH124" s="40"/>
      <c r="FI124" s="40"/>
      <c r="FJ124" s="40"/>
      <c r="FK124" s="40"/>
      <c r="FL124" s="40"/>
      <c r="FM124" s="40"/>
      <c r="FN124" s="40"/>
      <c r="FO124" s="40"/>
      <c r="FP124" s="40"/>
      <c r="FQ124" s="40"/>
      <c r="FR124" s="40"/>
      <c r="FS124" s="40"/>
      <c r="FT124" s="40"/>
      <c r="FU124" s="40"/>
      <c r="FV124" s="40"/>
      <c r="FW124" s="40"/>
      <c r="FX124" s="40"/>
      <c r="FY124" s="40"/>
      <c r="FZ124" s="40"/>
      <c r="GA124" s="40"/>
      <c r="GB124" s="40"/>
      <c r="GC124" s="40"/>
      <c r="GD124" s="40"/>
      <c r="GE124" s="40"/>
      <c r="GF124" s="40"/>
      <c r="GG124" s="40"/>
      <c r="GH124" s="40"/>
      <c r="GI124" s="40"/>
      <c r="GJ124" s="40"/>
      <c r="GK124" s="40"/>
      <c r="GL124" s="40"/>
      <c r="GM124" s="40"/>
      <c r="GN124" s="40"/>
      <c r="GO124" s="40"/>
      <c r="GP124" s="40"/>
      <c r="GQ124" s="40"/>
      <c r="GR124" s="40"/>
      <c r="GS124" s="40"/>
      <c r="GT124" s="40"/>
      <c r="GU124" s="40"/>
      <c r="GV124" s="40"/>
      <c r="GW124" s="40"/>
      <c r="GX124" s="40"/>
      <c r="GY124" s="40"/>
      <c r="GZ124" s="40"/>
      <c r="HA124" s="40"/>
      <c r="HB124" s="40"/>
      <c r="HC124" s="40"/>
      <c r="HD124" s="40"/>
      <c r="HE124" s="40"/>
      <c r="HF124" s="40"/>
      <c r="HG124" s="40"/>
      <c r="HH124" s="40"/>
      <c r="HI124" s="40"/>
      <c r="HJ124" s="40"/>
      <c r="HK124" s="40"/>
      <c r="HL124" s="40"/>
      <c r="HM124" s="40"/>
      <c r="HN124" s="40"/>
      <c r="HO124" s="40"/>
      <c r="HP124" s="40"/>
      <c r="HQ124" s="40"/>
      <c r="HR124" s="40"/>
      <c r="HS124" s="40"/>
      <c r="HT124" s="40"/>
      <c r="HU124" s="40"/>
      <c r="HV124" s="40"/>
      <c r="HW124" s="40"/>
      <c r="HX124" s="40"/>
      <c r="HY124" s="40"/>
      <c r="HZ124" s="40"/>
      <c r="IA124" s="40"/>
      <c r="IB124" s="40"/>
      <c r="IC124" s="40"/>
      <c r="ID124" s="40"/>
      <c r="IE124" s="40"/>
      <c r="IF124" s="40"/>
      <c r="IG124" s="40"/>
      <c r="IH124" s="40"/>
      <c r="II124" s="40"/>
      <c r="IJ124" s="40"/>
      <c r="IK124" s="40"/>
      <c r="IL124" s="40"/>
      <c r="IM124" s="40"/>
      <c r="IN124" s="40"/>
      <c r="IO124" s="40"/>
      <c r="IP124" s="40"/>
      <c r="IQ124" s="40"/>
      <c r="IR124" s="40"/>
      <c r="IS124" s="40"/>
      <c r="IT124" s="40"/>
      <c r="IU124" s="40"/>
      <c r="IV124" s="40"/>
    </row>
    <row r="125" spans="1:256" ht="30" hidden="1" customHeight="1">
      <c r="A125" s="87">
        <v>1</v>
      </c>
      <c r="B125" s="88" t="s">
        <v>244</v>
      </c>
      <c r="C125" s="64" t="s">
        <v>243</v>
      </c>
      <c r="D125" s="89">
        <v>26000</v>
      </c>
      <c r="E125" s="89">
        <f>D125</f>
        <v>26000</v>
      </c>
      <c r="F125" s="89">
        <f t="shared" ref="F125:F135" si="49">G125</f>
        <v>6525.2430000000004</v>
      </c>
      <c r="G125" s="57">
        <f t="shared" ref="G125:G130" si="50">SUM(H125:I125)</f>
        <v>6525.2430000000004</v>
      </c>
      <c r="H125" s="89">
        <v>760.24300000000005</v>
      </c>
      <c r="I125" s="89">
        <v>5765</v>
      </c>
      <c r="J125" s="89"/>
      <c r="K125" s="89"/>
      <c r="L125" s="89"/>
      <c r="M125" s="34">
        <f>SUM(N125:O125)</f>
        <v>5765</v>
      </c>
      <c r="N125" s="34">
        <f>I125</f>
        <v>5765</v>
      </c>
      <c r="O125" s="34"/>
      <c r="P125" s="34">
        <f>Q125+T125</f>
        <v>266.28100000000001</v>
      </c>
      <c r="Q125" s="34">
        <f>SUM(R125:S125)</f>
        <v>266.28100000000001</v>
      </c>
      <c r="R125" s="34">
        <v>266.28100000000001</v>
      </c>
      <c r="S125" s="34"/>
      <c r="T125" s="34"/>
      <c r="U125" s="34"/>
      <c r="V125" s="34"/>
      <c r="W125" s="34">
        <f>N125/I125*100</f>
        <v>100</v>
      </c>
      <c r="X125" s="34"/>
      <c r="Y125" s="34">
        <f t="shared" si="47"/>
        <v>4.0807828919168214</v>
      </c>
      <c r="Z125" s="34">
        <f>+R125/H125*100</f>
        <v>35.025774653630478</v>
      </c>
      <c r="AA125" s="34">
        <f t="shared" si="44"/>
        <v>0</v>
      </c>
      <c r="AB125" s="34"/>
      <c r="AC125" s="34"/>
      <c r="AD125" s="34"/>
      <c r="AE125" s="34">
        <v>100</v>
      </c>
      <c r="AF125" s="65"/>
    </row>
    <row r="126" spans="1:256" ht="30" hidden="1" customHeight="1">
      <c r="A126" s="87">
        <v>2</v>
      </c>
      <c r="B126" s="88" t="s">
        <v>245</v>
      </c>
      <c r="C126" s="64" t="s">
        <v>246</v>
      </c>
      <c r="D126" s="89">
        <v>30000</v>
      </c>
      <c r="E126" s="89">
        <f>D126</f>
        <v>30000</v>
      </c>
      <c r="F126" s="89">
        <f t="shared" si="49"/>
        <v>8072.9040000000005</v>
      </c>
      <c r="G126" s="57">
        <f t="shared" si="50"/>
        <v>8072.9040000000005</v>
      </c>
      <c r="H126" s="89">
        <v>72.903999999999996</v>
      </c>
      <c r="I126" s="89">
        <v>8000</v>
      </c>
      <c r="J126" s="89"/>
      <c r="K126" s="89"/>
      <c r="L126" s="89"/>
      <c r="M126" s="34">
        <f>SUM(N126:O126)</f>
        <v>8000</v>
      </c>
      <c r="N126" s="34">
        <f>I126</f>
        <v>8000</v>
      </c>
      <c r="O126" s="34"/>
      <c r="P126" s="34"/>
      <c r="Q126" s="34"/>
      <c r="R126" s="34"/>
      <c r="S126" s="34"/>
      <c r="T126" s="34"/>
      <c r="U126" s="34"/>
      <c r="V126" s="34"/>
      <c r="W126" s="34">
        <f>N126/I126*100</f>
        <v>100</v>
      </c>
      <c r="X126" s="34"/>
      <c r="Y126" s="34">
        <f t="shared" si="47"/>
        <v>0</v>
      </c>
      <c r="Z126" s="34"/>
      <c r="AA126" s="34">
        <f t="shared" si="44"/>
        <v>0</v>
      </c>
      <c r="AB126" s="34"/>
      <c r="AC126" s="34"/>
      <c r="AD126" s="34"/>
      <c r="AE126" s="34">
        <v>100</v>
      </c>
      <c r="AF126" s="65"/>
    </row>
    <row r="127" spans="1:256" ht="30" hidden="1" customHeight="1">
      <c r="A127" s="87">
        <v>3</v>
      </c>
      <c r="B127" s="88" t="s">
        <v>247</v>
      </c>
      <c r="C127" s="64" t="s">
        <v>248</v>
      </c>
      <c r="D127" s="89">
        <v>30000</v>
      </c>
      <c r="E127" s="89">
        <f>D127</f>
        <v>30000</v>
      </c>
      <c r="F127" s="89">
        <f t="shared" si="49"/>
        <v>10000</v>
      </c>
      <c r="G127" s="57">
        <f t="shared" si="50"/>
        <v>10000</v>
      </c>
      <c r="H127" s="89"/>
      <c r="I127" s="89">
        <v>10000</v>
      </c>
      <c r="J127" s="89"/>
      <c r="K127" s="89"/>
      <c r="L127" s="89"/>
      <c r="M127" s="34">
        <f>SUM(N127:O127)</f>
        <v>10000</v>
      </c>
      <c r="N127" s="34">
        <f>I127</f>
        <v>10000</v>
      </c>
      <c r="O127" s="34"/>
      <c r="P127" s="34">
        <f>Q127+T127</f>
        <v>1762.2180000000001</v>
      </c>
      <c r="Q127" s="34">
        <f>SUM(R127:S127)</f>
        <v>1762.2180000000001</v>
      </c>
      <c r="R127" s="34"/>
      <c r="S127" s="34">
        <v>1762.2180000000001</v>
      </c>
      <c r="T127" s="34"/>
      <c r="U127" s="34"/>
      <c r="V127" s="34"/>
      <c r="W127" s="34">
        <f>N127/G127*100</f>
        <v>100</v>
      </c>
      <c r="X127" s="34"/>
      <c r="Y127" s="34">
        <f t="shared" si="47"/>
        <v>17.62218</v>
      </c>
      <c r="Z127" s="34"/>
      <c r="AA127" s="34">
        <f t="shared" si="44"/>
        <v>17.62218</v>
      </c>
      <c r="AB127" s="34"/>
      <c r="AC127" s="34"/>
      <c r="AD127" s="34"/>
      <c r="AE127" s="34">
        <v>100</v>
      </c>
      <c r="AF127" s="65"/>
    </row>
    <row r="128" spans="1:256" ht="30" hidden="1" customHeight="1">
      <c r="A128" s="87">
        <v>4</v>
      </c>
      <c r="B128" s="88" t="s">
        <v>249</v>
      </c>
      <c r="C128" s="64" t="s">
        <v>250</v>
      </c>
      <c r="D128" s="89">
        <v>14000</v>
      </c>
      <c r="E128" s="89">
        <f>D128</f>
        <v>14000</v>
      </c>
      <c r="F128" s="89">
        <f t="shared" si="49"/>
        <v>3000</v>
      </c>
      <c r="G128" s="57">
        <f>SUM(H128:I128)</f>
        <v>3000</v>
      </c>
      <c r="H128" s="89"/>
      <c r="I128" s="89">
        <v>3000</v>
      </c>
      <c r="J128" s="89"/>
      <c r="K128" s="89"/>
      <c r="L128" s="89"/>
      <c r="M128" s="34">
        <f>SUM(N128:O128)</f>
        <v>3000</v>
      </c>
      <c r="N128" s="34">
        <f>I128</f>
        <v>3000</v>
      </c>
      <c r="O128" s="34"/>
      <c r="P128" s="34"/>
      <c r="Q128" s="34"/>
      <c r="R128" s="34"/>
      <c r="S128" s="34"/>
      <c r="T128" s="34"/>
      <c r="U128" s="34"/>
      <c r="V128" s="34"/>
      <c r="W128" s="34">
        <f>N128/G128*100</f>
        <v>100</v>
      </c>
      <c r="X128" s="34"/>
      <c r="Y128" s="34">
        <f t="shared" si="47"/>
        <v>0</v>
      </c>
      <c r="Z128" s="34"/>
      <c r="AA128" s="34">
        <f t="shared" si="44"/>
        <v>0</v>
      </c>
      <c r="AB128" s="34"/>
      <c r="AC128" s="34"/>
      <c r="AD128" s="34"/>
      <c r="AE128" s="34">
        <v>100</v>
      </c>
      <c r="AF128" s="65"/>
    </row>
    <row r="129" spans="1:256" ht="12.75" hidden="1" customHeight="1">
      <c r="A129" s="55" t="s">
        <v>126</v>
      </c>
      <c r="B129" s="78" t="s">
        <v>115</v>
      </c>
      <c r="C129" s="84"/>
      <c r="D129" s="86">
        <f>D130</f>
        <v>28000</v>
      </c>
      <c r="E129" s="86">
        <f t="shared" ref="E129:AE129" si="51">E130</f>
        <v>28000</v>
      </c>
      <c r="F129" s="86">
        <f t="shared" si="49"/>
        <v>200</v>
      </c>
      <c r="G129" s="86">
        <f t="shared" si="51"/>
        <v>200</v>
      </c>
      <c r="H129" s="86">
        <f t="shared" si="51"/>
        <v>0</v>
      </c>
      <c r="I129" s="86">
        <f t="shared" si="51"/>
        <v>200</v>
      </c>
      <c r="J129" s="86">
        <f t="shared" si="51"/>
        <v>0</v>
      </c>
      <c r="K129" s="86">
        <f t="shared" si="51"/>
        <v>0</v>
      </c>
      <c r="L129" s="86">
        <f t="shared" si="51"/>
        <v>0</v>
      </c>
      <c r="M129" s="86">
        <f t="shared" si="51"/>
        <v>200</v>
      </c>
      <c r="N129" s="86">
        <f t="shared" si="51"/>
        <v>200</v>
      </c>
      <c r="O129" s="86">
        <f t="shared" si="51"/>
        <v>0</v>
      </c>
      <c r="P129" s="86">
        <f t="shared" si="51"/>
        <v>0</v>
      </c>
      <c r="Q129" s="86">
        <f t="shared" si="51"/>
        <v>0</v>
      </c>
      <c r="R129" s="86">
        <f t="shared" si="51"/>
        <v>0</v>
      </c>
      <c r="S129" s="86">
        <f t="shared" si="51"/>
        <v>0</v>
      </c>
      <c r="T129" s="86">
        <f t="shared" si="51"/>
        <v>0</v>
      </c>
      <c r="U129" s="86">
        <f t="shared" si="51"/>
        <v>0</v>
      </c>
      <c r="V129" s="86">
        <f t="shared" si="51"/>
        <v>0</v>
      </c>
      <c r="W129" s="86">
        <f t="shared" si="51"/>
        <v>100</v>
      </c>
      <c r="X129" s="86">
        <f t="shared" si="51"/>
        <v>0</v>
      </c>
      <c r="Y129" s="86">
        <f t="shared" si="51"/>
        <v>0</v>
      </c>
      <c r="Z129" s="86">
        <f t="shared" si="51"/>
        <v>0</v>
      </c>
      <c r="AA129" s="86">
        <f t="shared" si="51"/>
        <v>0</v>
      </c>
      <c r="AB129" s="86">
        <f t="shared" si="51"/>
        <v>0</v>
      </c>
      <c r="AC129" s="86">
        <f t="shared" si="51"/>
        <v>0</v>
      </c>
      <c r="AD129" s="86">
        <f t="shared" si="51"/>
        <v>0</v>
      </c>
      <c r="AE129" s="86">
        <f t="shared" si="51"/>
        <v>100</v>
      </c>
      <c r="AF129" s="60"/>
      <c r="AG129" s="40"/>
      <c r="AH129" s="40"/>
      <c r="AI129" s="40"/>
      <c r="AJ129" s="40"/>
      <c r="AK129" s="40"/>
      <c r="AL129" s="40"/>
      <c r="AM129" s="40"/>
      <c r="AN129" s="40"/>
      <c r="AO129" s="40"/>
      <c r="AP129" s="40"/>
      <c r="AQ129" s="40"/>
      <c r="AR129" s="40"/>
      <c r="AS129" s="40"/>
      <c r="AT129" s="40"/>
      <c r="AU129" s="40"/>
      <c r="AV129" s="40"/>
      <c r="AW129" s="40"/>
      <c r="AX129" s="40"/>
      <c r="AY129" s="40"/>
      <c r="AZ129" s="40"/>
      <c r="BA129" s="40"/>
      <c r="BB129" s="40"/>
      <c r="BC129" s="40"/>
      <c r="BD129" s="40"/>
      <c r="BE129" s="40"/>
      <c r="BF129" s="40"/>
      <c r="BG129" s="40"/>
      <c r="BH129" s="40"/>
      <c r="BI129" s="40"/>
      <c r="BJ129" s="40"/>
      <c r="BK129" s="40"/>
      <c r="BL129" s="40"/>
      <c r="BM129" s="40"/>
      <c r="BN129" s="40"/>
      <c r="BO129" s="40"/>
      <c r="BP129" s="40"/>
      <c r="BQ129" s="40"/>
      <c r="BR129" s="40"/>
      <c r="BS129" s="40"/>
      <c r="BT129" s="40"/>
      <c r="BU129" s="40"/>
      <c r="BV129" s="40"/>
      <c r="BW129" s="40"/>
      <c r="BX129" s="40"/>
      <c r="BY129" s="40"/>
      <c r="BZ129" s="40"/>
      <c r="CA129" s="40"/>
      <c r="CB129" s="40"/>
      <c r="CC129" s="40"/>
      <c r="CD129" s="40"/>
      <c r="CE129" s="40"/>
      <c r="CF129" s="40"/>
      <c r="CG129" s="40"/>
      <c r="CH129" s="40"/>
      <c r="CI129" s="40"/>
      <c r="CJ129" s="40"/>
      <c r="CK129" s="40"/>
      <c r="CL129" s="40"/>
      <c r="CM129" s="40"/>
      <c r="CN129" s="40"/>
      <c r="CO129" s="40"/>
      <c r="CP129" s="40"/>
      <c r="CQ129" s="40"/>
      <c r="CR129" s="40"/>
      <c r="CS129" s="40"/>
      <c r="CT129" s="40"/>
      <c r="CU129" s="40"/>
      <c r="CV129" s="40"/>
      <c r="CW129" s="40"/>
      <c r="CX129" s="40"/>
      <c r="CY129" s="40"/>
      <c r="CZ129" s="40"/>
      <c r="DA129" s="40"/>
      <c r="DB129" s="40"/>
      <c r="DC129" s="40"/>
      <c r="DD129" s="40"/>
      <c r="DE129" s="40"/>
      <c r="DF129" s="40"/>
      <c r="DG129" s="40"/>
      <c r="DH129" s="40"/>
      <c r="DI129" s="40"/>
      <c r="DJ129" s="40"/>
      <c r="DK129" s="40"/>
      <c r="DL129" s="40"/>
      <c r="DM129" s="40"/>
      <c r="DN129" s="40"/>
      <c r="DO129" s="40"/>
      <c r="DP129" s="40"/>
      <c r="DQ129" s="40"/>
      <c r="DR129" s="40"/>
      <c r="DS129" s="40"/>
      <c r="DT129" s="40"/>
      <c r="DU129" s="40"/>
      <c r="DV129" s="40"/>
      <c r="DW129" s="40"/>
      <c r="DX129" s="40"/>
      <c r="DY129" s="40"/>
      <c r="DZ129" s="40"/>
      <c r="EA129" s="40"/>
      <c r="EB129" s="40"/>
      <c r="EC129" s="40"/>
      <c r="ED129" s="40"/>
      <c r="EE129" s="40"/>
      <c r="EF129" s="40"/>
      <c r="EG129" s="40"/>
      <c r="EH129" s="40"/>
      <c r="EI129" s="40"/>
      <c r="EJ129" s="40"/>
      <c r="EK129" s="40"/>
      <c r="EL129" s="40"/>
      <c r="EM129" s="40"/>
      <c r="EN129" s="40"/>
      <c r="EO129" s="40"/>
      <c r="EP129" s="40"/>
      <c r="EQ129" s="40"/>
      <c r="ER129" s="40"/>
      <c r="ES129" s="40"/>
      <c r="ET129" s="40"/>
      <c r="EU129" s="40"/>
      <c r="EV129" s="40"/>
      <c r="EW129" s="40"/>
      <c r="EX129" s="40"/>
      <c r="EY129" s="40"/>
      <c r="EZ129" s="40"/>
      <c r="FA129" s="40"/>
      <c r="FB129" s="40"/>
      <c r="FC129" s="40"/>
      <c r="FD129" s="40"/>
      <c r="FE129" s="40"/>
      <c r="FF129" s="40"/>
      <c r="FG129" s="40"/>
      <c r="FH129" s="40"/>
      <c r="FI129" s="40"/>
      <c r="FJ129" s="40"/>
      <c r="FK129" s="40"/>
      <c r="FL129" s="40"/>
      <c r="FM129" s="40"/>
      <c r="FN129" s="40"/>
      <c r="FO129" s="40"/>
      <c r="FP129" s="40"/>
      <c r="FQ129" s="40"/>
      <c r="FR129" s="40"/>
      <c r="FS129" s="40"/>
      <c r="FT129" s="40"/>
      <c r="FU129" s="40"/>
      <c r="FV129" s="40"/>
      <c r="FW129" s="40"/>
      <c r="FX129" s="40"/>
      <c r="FY129" s="40"/>
      <c r="FZ129" s="40"/>
      <c r="GA129" s="40"/>
      <c r="GB129" s="40"/>
      <c r="GC129" s="40"/>
      <c r="GD129" s="40"/>
      <c r="GE129" s="40"/>
      <c r="GF129" s="40"/>
      <c r="GG129" s="40"/>
      <c r="GH129" s="40"/>
      <c r="GI129" s="40"/>
      <c r="GJ129" s="40"/>
      <c r="GK129" s="40"/>
      <c r="GL129" s="40"/>
      <c r="GM129" s="40"/>
      <c r="GN129" s="40"/>
      <c r="GO129" s="40"/>
      <c r="GP129" s="40"/>
      <c r="GQ129" s="40"/>
      <c r="GR129" s="40"/>
      <c r="GS129" s="40"/>
      <c r="GT129" s="40"/>
      <c r="GU129" s="40"/>
      <c r="GV129" s="40"/>
      <c r="GW129" s="40"/>
      <c r="GX129" s="40"/>
      <c r="GY129" s="40"/>
      <c r="GZ129" s="40"/>
      <c r="HA129" s="40"/>
      <c r="HB129" s="40"/>
      <c r="HC129" s="40"/>
      <c r="HD129" s="40"/>
      <c r="HE129" s="40"/>
      <c r="HF129" s="40"/>
      <c r="HG129" s="40"/>
      <c r="HH129" s="40"/>
      <c r="HI129" s="40"/>
      <c r="HJ129" s="40"/>
      <c r="HK129" s="40"/>
      <c r="HL129" s="40"/>
      <c r="HM129" s="40"/>
      <c r="HN129" s="40"/>
      <c r="HO129" s="40"/>
      <c r="HP129" s="40"/>
      <c r="HQ129" s="40"/>
      <c r="HR129" s="40"/>
      <c r="HS129" s="40"/>
      <c r="HT129" s="40"/>
      <c r="HU129" s="40"/>
      <c r="HV129" s="40"/>
      <c r="HW129" s="40"/>
      <c r="HX129" s="40"/>
      <c r="HY129" s="40"/>
      <c r="HZ129" s="40"/>
      <c r="IA129" s="40"/>
      <c r="IB129" s="40"/>
      <c r="IC129" s="40"/>
      <c r="ID129" s="40"/>
      <c r="IE129" s="40"/>
      <c r="IF129" s="40"/>
      <c r="IG129" s="40"/>
      <c r="IH129" s="40"/>
      <c r="II129" s="40"/>
      <c r="IJ129" s="40"/>
      <c r="IK129" s="40"/>
      <c r="IL129" s="40"/>
      <c r="IM129" s="40"/>
      <c r="IN129" s="40"/>
      <c r="IO129" s="40"/>
      <c r="IP129" s="40"/>
      <c r="IQ129" s="40"/>
      <c r="IR129" s="40"/>
      <c r="IS129" s="40"/>
      <c r="IT129" s="40"/>
      <c r="IU129" s="40"/>
      <c r="IV129" s="40"/>
    </row>
    <row r="130" spans="1:256" ht="15" hidden="1" customHeight="1">
      <c r="A130" s="87">
        <v>1</v>
      </c>
      <c r="B130" s="88" t="s">
        <v>251</v>
      </c>
      <c r="C130" s="90"/>
      <c r="D130" s="89">
        <v>28000</v>
      </c>
      <c r="E130" s="89">
        <f>D130</f>
        <v>28000</v>
      </c>
      <c r="F130" s="86">
        <f t="shared" si="49"/>
        <v>200</v>
      </c>
      <c r="G130" s="57">
        <f t="shared" si="50"/>
        <v>200</v>
      </c>
      <c r="H130" s="89"/>
      <c r="I130" s="89">
        <v>200</v>
      </c>
      <c r="J130" s="89"/>
      <c r="K130" s="89"/>
      <c r="L130" s="89"/>
      <c r="M130" s="34">
        <f>SUM(N130:O130)</f>
        <v>200</v>
      </c>
      <c r="N130" s="34">
        <f>I130</f>
        <v>200</v>
      </c>
      <c r="O130" s="34"/>
      <c r="P130" s="34"/>
      <c r="Q130" s="34"/>
      <c r="R130" s="34"/>
      <c r="S130" s="34"/>
      <c r="T130" s="34"/>
      <c r="U130" s="34"/>
      <c r="V130" s="34"/>
      <c r="W130" s="34">
        <f>N130/G130*100</f>
        <v>100</v>
      </c>
      <c r="X130" s="34"/>
      <c r="Y130" s="34">
        <f>Q130/G130*100</f>
        <v>0</v>
      </c>
      <c r="Z130" s="34"/>
      <c r="AA130" s="34">
        <f>S130/I130*100</f>
        <v>0</v>
      </c>
      <c r="AB130" s="34"/>
      <c r="AC130" s="34"/>
      <c r="AD130" s="34"/>
      <c r="AE130" s="34">
        <v>100</v>
      </c>
      <c r="AF130" s="65"/>
    </row>
    <row r="131" spans="1:256" ht="38.25" hidden="1" customHeight="1">
      <c r="A131" s="83">
        <v>2</v>
      </c>
      <c r="B131" s="84" t="s">
        <v>252</v>
      </c>
      <c r="C131" s="88"/>
      <c r="D131" s="85">
        <f>D133</f>
        <v>91531</v>
      </c>
      <c r="E131" s="85">
        <f t="shared" ref="E131:AE131" si="52">E133</f>
        <v>91531</v>
      </c>
      <c r="F131" s="85">
        <f t="shared" si="52"/>
        <v>30000</v>
      </c>
      <c r="G131" s="85">
        <f t="shared" si="52"/>
        <v>30000</v>
      </c>
      <c r="H131" s="85">
        <f t="shared" si="52"/>
        <v>0</v>
      </c>
      <c r="I131" s="85">
        <f t="shared" si="52"/>
        <v>30000</v>
      </c>
      <c r="J131" s="85">
        <f t="shared" si="52"/>
        <v>0</v>
      </c>
      <c r="K131" s="85">
        <f t="shared" si="52"/>
        <v>0</v>
      </c>
      <c r="L131" s="85">
        <f t="shared" si="52"/>
        <v>0</v>
      </c>
      <c r="M131" s="85">
        <f t="shared" si="52"/>
        <v>30000</v>
      </c>
      <c r="N131" s="85">
        <f t="shared" si="52"/>
        <v>30000</v>
      </c>
      <c r="O131" s="85">
        <f t="shared" si="52"/>
        <v>0</v>
      </c>
      <c r="P131" s="85">
        <f t="shared" si="52"/>
        <v>951.596</v>
      </c>
      <c r="Q131" s="85">
        <f t="shared" si="52"/>
        <v>951.596</v>
      </c>
      <c r="R131" s="85">
        <f t="shared" si="52"/>
        <v>0</v>
      </c>
      <c r="S131" s="85">
        <f t="shared" si="52"/>
        <v>951.596</v>
      </c>
      <c r="T131" s="85">
        <f t="shared" si="52"/>
        <v>0</v>
      </c>
      <c r="U131" s="85">
        <f t="shared" si="52"/>
        <v>0</v>
      </c>
      <c r="V131" s="85">
        <f t="shared" si="52"/>
        <v>0</v>
      </c>
      <c r="W131" s="85">
        <f t="shared" si="52"/>
        <v>100</v>
      </c>
      <c r="X131" s="85">
        <f t="shared" si="52"/>
        <v>0</v>
      </c>
      <c r="Y131" s="85">
        <f t="shared" si="52"/>
        <v>3.1719866666666667</v>
      </c>
      <c r="Z131" s="85">
        <f t="shared" si="52"/>
        <v>0</v>
      </c>
      <c r="AA131" s="85">
        <f t="shared" si="52"/>
        <v>3.1719866666666667</v>
      </c>
      <c r="AB131" s="85">
        <f t="shared" si="52"/>
        <v>0</v>
      </c>
      <c r="AC131" s="85">
        <f t="shared" si="52"/>
        <v>0</v>
      </c>
      <c r="AD131" s="85">
        <f t="shared" si="52"/>
        <v>0</v>
      </c>
      <c r="AE131" s="85">
        <f t="shared" si="52"/>
        <v>100</v>
      </c>
      <c r="AF131" s="65"/>
    </row>
    <row r="132" spans="1:256" ht="25.5" hidden="1" customHeight="1">
      <c r="A132" s="55" t="s">
        <v>114</v>
      </c>
      <c r="B132" s="78" t="s">
        <v>119</v>
      </c>
      <c r="C132" s="88"/>
      <c r="D132" s="89"/>
      <c r="E132" s="89"/>
      <c r="F132" s="89">
        <f t="shared" si="49"/>
        <v>0</v>
      </c>
      <c r="G132" s="89"/>
      <c r="H132" s="89"/>
      <c r="I132" s="89"/>
      <c r="J132" s="89"/>
      <c r="K132" s="89"/>
      <c r="L132" s="89"/>
      <c r="M132" s="33"/>
      <c r="N132" s="33"/>
      <c r="O132" s="33"/>
      <c r="P132" s="33"/>
      <c r="Q132" s="33"/>
      <c r="R132" s="33"/>
      <c r="S132" s="33"/>
      <c r="T132" s="33"/>
      <c r="U132" s="33"/>
      <c r="V132" s="33"/>
      <c r="W132" s="33"/>
      <c r="X132" s="33"/>
      <c r="Y132" s="33"/>
      <c r="Z132" s="33"/>
      <c r="AA132" s="33"/>
      <c r="AB132" s="33"/>
      <c r="AC132" s="33"/>
      <c r="AD132" s="33"/>
      <c r="AE132" s="33"/>
      <c r="AF132" s="65"/>
    </row>
    <row r="133" spans="1:256" ht="12.75" hidden="1" customHeight="1">
      <c r="A133" s="55" t="s">
        <v>124</v>
      </c>
      <c r="B133" s="78" t="s">
        <v>125</v>
      </c>
      <c r="C133" s="88"/>
      <c r="D133" s="86">
        <f>D134+D135</f>
        <v>91531</v>
      </c>
      <c r="E133" s="86">
        <f t="shared" ref="E133:V133" si="53">E134+E135</f>
        <v>91531</v>
      </c>
      <c r="F133" s="86">
        <f t="shared" si="53"/>
        <v>30000</v>
      </c>
      <c r="G133" s="86">
        <f t="shared" si="53"/>
        <v>30000</v>
      </c>
      <c r="H133" s="86">
        <f t="shared" si="53"/>
        <v>0</v>
      </c>
      <c r="I133" s="86">
        <f t="shared" si="53"/>
        <v>30000</v>
      </c>
      <c r="J133" s="86">
        <f t="shared" si="53"/>
        <v>0</v>
      </c>
      <c r="K133" s="86">
        <f t="shared" si="53"/>
        <v>0</v>
      </c>
      <c r="L133" s="86">
        <f t="shared" si="53"/>
        <v>0</v>
      </c>
      <c r="M133" s="86">
        <f t="shared" si="53"/>
        <v>30000</v>
      </c>
      <c r="N133" s="86">
        <f t="shared" si="53"/>
        <v>30000</v>
      </c>
      <c r="O133" s="86">
        <f t="shared" si="53"/>
        <v>0</v>
      </c>
      <c r="P133" s="86">
        <f t="shared" si="53"/>
        <v>951.596</v>
      </c>
      <c r="Q133" s="86">
        <f t="shared" si="53"/>
        <v>951.596</v>
      </c>
      <c r="R133" s="86">
        <f t="shared" si="53"/>
        <v>0</v>
      </c>
      <c r="S133" s="86">
        <f t="shared" si="53"/>
        <v>951.596</v>
      </c>
      <c r="T133" s="86">
        <f t="shared" si="53"/>
        <v>0</v>
      </c>
      <c r="U133" s="86">
        <f t="shared" si="53"/>
        <v>0</v>
      </c>
      <c r="V133" s="86">
        <f t="shared" si="53"/>
        <v>0</v>
      </c>
      <c r="W133" s="37">
        <f>N133/G133*100</f>
        <v>100</v>
      </c>
      <c r="X133" s="37"/>
      <c r="Y133" s="37">
        <f>Q133/G133*100</f>
        <v>3.1719866666666667</v>
      </c>
      <c r="Z133" s="37"/>
      <c r="AA133" s="37">
        <f>S133/I133*100</f>
        <v>3.1719866666666667</v>
      </c>
      <c r="AB133" s="37"/>
      <c r="AC133" s="37"/>
      <c r="AD133" s="37"/>
      <c r="AE133" s="37">
        <v>100</v>
      </c>
      <c r="AF133" s="65"/>
    </row>
    <row r="134" spans="1:256" ht="30" hidden="1" customHeight="1">
      <c r="A134" s="87" t="s">
        <v>216</v>
      </c>
      <c r="B134" s="88" t="s">
        <v>253</v>
      </c>
      <c r="C134" s="64" t="s">
        <v>254</v>
      </c>
      <c r="D134" s="89">
        <v>35000</v>
      </c>
      <c r="E134" s="89">
        <f>D134</f>
        <v>35000</v>
      </c>
      <c r="F134" s="89">
        <f t="shared" si="49"/>
        <v>15000</v>
      </c>
      <c r="G134" s="57">
        <f>SUM(H134:I134)</f>
        <v>15000</v>
      </c>
      <c r="H134" s="89"/>
      <c r="I134" s="89">
        <v>15000</v>
      </c>
      <c r="J134" s="89"/>
      <c r="K134" s="89"/>
      <c r="L134" s="89"/>
      <c r="M134" s="34">
        <f>SUM(N134:O134)</f>
        <v>15000</v>
      </c>
      <c r="N134" s="34">
        <f>I134</f>
        <v>15000</v>
      </c>
      <c r="O134" s="34"/>
      <c r="P134" s="34">
        <f>Q134+T134</f>
        <v>236.672</v>
      </c>
      <c r="Q134" s="34">
        <f>SUM(R134:S134)</f>
        <v>236.672</v>
      </c>
      <c r="R134" s="34"/>
      <c r="S134" s="34">
        <v>236.672</v>
      </c>
      <c r="T134" s="34"/>
      <c r="U134" s="34"/>
      <c r="V134" s="34"/>
      <c r="W134" s="34">
        <f>N134/G134*100</f>
        <v>100</v>
      </c>
      <c r="X134" s="34"/>
      <c r="Y134" s="34">
        <f>Q134/G134*100</f>
        <v>1.5778133333333333</v>
      </c>
      <c r="Z134" s="34"/>
      <c r="AA134" s="34">
        <f>S134/I134*100</f>
        <v>1.5778133333333333</v>
      </c>
      <c r="AB134" s="34"/>
      <c r="AC134" s="34"/>
      <c r="AD134" s="34"/>
      <c r="AE134" s="34">
        <v>100</v>
      </c>
      <c r="AF134" s="65"/>
    </row>
    <row r="135" spans="1:256" ht="30" hidden="1" customHeight="1">
      <c r="A135" s="87">
        <v>2</v>
      </c>
      <c r="B135" s="88" t="s">
        <v>255</v>
      </c>
      <c r="C135" s="64" t="s">
        <v>256</v>
      </c>
      <c r="D135" s="89">
        <v>56531</v>
      </c>
      <c r="E135" s="89">
        <f>D135</f>
        <v>56531</v>
      </c>
      <c r="F135" s="89">
        <f t="shared" si="49"/>
        <v>15000</v>
      </c>
      <c r="G135" s="57">
        <f>SUM(H135:I135)</f>
        <v>15000</v>
      </c>
      <c r="H135" s="89"/>
      <c r="I135" s="89">
        <v>15000</v>
      </c>
      <c r="J135" s="89"/>
      <c r="K135" s="89"/>
      <c r="L135" s="89"/>
      <c r="M135" s="34">
        <f>SUM(N135:O135)</f>
        <v>15000</v>
      </c>
      <c r="N135" s="34">
        <f>I135</f>
        <v>15000</v>
      </c>
      <c r="O135" s="34"/>
      <c r="P135" s="34">
        <f>Q135+T135</f>
        <v>714.92399999999998</v>
      </c>
      <c r="Q135" s="34">
        <f>SUM(R135:S135)</f>
        <v>714.92399999999998</v>
      </c>
      <c r="R135" s="34"/>
      <c r="S135" s="34">
        <v>714.92399999999998</v>
      </c>
      <c r="T135" s="34"/>
      <c r="U135" s="34"/>
      <c r="V135" s="34"/>
      <c r="W135" s="34">
        <f>N135/G135*100</f>
        <v>100</v>
      </c>
      <c r="X135" s="34"/>
      <c r="Y135" s="34">
        <f>Q135/G135*100</f>
        <v>4.7661600000000002</v>
      </c>
      <c r="Z135" s="34"/>
      <c r="AA135" s="34">
        <f>S135/I135*100</f>
        <v>4.7661600000000002</v>
      </c>
      <c r="AB135" s="34"/>
      <c r="AC135" s="34"/>
      <c r="AD135" s="34"/>
      <c r="AE135" s="34">
        <v>100</v>
      </c>
      <c r="AF135" s="65"/>
    </row>
    <row r="136" spans="1:256" ht="12.75" hidden="1" customHeight="1">
      <c r="A136" s="55" t="s">
        <v>126</v>
      </c>
      <c r="B136" s="78" t="s">
        <v>115</v>
      </c>
      <c r="C136" s="56"/>
      <c r="D136" s="57"/>
      <c r="E136" s="57"/>
      <c r="F136" s="57"/>
      <c r="G136" s="57"/>
      <c r="H136" s="57"/>
      <c r="I136" s="57"/>
      <c r="J136" s="57"/>
      <c r="K136" s="57"/>
      <c r="L136" s="57"/>
      <c r="M136" s="34"/>
      <c r="N136" s="34"/>
      <c r="O136" s="34"/>
      <c r="P136" s="34"/>
      <c r="Q136" s="34"/>
      <c r="R136" s="34"/>
      <c r="S136" s="34"/>
      <c r="T136" s="34"/>
      <c r="U136" s="34"/>
      <c r="V136" s="34"/>
      <c r="W136" s="34"/>
      <c r="X136" s="34"/>
      <c r="Y136" s="34"/>
      <c r="Z136" s="34"/>
      <c r="AA136" s="34"/>
      <c r="AB136" s="34"/>
      <c r="AC136" s="34"/>
      <c r="AD136" s="34"/>
      <c r="AE136" s="34"/>
      <c r="AF136" s="65"/>
    </row>
    <row r="137" spans="1:256" ht="12.75" hidden="1" customHeight="1">
      <c r="A137" s="59" t="s">
        <v>134</v>
      </c>
      <c r="B137" s="84" t="s">
        <v>257</v>
      </c>
      <c r="C137" s="84"/>
      <c r="D137" s="85"/>
      <c r="E137" s="85"/>
      <c r="F137" s="85"/>
      <c r="G137" s="85"/>
      <c r="H137" s="85"/>
      <c r="I137" s="85"/>
      <c r="J137" s="85"/>
      <c r="K137" s="85"/>
      <c r="L137" s="85"/>
      <c r="M137" s="33"/>
      <c r="N137" s="33"/>
      <c r="O137" s="33"/>
      <c r="P137" s="33"/>
      <c r="Q137" s="33"/>
      <c r="R137" s="33"/>
      <c r="S137" s="33"/>
      <c r="T137" s="33"/>
      <c r="U137" s="33"/>
      <c r="V137" s="33"/>
      <c r="W137" s="33"/>
      <c r="X137" s="33"/>
      <c r="Y137" s="33"/>
      <c r="Z137" s="33"/>
      <c r="AA137" s="33"/>
      <c r="AB137" s="33"/>
      <c r="AC137" s="33"/>
      <c r="AD137" s="33"/>
      <c r="AE137" s="33"/>
      <c r="AF137" s="60"/>
      <c r="AG137" s="40"/>
      <c r="AH137" s="40"/>
      <c r="AI137" s="40"/>
      <c r="AJ137" s="40"/>
      <c r="AK137" s="40"/>
      <c r="AL137" s="40"/>
      <c r="AM137" s="40"/>
      <c r="AN137" s="40"/>
      <c r="AO137" s="40"/>
      <c r="AP137" s="40"/>
      <c r="AQ137" s="40"/>
      <c r="AR137" s="40"/>
      <c r="AS137" s="40"/>
      <c r="AT137" s="40"/>
      <c r="AU137" s="40"/>
      <c r="AV137" s="40"/>
      <c r="AW137" s="40"/>
      <c r="AX137" s="40"/>
      <c r="AY137" s="40"/>
      <c r="AZ137" s="40"/>
      <c r="BA137" s="40"/>
      <c r="BB137" s="40"/>
      <c r="BC137" s="40"/>
      <c r="BD137" s="40"/>
      <c r="BE137" s="40"/>
      <c r="BF137" s="40"/>
      <c r="BG137" s="40"/>
      <c r="BH137" s="40"/>
      <c r="BI137" s="40"/>
      <c r="BJ137" s="40"/>
      <c r="BK137" s="40"/>
      <c r="BL137" s="40"/>
      <c r="BM137" s="40"/>
      <c r="BN137" s="40"/>
      <c r="BO137" s="40"/>
      <c r="BP137" s="40"/>
      <c r="BQ137" s="40"/>
      <c r="BR137" s="40"/>
      <c r="BS137" s="40"/>
      <c r="BT137" s="40"/>
      <c r="BU137" s="40"/>
      <c r="BV137" s="40"/>
      <c r="BW137" s="40"/>
      <c r="BX137" s="40"/>
      <c r="BY137" s="40"/>
      <c r="BZ137" s="40"/>
      <c r="CA137" s="40"/>
      <c r="CB137" s="40"/>
      <c r="CC137" s="40"/>
      <c r="CD137" s="40"/>
      <c r="CE137" s="40"/>
      <c r="CF137" s="40"/>
      <c r="CG137" s="40"/>
      <c r="CH137" s="40"/>
      <c r="CI137" s="40"/>
      <c r="CJ137" s="40"/>
      <c r="CK137" s="40"/>
      <c r="CL137" s="40"/>
      <c r="CM137" s="40"/>
      <c r="CN137" s="40"/>
      <c r="CO137" s="40"/>
      <c r="CP137" s="40"/>
      <c r="CQ137" s="40"/>
      <c r="CR137" s="40"/>
      <c r="CS137" s="40"/>
      <c r="CT137" s="40"/>
      <c r="CU137" s="40"/>
      <c r="CV137" s="40"/>
      <c r="CW137" s="40"/>
      <c r="CX137" s="40"/>
      <c r="CY137" s="40"/>
      <c r="CZ137" s="40"/>
      <c r="DA137" s="40"/>
      <c r="DB137" s="40"/>
      <c r="DC137" s="40"/>
      <c r="DD137" s="40"/>
      <c r="DE137" s="40"/>
      <c r="DF137" s="40"/>
      <c r="DG137" s="40"/>
      <c r="DH137" s="40"/>
      <c r="DI137" s="40"/>
      <c r="DJ137" s="40"/>
      <c r="DK137" s="40"/>
      <c r="DL137" s="40"/>
      <c r="DM137" s="40"/>
      <c r="DN137" s="40"/>
      <c r="DO137" s="40"/>
      <c r="DP137" s="40"/>
      <c r="DQ137" s="40"/>
      <c r="DR137" s="40"/>
      <c r="DS137" s="40"/>
      <c r="DT137" s="40"/>
      <c r="DU137" s="40"/>
      <c r="DV137" s="40"/>
      <c r="DW137" s="40"/>
      <c r="DX137" s="40"/>
      <c r="DY137" s="40"/>
      <c r="DZ137" s="40"/>
      <c r="EA137" s="40"/>
      <c r="EB137" s="40"/>
      <c r="EC137" s="40"/>
      <c r="ED137" s="40"/>
      <c r="EE137" s="40"/>
      <c r="EF137" s="40"/>
      <c r="EG137" s="40"/>
      <c r="EH137" s="40"/>
      <c r="EI137" s="40"/>
      <c r="EJ137" s="40"/>
      <c r="EK137" s="40"/>
      <c r="EL137" s="40"/>
      <c r="EM137" s="40"/>
      <c r="EN137" s="40"/>
      <c r="EO137" s="40"/>
      <c r="EP137" s="40"/>
      <c r="EQ137" s="40"/>
      <c r="ER137" s="40"/>
      <c r="ES137" s="40"/>
      <c r="ET137" s="40"/>
      <c r="EU137" s="40"/>
      <c r="EV137" s="40"/>
      <c r="EW137" s="40"/>
      <c r="EX137" s="40"/>
      <c r="EY137" s="40"/>
      <c r="EZ137" s="40"/>
      <c r="FA137" s="40"/>
      <c r="FB137" s="40"/>
      <c r="FC137" s="40"/>
      <c r="FD137" s="40"/>
      <c r="FE137" s="40"/>
      <c r="FF137" s="40"/>
      <c r="FG137" s="40"/>
      <c r="FH137" s="40"/>
      <c r="FI137" s="40"/>
      <c r="FJ137" s="40"/>
      <c r="FK137" s="40"/>
      <c r="FL137" s="40"/>
      <c r="FM137" s="40"/>
      <c r="FN137" s="40"/>
      <c r="FO137" s="40"/>
      <c r="FP137" s="40"/>
      <c r="FQ137" s="40"/>
      <c r="FR137" s="40"/>
      <c r="FS137" s="40"/>
      <c r="FT137" s="40"/>
      <c r="FU137" s="40"/>
      <c r="FV137" s="40"/>
      <c r="FW137" s="40"/>
      <c r="FX137" s="40"/>
      <c r="FY137" s="40"/>
      <c r="FZ137" s="40"/>
      <c r="GA137" s="40"/>
      <c r="GB137" s="40"/>
      <c r="GC137" s="40"/>
      <c r="GD137" s="40"/>
      <c r="GE137" s="40"/>
      <c r="GF137" s="40"/>
      <c r="GG137" s="40"/>
      <c r="GH137" s="40"/>
      <c r="GI137" s="40"/>
      <c r="GJ137" s="40"/>
      <c r="GK137" s="40"/>
      <c r="GL137" s="40"/>
      <c r="GM137" s="40"/>
      <c r="GN137" s="40"/>
      <c r="GO137" s="40"/>
      <c r="GP137" s="40"/>
      <c r="GQ137" s="40"/>
      <c r="GR137" s="40"/>
      <c r="GS137" s="40"/>
      <c r="GT137" s="40"/>
      <c r="GU137" s="40"/>
      <c r="GV137" s="40"/>
      <c r="GW137" s="40"/>
      <c r="GX137" s="40"/>
      <c r="GY137" s="40"/>
      <c r="GZ137" s="40"/>
      <c r="HA137" s="40"/>
      <c r="HB137" s="40"/>
      <c r="HC137" s="40"/>
      <c r="HD137" s="40"/>
      <c r="HE137" s="40"/>
      <c r="HF137" s="40"/>
      <c r="HG137" s="40"/>
      <c r="HH137" s="40"/>
      <c r="HI137" s="40"/>
      <c r="HJ137" s="40"/>
      <c r="HK137" s="40"/>
      <c r="HL137" s="40"/>
      <c r="HM137" s="40"/>
      <c r="HN137" s="40"/>
      <c r="HO137" s="40"/>
      <c r="HP137" s="40"/>
      <c r="HQ137" s="40"/>
      <c r="HR137" s="40"/>
      <c r="HS137" s="40"/>
      <c r="HT137" s="40"/>
      <c r="HU137" s="40"/>
      <c r="HV137" s="40"/>
      <c r="HW137" s="40"/>
      <c r="HX137" s="40"/>
      <c r="HY137" s="40"/>
      <c r="HZ137" s="40"/>
      <c r="IA137" s="40"/>
      <c r="IB137" s="40"/>
      <c r="IC137" s="40"/>
      <c r="ID137" s="40"/>
      <c r="IE137" s="40"/>
      <c r="IF137" s="40"/>
      <c r="IG137" s="40"/>
      <c r="IH137" s="40"/>
      <c r="II137" s="40"/>
      <c r="IJ137" s="40"/>
      <c r="IK137" s="40"/>
      <c r="IL137" s="40"/>
      <c r="IM137" s="40"/>
      <c r="IN137" s="40"/>
      <c r="IO137" s="40"/>
      <c r="IP137" s="40"/>
      <c r="IQ137" s="40"/>
      <c r="IR137" s="40"/>
      <c r="IS137" s="40"/>
      <c r="IT137" s="40"/>
      <c r="IU137" s="40"/>
      <c r="IV137" s="40"/>
    </row>
    <row r="138" spans="1:256" ht="12.75" hidden="1" customHeight="1">
      <c r="A138" s="91">
        <v>1</v>
      </c>
      <c r="B138" s="88" t="s">
        <v>258</v>
      </c>
      <c r="C138" s="88"/>
      <c r="D138" s="89"/>
      <c r="E138" s="89"/>
      <c r="F138" s="89"/>
      <c r="G138" s="89"/>
      <c r="H138" s="89"/>
      <c r="I138" s="89"/>
      <c r="J138" s="89"/>
      <c r="K138" s="89"/>
      <c r="L138" s="89"/>
      <c r="M138" s="33"/>
      <c r="N138" s="33"/>
      <c r="O138" s="33"/>
      <c r="P138" s="33"/>
      <c r="Q138" s="33"/>
      <c r="R138" s="33"/>
      <c r="S138" s="33"/>
      <c r="T138" s="33"/>
      <c r="U138" s="33"/>
      <c r="V138" s="33"/>
      <c r="W138" s="33"/>
      <c r="X138" s="33"/>
      <c r="Y138" s="33"/>
      <c r="Z138" s="33"/>
      <c r="AA138" s="33"/>
      <c r="AB138" s="33"/>
      <c r="AC138" s="33"/>
      <c r="AD138" s="33"/>
      <c r="AE138" s="33"/>
      <c r="AF138" s="65"/>
    </row>
    <row r="139" spans="1:256" ht="25.5" hidden="1" customHeight="1">
      <c r="A139" s="55" t="s">
        <v>114</v>
      </c>
      <c r="B139" s="78" t="s">
        <v>119</v>
      </c>
      <c r="C139" s="88"/>
      <c r="D139" s="89"/>
      <c r="E139" s="89"/>
      <c r="F139" s="89"/>
      <c r="G139" s="89"/>
      <c r="H139" s="89"/>
      <c r="I139" s="89"/>
      <c r="J139" s="89"/>
      <c r="K139" s="89"/>
      <c r="L139" s="89"/>
      <c r="M139" s="33"/>
      <c r="N139" s="33"/>
      <c r="O139" s="33"/>
      <c r="P139" s="33"/>
      <c r="Q139" s="33"/>
      <c r="R139" s="33"/>
      <c r="S139" s="33"/>
      <c r="T139" s="33"/>
      <c r="U139" s="33"/>
      <c r="V139" s="33"/>
      <c r="W139" s="33"/>
      <c r="X139" s="33"/>
      <c r="Y139" s="33"/>
      <c r="Z139" s="33"/>
      <c r="AA139" s="33"/>
      <c r="AB139" s="33"/>
      <c r="AC139" s="33"/>
      <c r="AD139" s="33"/>
      <c r="AE139" s="33"/>
      <c r="AF139" s="65"/>
    </row>
    <row r="140" spans="1:256" ht="12.75" hidden="1" customHeight="1">
      <c r="A140" s="55" t="s">
        <v>124</v>
      </c>
      <c r="B140" s="78" t="s">
        <v>125</v>
      </c>
      <c r="C140" s="88"/>
      <c r="D140" s="89"/>
      <c r="E140" s="89"/>
      <c r="F140" s="89"/>
      <c r="G140" s="89"/>
      <c r="H140" s="89"/>
      <c r="I140" s="89"/>
      <c r="J140" s="89"/>
      <c r="K140" s="89"/>
      <c r="L140" s="89"/>
      <c r="M140" s="33"/>
      <c r="N140" s="33"/>
      <c r="O140" s="33"/>
      <c r="P140" s="33"/>
      <c r="Q140" s="33"/>
      <c r="R140" s="33"/>
      <c r="S140" s="33"/>
      <c r="T140" s="33"/>
      <c r="U140" s="33"/>
      <c r="V140" s="33"/>
      <c r="W140" s="33"/>
      <c r="X140" s="33"/>
      <c r="Y140" s="33"/>
      <c r="Z140" s="33"/>
      <c r="AA140" s="33"/>
      <c r="AB140" s="33"/>
      <c r="AC140" s="33"/>
      <c r="AD140" s="33"/>
      <c r="AE140" s="33"/>
      <c r="AF140" s="65"/>
    </row>
    <row r="141" spans="1:256" ht="12.75" hidden="1" customHeight="1">
      <c r="A141" s="55" t="s">
        <v>126</v>
      </c>
      <c r="B141" s="78" t="s">
        <v>115</v>
      </c>
      <c r="C141" s="56"/>
      <c r="D141" s="57"/>
      <c r="E141" s="57"/>
      <c r="F141" s="57"/>
      <c r="G141" s="57"/>
      <c r="H141" s="57"/>
      <c r="I141" s="57"/>
      <c r="J141" s="57"/>
      <c r="K141" s="57"/>
      <c r="L141" s="57"/>
      <c r="M141" s="34"/>
      <c r="N141" s="34"/>
      <c r="O141" s="34"/>
      <c r="P141" s="34"/>
      <c r="Q141" s="34"/>
      <c r="R141" s="34"/>
      <c r="S141" s="34"/>
      <c r="T141" s="34"/>
      <c r="U141" s="34"/>
      <c r="V141" s="34"/>
      <c r="W141" s="34"/>
      <c r="X141" s="34"/>
      <c r="Y141" s="34"/>
      <c r="Z141" s="34"/>
      <c r="AA141" s="34"/>
      <c r="AB141" s="34"/>
      <c r="AC141" s="34"/>
      <c r="AD141" s="34"/>
      <c r="AE141" s="34"/>
      <c r="AF141" s="65"/>
    </row>
    <row r="142" spans="1:256" ht="12.75" hidden="1" customHeight="1">
      <c r="A142" s="91">
        <v>3</v>
      </c>
      <c r="B142" s="88" t="s">
        <v>259</v>
      </c>
      <c r="C142" s="88"/>
      <c r="D142" s="89"/>
      <c r="E142" s="89"/>
      <c r="F142" s="89"/>
      <c r="G142" s="89"/>
      <c r="H142" s="89"/>
      <c r="I142" s="89"/>
      <c r="J142" s="89"/>
      <c r="K142" s="89"/>
      <c r="L142" s="89"/>
      <c r="M142" s="33"/>
      <c r="N142" s="33"/>
      <c r="O142" s="33"/>
      <c r="P142" s="33"/>
      <c r="Q142" s="33"/>
      <c r="R142" s="33"/>
      <c r="S142" s="33"/>
      <c r="T142" s="33"/>
      <c r="U142" s="33"/>
      <c r="V142" s="33"/>
      <c r="W142" s="33"/>
      <c r="X142" s="33"/>
      <c r="Y142" s="33"/>
      <c r="Z142" s="33"/>
      <c r="AA142" s="33"/>
      <c r="AB142" s="33"/>
      <c r="AC142" s="33"/>
      <c r="AD142" s="33"/>
      <c r="AE142" s="33"/>
      <c r="AF142" s="65"/>
    </row>
    <row r="143" spans="1:256" ht="25.5" hidden="1" customHeight="1">
      <c r="A143" s="55" t="s">
        <v>114</v>
      </c>
      <c r="B143" s="78" t="s">
        <v>119</v>
      </c>
      <c r="C143" s="88"/>
      <c r="D143" s="89"/>
      <c r="E143" s="89"/>
      <c r="F143" s="89"/>
      <c r="G143" s="89"/>
      <c r="H143" s="89"/>
      <c r="I143" s="89"/>
      <c r="J143" s="89"/>
      <c r="K143" s="89"/>
      <c r="L143" s="89"/>
      <c r="M143" s="33"/>
      <c r="N143" s="33"/>
      <c r="O143" s="33"/>
      <c r="P143" s="33"/>
      <c r="Q143" s="33"/>
      <c r="R143" s="33"/>
      <c r="S143" s="33"/>
      <c r="T143" s="33"/>
      <c r="U143" s="33"/>
      <c r="V143" s="33"/>
      <c r="W143" s="33"/>
      <c r="X143" s="33"/>
      <c r="Y143" s="33"/>
      <c r="Z143" s="33"/>
      <c r="AA143" s="33"/>
      <c r="AB143" s="33"/>
      <c r="AC143" s="33"/>
      <c r="AD143" s="33"/>
      <c r="AE143" s="33"/>
      <c r="AF143" s="65"/>
    </row>
    <row r="144" spans="1:256" ht="12.75" hidden="1" customHeight="1">
      <c r="A144" s="55" t="s">
        <v>124</v>
      </c>
      <c r="B144" s="78" t="s">
        <v>125</v>
      </c>
      <c r="C144" s="88"/>
      <c r="D144" s="89"/>
      <c r="E144" s="89"/>
      <c r="F144" s="89"/>
      <c r="G144" s="89"/>
      <c r="H144" s="89"/>
      <c r="I144" s="89"/>
      <c r="J144" s="89"/>
      <c r="K144" s="89"/>
      <c r="L144" s="89"/>
      <c r="M144" s="33"/>
      <c r="N144" s="33"/>
      <c r="O144" s="33"/>
      <c r="P144" s="33"/>
      <c r="Q144" s="33"/>
      <c r="R144" s="33"/>
      <c r="S144" s="33"/>
      <c r="T144" s="33"/>
      <c r="U144" s="33"/>
      <c r="V144" s="33"/>
      <c r="W144" s="33"/>
      <c r="X144" s="33"/>
      <c r="Y144" s="33"/>
      <c r="Z144" s="33"/>
      <c r="AA144" s="33"/>
      <c r="AB144" s="33"/>
      <c r="AC144" s="33"/>
      <c r="AD144" s="33"/>
      <c r="AE144" s="33"/>
      <c r="AF144" s="65"/>
    </row>
    <row r="145" spans="1:32" ht="12.75" hidden="1" customHeight="1">
      <c r="A145" s="55" t="s">
        <v>126</v>
      </c>
      <c r="B145" s="78" t="s">
        <v>115</v>
      </c>
      <c r="C145" s="88"/>
      <c r="D145" s="89"/>
      <c r="E145" s="89"/>
      <c r="F145" s="89"/>
      <c r="G145" s="89"/>
      <c r="H145" s="89"/>
      <c r="I145" s="89"/>
      <c r="J145" s="89"/>
      <c r="K145" s="89"/>
      <c r="L145" s="89"/>
      <c r="M145" s="33"/>
      <c r="N145" s="33"/>
      <c r="O145" s="33"/>
      <c r="P145" s="33"/>
      <c r="Q145" s="33"/>
      <c r="R145" s="33"/>
      <c r="S145" s="33"/>
      <c r="T145" s="33"/>
      <c r="U145" s="33"/>
      <c r="V145" s="33"/>
      <c r="W145" s="33"/>
      <c r="X145" s="33"/>
      <c r="Y145" s="33"/>
      <c r="Z145" s="33"/>
      <c r="AA145" s="33"/>
      <c r="AB145" s="33"/>
      <c r="AC145" s="33"/>
      <c r="AD145" s="33"/>
      <c r="AE145" s="33"/>
      <c r="AF145" s="65"/>
    </row>
  </sheetData>
  <mergeCells count="28">
    <mergeCell ref="A1:AF1"/>
    <mergeCell ref="A2:AF2"/>
    <mergeCell ref="A3:AF3"/>
    <mergeCell ref="P4:AF4"/>
    <mergeCell ref="A5:A8"/>
    <mergeCell ref="B5:B8"/>
    <mergeCell ref="C5:E5"/>
    <mergeCell ref="F5:L5"/>
    <mergeCell ref="M5:O7"/>
    <mergeCell ref="P5:V5"/>
    <mergeCell ref="AE5:AE8"/>
    <mergeCell ref="AF5:AF8"/>
    <mergeCell ref="C6:C8"/>
    <mergeCell ref="D6:E6"/>
    <mergeCell ref="F6:F8"/>
    <mergeCell ref="G6:I7"/>
    <mergeCell ref="AB6:AD7"/>
    <mergeCell ref="D7:D8"/>
    <mergeCell ref="E7:E8"/>
    <mergeCell ref="W7:W8"/>
    <mergeCell ref="X7:X8"/>
    <mergeCell ref="W5:X6"/>
    <mergeCell ref="Y5:AD5"/>
    <mergeCell ref="J6:L7"/>
    <mergeCell ref="P6:P8"/>
    <mergeCell ref="Q6:S7"/>
    <mergeCell ref="T6:V7"/>
    <mergeCell ref="Y6:AA7"/>
  </mergeCells>
  <pageMargins left="0.27559055118110237" right="0.19685039370078741" top="0.43307086614173229" bottom="0.39370078740157483" header="0.31496062992125984" footer="0.31496062992125984"/>
  <pageSetup paperSize="9" scale="70" orientation="landscape" r:id="rId1"/>
  <colBreaks count="1" manualBreakCount="1">
    <brk id="32"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V145"/>
  <sheetViews>
    <sheetView zoomScale="70" zoomScaleNormal="70" workbookViewId="0">
      <selection activeCell="E7" sqref="E7:E8"/>
    </sheetView>
  </sheetViews>
  <sheetFormatPr defaultColWidth="8.88671875" defaultRowHeight="12.75"/>
  <cols>
    <col min="1" max="1" width="3.88671875" style="41" customWidth="1"/>
    <col min="2" max="2" width="38.33203125" style="41" customWidth="1"/>
    <col min="3" max="3" width="9.44140625" style="41" customWidth="1"/>
    <col min="4" max="5" width="8.109375" style="41" customWidth="1"/>
    <col min="6" max="6" width="8.33203125" style="41" customWidth="1"/>
    <col min="7" max="12" width="7.44140625" style="41" customWidth="1"/>
    <col min="13" max="13" width="8.33203125" style="41" customWidth="1"/>
    <col min="14" max="15" width="6.88671875" style="41" customWidth="1"/>
    <col min="16" max="16" width="6.5546875" style="41" customWidth="1"/>
    <col min="17" max="17" width="6.44140625" style="41" customWidth="1"/>
    <col min="18" max="18" width="8.109375" style="41" customWidth="1"/>
    <col min="19" max="20" width="6.44140625" style="41" customWidth="1"/>
    <col min="21" max="21" width="7.33203125" style="41" customWidth="1"/>
    <col min="22" max="22" width="6.33203125" style="41" customWidth="1"/>
    <col min="23" max="23" width="8" style="92" customWidth="1"/>
    <col min="24" max="24" width="7.21875" style="92" customWidth="1"/>
    <col min="25" max="31" width="7.33203125" style="92" customWidth="1"/>
    <col min="32" max="32" width="10.5546875" style="41" customWidth="1"/>
    <col min="33" max="16384" width="8.88671875" style="41"/>
  </cols>
  <sheetData>
    <row r="1" spans="1:256">
      <c r="A1" s="367" t="s">
        <v>265</v>
      </c>
      <c r="B1" s="367"/>
      <c r="C1" s="367"/>
      <c r="D1" s="367"/>
      <c r="E1" s="367"/>
      <c r="F1" s="367"/>
      <c r="G1" s="367"/>
      <c r="H1" s="367"/>
      <c r="I1" s="367"/>
      <c r="J1" s="367"/>
      <c r="K1" s="367"/>
      <c r="L1" s="367"/>
      <c r="M1" s="367"/>
      <c r="N1" s="367"/>
      <c r="O1" s="367"/>
      <c r="P1" s="367"/>
      <c r="Q1" s="367"/>
      <c r="R1" s="367"/>
      <c r="S1" s="367"/>
      <c r="T1" s="367"/>
      <c r="U1" s="367"/>
      <c r="V1" s="367"/>
      <c r="W1" s="367"/>
      <c r="X1" s="367"/>
      <c r="Y1" s="367"/>
      <c r="Z1" s="367"/>
      <c r="AA1" s="367"/>
      <c r="AB1" s="367"/>
      <c r="AC1" s="367"/>
      <c r="AD1" s="367"/>
      <c r="AE1" s="367"/>
      <c r="AF1" s="367"/>
      <c r="AG1" s="40"/>
      <c r="AH1" s="40"/>
      <c r="AI1" s="40"/>
      <c r="AJ1" s="40"/>
      <c r="AK1" s="40"/>
      <c r="AL1" s="40"/>
      <c r="AM1" s="40"/>
      <c r="AN1" s="40"/>
      <c r="AO1" s="40"/>
      <c r="AP1" s="40"/>
      <c r="AQ1" s="40"/>
      <c r="AR1" s="40"/>
      <c r="AS1" s="40"/>
      <c r="AT1" s="40"/>
      <c r="AU1" s="40"/>
      <c r="AV1" s="40"/>
      <c r="AW1" s="40"/>
      <c r="AX1" s="40"/>
      <c r="AY1" s="40"/>
      <c r="AZ1" s="40"/>
      <c r="BA1" s="40"/>
      <c r="BB1" s="40"/>
      <c r="BC1" s="40"/>
      <c r="BD1" s="40"/>
      <c r="BE1" s="40"/>
      <c r="BF1" s="40"/>
      <c r="BG1" s="40"/>
      <c r="BH1" s="40"/>
      <c r="BI1" s="40"/>
      <c r="BJ1" s="40"/>
      <c r="BK1" s="40"/>
      <c r="BL1" s="40"/>
      <c r="BM1" s="40"/>
      <c r="BN1" s="40"/>
      <c r="BO1" s="40"/>
      <c r="BP1" s="40"/>
      <c r="BQ1" s="40"/>
      <c r="BR1" s="40"/>
      <c r="BS1" s="40"/>
      <c r="BT1" s="40"/>
      <c r="BU1" s="40"/>
      <c r="BV1" s="40"/>
      <c r="BW1" s="40"/>
      <c r="BX1" s="40"/>
      <c r="BY1" s="40"/>
      <c r="BZ1" s="40"/>
      <c r="CA1" s="40"/>
      <c r="CB1" s="40"/>
      <c r="CC1" s="40"/>
      <c r="CD1" s="40"/>
      <c r="CE1" s="40"/>
      <c r="CF1" s="40"/>
      <c r="CG1" s="40"/>
      <c r="CH1" s="40"/>
      <c r="CI1" s="40"/>
      <c r="CJ1" s="40"/>
      <c r="CK1" s="40"/>
      <c r="CL1" s="40"/>
      <c r="CM1" s="40"/>
      <c r="CN1" s="40"/>
      <c r="CO1" s="40"/>
      <c r="CP1" s="40"/>
      <c r="CQ1" s="40"/>
      <c r="CR1" s="40"/>
      <c r="CS1" s="40"/>
      <c r="CT1" s="40"/>
      <c r="CU1" s="40"/>
      <c r="CV1" s="40"/>
      <c r="CW1" s="40"/>
      <c r="CX1" s="40"/>
      <c r="CY1" s="40"/>
      <c r="CZ1" s="40"/>
      <c r="DA1" s="40"/>
      <c r="DB1" s="40"/>
      <c r="DC1" s="40"/>
      <c r="DD1" s="40"/>
      <c r="DE1" s="40"/>
      <c r="DF1" s="40"/>
      <c r="DG1" s="40"/>
      <c r="DH1" s="40"/>
      <c r="DI1" s="40"/>
      <c r="DJ1" s="40"/>
      <c r="DK1" s="40"/>
      <c r="DL1" s="40"/>
      <c r="DM1" s="40"/>
      <c r="DN1" s="40"/>
      <c r="DO1" s="40"/>
      <c r="DP1" s="40"/>
      <c r="DQ1" s="40"/>
      <c r="DR1" s="40"/>
      <c r="DS1" s="40"/>
      <c r="DT1" s="40"/>
      <c r="DU1" s="40"/>
      <c r="DV1" s="40"/>
      <c r="DW1" s="40"/>
      <c r="DX1" s="40"/>
      <c r="DY1" s="40"/>
      <c r="DZ1" s="40"/>
      <c r="EA1" s="40"/>
      <c r="EB1" s="40"/>
      <c r="EC1" s="40"/>
      <c r="ED1" s="40"/>
      <c r="EE1" s="40"/>
      <c r="EF1" s="40"/>
      <c r="EG1" s="40"/>
      <c r="EH1" s="40"/>
      <c r="EI1" s="40"/>
      <c r="EJ1" s="40"/>
      <c r="EK1" s="40"/>
      <c r="EL1" s="40"/>
      <c r="EM1" s="40"/>
      <c r="EN1" s="40"/>
      <c r="EO1" s="40"/>
      <c r="EP1" s="40"/>
      <c r="EQ1" s="40"/>
      <c r="ER1" s="40"/>
      <c r="ES1" s="40"/>
      <c r="ET1" s="40"/>
      <c r="EU1" s="40"/>
      <c r="EV1" s="40"/>
      <c r="EW1" s="40"/>
      <c r="EX1" s="40"/>
      <c r="EY1" s="40"/>
      <c r="EZ1" s="40"/>
      <c r="FA1" s="40"/>
      <c r="FB1" s="40"/>
      <c r="FC1" s="40"/>
      <c r="FD1" s="40"/>
      <c r="FE1" s="40"/>
      <c r="FF1" s="40"/>
      <c r="FG1" s="40"/>
      <c r="FH1" s="40"/>
      <c r="FI1" s="40"/>
      <c r="FJ1" s="40"/>
      <c r="FK1" s="40"/>
      <c r="FL1" s="40"/>
      <c r="FM1" s="40"/>
      <c r="FN1" s="40"/>
      <c r="FO1" s="40"/>
      <c r="FP1" s="40"/>
      <c r="FQ1" s="40"/>
      <c r="FR1" s="40"/>
      <c r="FS1" s="40"/>
      <c r="FT1" s="40"/>
      <c r="FU1" s="40"/>
      <c r="FV1" s="40"/>
      <c r="FW1" s="40"/>
      <c r="FX1" s="40"/>
      <c r="FY1" s="40"/>
      <c r="FZ1" s="40"/>
      <c r="GA1" s="40"/>
      <c r="GB1" s="40"/>
      <c r="GC1" s="40"/>
      <c r="GD1" s="40"/>
      <c r="GE1" s="40"/>
      <c r="GF1" s="40"/>
      <c r="GG1" s="40"/>
      <c r="GH1" s="40"/>
      <c r="GI1" s="40"/>
      <c r="GJ1" s="40"/>
      <c r="GK1" s="40"/>
      <c r="GL1" s="40"/>
      <c r="GM1" s="40"/>
      <c r="GN1" s="40"/>
      <c r="GO1" s="40"/>
      <c r="GP1" s="40"/>
      <c r="GQ1" s="40"/>
      <c r="GR1" s="40"/>
      <c r="GS1" s="40"/>
      <c r="GT1" s="40"/>
      <c r="GU1" s="40"/>
      <c r="GV1" s="40"/>
      <c r="GW1" s="40"/>
      <c r="GX1" s="40"/>
      <c r="GY1" s="40"/>
      <c r="GZ1" s="40"/>
      <c r="HA1" s="40"/>
      <c r="HB1" s="40"/>
      <c r="HC1" s="40"/>
      <c r="HD1" s="40"/>
      <c r="HE1" s="40"/>
      <c r="HF1" s="40"/>
      <c r="HG1" s="40"/>
      <c r="HH1" s="40"/>
      <c r="HI1" s="40"/>
      <c r="HJ1" s="40"/>
      <c r="HK1" s="40"/>
      <c r="HL1" s="40"/>
      <c r="HM1" s="40"/>
      <c r="HN1" s="40"/>
      <c r="HO1" s="40"/>
      <c r="HP1" s="40"/>
      <c r="HQ1" s="40"/>
      <c r="HR1" s="40"/>
      <c r="HS1" s="40"/>
      <c r="HT1" s="40"/>
      <c r="HU1" s="40"/>
      <c r="HV1" s="40"/>
      <c r="HW1" s="40"/>
      <c r="HX1" s="40"/>
      <c r="HY1" s="40"/>
      <c r="HZ1" s="40"/>
      <c r="IA1" s="40"/>
      <c r="IB1" s="40"/>
      <c r="IC1" s="40"/>
      <c r="ID1" s="40"/>
      <c r="IE1" s="40"/>
      <c r="IF1" s="40"/>
      <c r="IG1" s="40"/>
      <c r="IH1" s="40"/>
      <c r="II1" s="40"/>
      <c r="IJ1" s="40"/>
      <c r="IK1" s="40"/>
      <c r="IL1" s="40"/>
      <c r="IM1" s="40"/>
      <c r="IN1" s="40"/>
      <c r="IO1" s="40"/>
      <c r="IP1" s="40"/>
      <c r="IQ1" s="40"/>
      <c r="IR1" s="40"/>
      <c r="IS1" s="40"/>
      <c r="IT1" s="40"/>
      <c r="IU1" s="40"/>
      <c r="IV1" s="40"/>
    </row>
    <row r="2" spans="1:256">
      <c r="A2" s="368" t="s">
        <v>71</v>
      </c>
      <c r="B2" s="368"/>
      <c r="C2" s="368"/>
      <c r="D2" s="368"/>
      <c r="E2" s="368"/>
      <c r="F2" s="368"/>
      <c r="G2" s="368"/>
      <c r="H2" s="368"/>
      <c r="I2" s="368"/>
      <c r="J2" s="368"/>
      <c r="K2" s="368"/>
      <c r="L2" s="368"/>
      <c r="M2" s="368"/>
      <c r="N2" s="368"/>
      <c r="O2" s="368"/>
      <c r="P2" s="368"/>
      <c r="Q2" s="368"/>
      <c r="R2" s="368"/>
      <c r="S2" s="368"/>
      <c r="T2" s="368"/>
      <c r="U2" s="368"/>
      <c r="V2" s="368"/>
      <c r="W2" s="368"/>
      <c r="X2" s="368"/>
      <c r="Y2" s="368"/>
      <c r="Z2" s="368"/>
      <c r="AA2" s="368"/>
      <c r="AB2" s="368"/>
      <c r="AC2" s="368"/>
      <c r="AD2" s="368"/>
      <c r="AE2" s="368"/>
      <c r="AF2" s="368"/>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c r="CA2" s="40"/>
      <c r="CB2" s="40"/>
      <c r="CC2" s="40"/>
      <c r="CD2" s="40"/>
      <c r="CE2" s="40"/>
      <c r="CF2" s="40"/>
      <c r="CG2" s="40"/>
      <c r="CH2" s="40"/>
      <c r="CI2" s="40"/>
      <c r="CJ2" s="40"/>
      <c r="CK2" s="40"/>
      <c r="CL2" s="40"/>
      <c r="CM2" s="40"/>
      <c r="CN2" s="40"/>
      <c r="CO2" s="40"/>
      <c r="CP2" s="40"/>
      <c r="CQ2" s="40"/>
      <c r="CR2" s="40"/>
      <c r="CS2" s="40"/>
      <c r="CT2" s="40"/>
      <c r="CU2" s="40"/>
      <c r="CV2" s="40"/>
      <c r="CW2" s="40"/>
      <c r="CX2" s="40"/>
      <c r="CY2" s="40"/>
      <c r="CZ2" s="40"/>
      <c r="DA2" s="40"/>
      <c r="DB2" s="40"/>
      <c r="DC2" s="40"/>
      <c r="DD2" s="40"/>
      <c r="DE2" s="40"/>
      <c r="DF2" s="40"/>
      <c r="DG2" s="40"/>
      <c r="DH2" s="40"/>
      <c r="DI2" s="40"/>
      <c r="DJ2" s="40"/>
      <c r="DK2" s="40"/>
      <c r="DL2" s="40"/>
      <c r="DM2" s="40"/>
      <c r="DN2" s="40"/>
      <c r="DO2" s="40"/>
      <c r="DP2" s="40"/>
      <c r="DQ2" s="40"/>
      <c r="DR2" s="40"/>
      <c r="DS2" s="40"/>
      <c r="DT2" s="40"/>
      <c r="DU2" s="40"/>
      <c r="DV2" s="40"/>
      <c r="DW2" s="40"/>
      <c r="DX2" s="40"/>
      <c r="DY2" s="40"/>
      <c r="DZ2" s="40"/>
      <c r="EA2" s="40"/>
      <c r="EB2" s="40"/>
      <c r="EC2" s="40"/>
      <c r="ED2" s="40"/>
      <c r="EE2" s="40"/>
      <c r="EF2" s="40"/>
      <c r="EG2" s="40"/>
      <c r="EH2" s="40"/>
      <c r="EI2" s="40"/>
      <c r="EJ2" s="40"/>
      <c r="EK2" s="40"/>
      <c r="EL2" s="40"/>
      <c r="EM2" s="40"/>
      <c r="EN2" s="40"/>
      <c r="EO2" s="40"/>
      <c r="EP2" s="40"/>
      <c r="EQ2" s="40"/>
      <c r="ER2" s="40"/>
      <c r="ES2" s="40"/>
      <c r="ET2" s="40"/>
      <c r="EU2" s="40"/>
      <c r="EV2" s="40"/>
      <c r="EW2" s="40"/>
      <c r="EX2" s="40"/>
      <c r="EY2" s="40"/>
      <c r="EZ2" s="40"/>
      <c r="FA2" s="40"/>
      <c r="FB2" s="40"/>
      <c r="FC2" s="40"/>
      <c r="FD2" s="40"/>
      <c r="FE2" s="40"/>
      <c r="FF2" s="40"/>
      <c r="FG2" s="40"/>
      <c r="FH2" s="40"/>
      <c r="FI2" s="40"/>
      <c r="FJ2" s="40"/>
      <c r="FK2" s="40"/>
      <c r="FL2" s="40"/>
      <c r="FM2" s="40"/>
      <c r="FN2" s="40"/>
      <c r="FO2" s="40"/>
      <c r="FP2" s="40"/>
      <c r="FQ2" s="40"/>
      <c r="FR2" s="40"/>
      <c r="FS2" s="40"/>
      <c r="FT2" s="40"/>
      <c r="FU2" s="40"/>
      <c r="FV2" s="40"/>
      <c r="FW2" s="40"/>
      <c r="FX2" s="40"/>
      <c r="FY2" s="40"/>
      <c r="FZ2" s="40"/>
      <c r="GA2" s="40"/>
      <c r="GB2" s="40"/>
      <c r="GC2" s="40"/>
      <c r="GD2" s="40"/>
      <c r="GE2" s="40"/>
      <c r="GF2" s="40"/>
      <c r="GG2" s="40"/>
      <c r="GH2" s="40"/>
      <c r="GI2" s="40"/>
      <c r="GJ2" s="40"/>
      <c r="GK2" s="40"/>
      <c r="GL2" s="40"/>
      <c r="GM2" s="40"/>
      <c r="GN2" s="40"/>
      <c r="GO2" s="40"/>
      <c r="GP2" s="40"/>
      <c r="GQ2" s="40"/>
      <c r="GR2" s="40"/>
      <c r="GS2" s="40"/>
      <c r="GT2" s="40"/>
      <c r="GU2" s="40"/>
      <c r="GV2" s="40"/>
      <c r="GW2" s="40"/>
      <c r="GX2" s="40"/>
      <c r="GY2" s="40"/>
      <c r="GZ2" s="40"/>
      <c r="HA2" s="40"/>
      <c r="HB2" s="40"/>
      <c r="HC2" s="40"/>
      <c r="HD2" s="40"/>
      <c r="HE2" s="40"/>
      <c r="HF2" s="40"/>
      <c r="HG2" s="40"/>
      <c r="HH2" s="40"/>
      <c r="HI2" s="40"/>
      <c r="HJ2" s="40"/>
      <c r="HK2" s="40"/>
      <c r="HL2" s="40"/>
      <c r="HM2" s="40"/>
      <c r="HN2" s="40"/>
      <c r="HO2" s="40"/>
      <c r="HP2" s="40"/>
      <c r="HQ2" s="40"/>
      <c r="HR2" s="40"/>
      <c r="HS2" s="40"/>
      <c r="HT2" s="40"/>
      <c r="HU2" s="40"/>
      <c r="HV2" s="40"/>
      <c r="HW2" s="40"/>
      <c r="HX2" s="40"/>
      <c r="HY2" s="40"/>
      <c r="HZ2" s="40"/>
      <c r="IA2" s="40"/>
      <c r="IB2" s="40"/>
      <c r="IC2" s="40"/>
      <c r="ID2" s="40"/>
      <c r="IE2" s="40"/>
      <c r="IF2" s="40"/>
      <c r="IG2" s="40"/>
      <c r="IH2" s="40"/>
      <c r="II2" s="40"/>
      <c r="IJ2" s="40"/>
      <c r="IK2" s="40"/>
      <c r="IL2" s="40"/>
      <c r="IM2" s="40"/>
      <c r="IN2" s="40"/>
      <c r="IO2" s="40"/>
      <c r="IP2" s="40"/>
      <c r="IQ2" s="40"/>
      <c r="IR2" s="40"/>
      <c r="IS2" s="40"/>
      <c r="IT2" s="40"/>
      <c r="IU2" s="40"/>
      <c r="IV2" s="40"/>
    </row>
    <row r="3" spans="1:256">
      <c r="A3" s="369" t="s">
        <v>72</v>
      </c>
      <c r="B3" s="369"/>
      <c r="C3" s="369"/>
      <c r="D3" s="369"/>
      <c r="E3" s="369"/>
      <c r="F3" s="369"/>
      <c r="G3" s="369"/>
      <c r="H3" s="369"/>
      <c r="I3" s="369"/>
      <c r="J3" s="369"/>
      <c r="K3" s="369"/>
      <c r="L3" s="369"/>
      <c r="M3" s="369"/>
      <c r="N3" s="369"/>
      <c r="O3" s="369"/>
      <c r="P3" s="369"/>
      <c r="Q3" s="369"/>
      <c r="R3" s="369"/>
      <c r="S3" s="369"/>
      <c r="T3" s="369"/>
      <c r="U3" s="369"/>
      <c r="V3" s="369"/>
      <c r="W3" s="369"/>
      <c r="X3" s="369"/>
      <c r="Y3" s="369"/>
      <c r="Z3" s="369"/>
      <c r="AA3" s="369"/>
      <c r="AB3" s="369"/>
      <c r="AC3" s="369"/>
      <c r="AD3" s="369"/>
      <c r="AE3" s="369"/>
      <c r="AF3" s="369"/>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0"/>
      <c r="DS3" s="40"/>
      <c r="DT3" s="40"/>
      <c r="DU3" s="40"/>
      <c r="DV3" s="40"/>
      <c r="DW3" s="40"/>
      <c r="DX3" s="40"/>
      <c r="DY3" s="40"/>
      <c r="DZ3" s="40"/>
      <c r="EA3" s="40"/>
      <c r="EB3" s="40"/>
      <c r="EC3" s="40"/>
      <c r="ED3" s="40"/>
      <c r="EE3" s="40"/>
      <c r="EF3" s="40"/>
      <c r="EG3" s="40"/>
      <c r="EH3" s="40"/>
      <c r="EI3" s="40"/>
      <c r="EJ3" s="40"/>
      <c r="EK3" s="40"/>
      <c r="EL3" s="40"/>
      <c r="EM3" s="40"/>
      <c r="EN3" s="40"/>
      <c r="EO3" s="40"/>
      <c r="EP3" s="40"/>
      <c r="EQ3" s="40"/>
      <c r="ER3" s="40"/>
      <c r="ES3" s="40"/>
      <c r="ET3" s="40"/>
      <c r="EU3" s="40"/>
      <c r="EV3" s="40"/>
      <c r="EW3" s="40"/>
      <c r="EX3" s="40"/>
      <c r="EY3" s="40"/>
      <c r="EZ3" s="40"/>
      <c r="FA3" s="40"/>
      <c r="FB3" s="40"/>
      <c r="FC3" s="40"/>
      <c r="FD3" s="40"/>
      <c r="FE3" s="40"/>
      <c r="FF3" s="40"/>
      <c r="FG3" s="40"/>
      <c r="FH3" s="40"/>
      <c r="FI3" s="40"/>
      <c r="FJ3" s="40"/>
      <c r="FK3" s="40"/>
      <c r="FL3" s="40"/>
      <c r="FM3" s="40"/>
      <c r="FN3" s="40"/>
      <c r="FO3" s="40"/>
      <c r="FP3" s="40"/>
      <c r="FQ3" s="40"/>
      <c r="FR3" s="40"/>
      <c r="FS3" s="40"/>
      <c r="FT3" s="40"/>
      <c r="FU3" s="40"/>
      <c r="FV3" s="40"/>
      <c r="FW3" s="40"/>
      <c r="FX3" s="40"/>
      <c r="FY3" s="40"/>
      <c r="FZ3" s="40"/>
      <c r="GA3" s="40"/>
      <c r="GB3" s="40"/>
      <c r="GC3" s="40"/>
      <c r="GD3" s="40"/>
      <c r="GE3" s="40"/>
      <c r="GF3" s="40"/>
      <c r="GG3" s="40"/>
      <c r="GH3" s="40"/>
      <c r="GI3" s="40"/>
      <c r="GJ3" s="40"/>
      <c r="GK3" s="40"/>
      <c r="GL3" s="40"/>
      <c r="GM3" s="40"/>
      <c r="GN3" s="40"/>
      <c r="GO3" s="40"/>
      <c r="GP3" s="40"/>
      <c r="GQ3" s="40"/>
      <c r="GR3" s="40"/>
      <c r="GS3" s="40"/>
      <c r="GT3" s="40"/>
      <c r="GU3" s="40"/>
      <c r="GV3" s="40"/>
      <c r="GW3" s="40"/>
      <c r="GX3" s="40"/>
      <c r="GY3" s="40"/>
      <c r="GZ3" s="40"/>
      <c r="HA3" s="40"/>
      <c r="HB3" s="40"/>
      <c r="HC3" s="40"/>
      <c r="HD3" s="40"/>
      <c r="HE3" s="40"/>
      <c r="HF3" s="40"/>
      <c r="HG3" s="40"/>
      <c r="HH3" s="40"/>
      <c r="HI3" s="40"/>
      <c r="HJ3" s="40"/>
      <c r="HK3" s="40"/>
      <c r="HL3" s="40"/>
      <c r="HM3" s="40"/>
      <c r="HN3" s="40"/>
      <c r="HO3" s="40"/>
      <c r="HP3" s="40"/>
      <c r="HQ3" s="40"/>
      <c r="HR3" s="40"/>
      <c r="HS3" s="40"/>
      <c r="HT3" s="40"/>
      <c r="HU3" s="40"/>
      <c r="HV3" s="40"/>
      <c r="HW3" s="40"/>
      <c r="HX3" s="40"/>
      <c r="HY3" s="40"/>
      <c r="HZ3" s="40"/>
      <c r="IA3" s="40"/>
      <c r="IB3" s="40"/>
      <c r="IC3" s="40"/>
      <c r="ID3" s="40"/>
      <c r="IE3" s="40"/>
      <c r="IF3" s="40"/>
      <c r="IG3" s="40"/>
      <c r="IH3" s="40"/>
      <c r="II3" s="40"/>
      <c r="IJ3" s="40"/>
      <c r="IK3" s="40"/>
      <c r="IL3" s="40"/>
      <c r="IM3" s="40"/>
      <c r="IN3" s="40"/>
      <c r="IO3" s="40"/>
      <c r="IP3" s="40"/>
      <c r="IQ3" s="40"/>
      <c r="IR3" s="40"/>
      <c r="IS3" s="40"/>
      <c r="IT3" s="40"/>
      <c r="IU3" s="40"/>
      <c r="IV3" s="40"/>
    </row>
    <row r="4" spans="1:256">
      <c r="P4" s="370" t="s">
        <v>73</v>
      </c>
      <c r="Q4" s="370"/>
      <c r="R4" s="370"/>
      <c r="S4" s="370"/>
      <c r="T4" s="370"/>
      <c r="U4" s="370"/>
      <c r="V4" s="370"/>
      <c r="W4" s="370"/>
      <c r="X4" s="370"/>
      <c r="Y4" s="370"/>
      <c r="Z4" s="370"/>
      <c r="AA4" s="370"/>
      <c r="AB4" s="370"/>
      <c r="AC4" s="370"/>
      <c r="AD4" s="370"/>
      <c r="AE4" s="370"/>
      <c r="AF4" s="370"/>
    </row>
    <row r="5" spans="1:256" ht="24.75" customHeight="1">
      <c r="A5" s="361" t="s">
        <v>74</v>
      </c>
      <c r="B5" s="361" t="s">
        <v>75</v>
      </c>
      <c r="C5" s="371" t="s">
        <v>76</v>
      </c>
      <c r="D5" s="371"/>
      <c r="E5" s="371"/>
      <c r="F5" s="371" t="s">
        <v>77</v>
      </c>
      <c r="G5" s="371"/>
      <c r="H5" s="371"/>
      <c r="I5" s="371"/>
      <c r="J5" s="371"/>
      <c r="K5" s="371"/>
      <c r="L5" s="371"/>
      <c r="M5" s="355" t="s">
        <v>78</v>
      </c>
      <c r="N5" s="356"/>
      <c r="O5" s="357"/>
      <c r="P5" s="355" t="s">
        <v>79</v>
      </c>
      <c r="Q5" s="356"/>
      <c r="R5" s="356"/>
      <c r="S5" s="356"/>
      <c r="T5" s="356"/>
      <c r="U5" s="356"/>
      <c r="V5" s="357"/>
      <c r="W5" s="356" t="s">
        <v>80</v>
      </c>
      <c r="X5" s="357"/>
      <c r="Y5" s="363" t="s">
        <v>81</v>
      </c>
      <c r="Z5" s="364"/>
      <c r="AA5" s="364"/>
      <c r="AB5" s="364"/>
      <c r="AC5" s="364"/>
      <c r="AD5" s="365"/>
      <c r="AE5" s="361" t="s">
        <v>82</v>
      </c>
      <c r="AF5" s="361" t="s">
        <v>61</v>
      </c>
    </row>
    <row r="6" spans="1:256" ht="20.25" customHeight="1">
      <c r="A6" s="366"/>
      <c r="B6" s="366"/>
      <c r="C6" s="361" t="s">
        <v>83</v>
      </c>
      <c r="D6" s="363" t="s">
        <v>84</v>
      </c>
      <c r="E6" s="365"/>
      <c r="F6" s="371" t="s">
        <v>64</v>
      </c>
      <c r="G6" s="355" t="s">
        <v>85</v>
      </c>
      <c r="H6" s="356"/>
      <c r="I6" s="357"/>
      <c r="J6" s="355" t="s">
        <v>86</v>
      </c>
      <c r="K6" s="356"/>
      <c r="L6" s="357"/>
      <c r="M6" s="372"/>
      <c r="N6" s="368"/>
      <c r="O6" s="373"/>
      <c r="P6" s="361" t="s">
        <v>64</v>
      </c>
      <c r="Q6" s="355" t="s">
        <v>85</v>
      </c>
      <c r="R6" s="356"/>
      <c r="S6" s="357"/>
      <c r="T6" s="355" t="s">
        <v>86</v>
      </c>
      <c r="U6" s="356"/>
      <c r="V6" s="357"/>
      <c r="W6" s="359"/>
      <c r="X6" s="360"/>
      <c r="Y6" s="355" t="s">
        <v>85</v>
      </c>
      <c r="Z6" s="356"/>
      <c r="AA6" s="357"/>
      <c r="AB6" s="355" t="s">
        <v>86</v>
      </c>
      <c r="AC6" s="356"/>
      <c r="AD6" s="357"/>
      <c r="AE6" s="366"/>
      <c r="AF6" s="366"/>
    </row>
    <row r="7" spans="1:256">
      <c r="A7" s="366"/>
      <c r="B7" s="366"/>
      <c r="C7" s="366"/>
      <c r="D7" s="355" t="s">
        <v>87</v>
      </c>
      <c r="E7" s="355" t="s">
        <v>88</v>
      </c>
      <c r="F7" s="371"/>
      <c r="G7" s="358"/>
      <c r="H7" s="359"/>
      <c r="I7" s="360"/>
      <c r="J7" s="358"/>
      <c r="K7" s="359"/>
      <c r="L7" s="360"/>
      <c r="M7" s="372"/>
      <c r="N7" s="368"/>
      <c r="O7" s="373"/>
      <c r="P7" s="366"/>
      <c r="Q7" s="358"/>
      <c r="R7" s="359"/>
      <c r="S7" s="360"/>
      <c r="T7" s="358"/>
      <c r="U7" s="359"/>
      <c r="V7" s="360"/>
      <c r="W7" s="361" t="s">
        <v>85</v>
      </c>
      <c r="X7" s="361" t="s">
        <v>86</v>
      </c>
      <c r="Y7" s="358"/>
      <c r="Z7" s="359"/>
      <c r="AA7" s="360"/>
      <c r="AB7" s="358"/>
      <c r="AC7" s="359"/>
      <c r="AD7" s="360"/>
      <c r="AE7" s="366"/>
      <c r="AF7" s="366"/>
    </row>
    <row r="8" spans="1:256" ht="74.25" customHeight="1">
      <c r="A8" s="362"/>
      <c r="B8" s="362"/>
      <c r="C8" s="362"/>
      <c r="D8" s="358"/>
      <c r="E8" s="358"/>
      <c r="F8" s="371"/>
      <c r="G8" s="43" t="s">
        <v>64</v>
      </c>
      <c r="H8" s="43" t="s">
        <v>89</v>
      </c>
      <c r="I8" s="43" t="s">
        <v>90</v>
      </c>
      <c r="J8" s="44" t="s">
        <v>64</v>
      </c>
      <c r="K8" s="43" t="s">
        <v>89</v>
      </c>
      <c r="L8" s="43" t="s">
        <v>90</v>
      </c>
      <c r="M8" s="42" t="s">
        <v>64</v>
      </c>
      <c r="N8" s="42" t="s">
        <v>85</v>
      </c>
      <c r="O8" s="42" t="s">
        <v>86</v>
      </c>
      <c r="P8" s="362"/>
      <c r="Q8" s="43" t="s">
        <v>64</v>
      </c>
      <c r="R8" s="43" t="s">
        <v>89</v>
      </c>
      <c r="S8" s="43" t="s">
        <v>90</v>
      </c>
      <c r="T8" s="44" t="s">
        <v>64</v>
      </c>
      <c r="U8" s="43" t="s">
        <v>89</v>
      </c>
      <c r="V8" s="43" t="s">
        <v>90</v>
      </c>
      <c r="W8" s="362"/>
      <c r="X8" s="362"/>
      <c r="Y8" s="43" t="s">
        <v>64</v>
      </c>
      <c r="Z8" s="43" t="s">
        <v>89</v>
      </c>
      <c r="AA8" s="43" t="s">
        <v>90</v>
      </c>
      <c r="AB8" s="44" t="s">
        <v>64</v>
      </c>
      <c r="AC8" s="43" t="s">
        <v>89</v>
      </c>
      <c r="AD8" s="43" t="s">
        <v>90</v>
      </c>
      <c r="AE8" s="362"/>
      <c r="AF8" s="362"/>
    </row>
    <row r="9" spans="1:256" ht="25.5">
      <c r="A9" s="45">
        <v>1</v>
      </c>
      <c r="B9" s="45">
        <v>2</v>
      </c>
      <c r="C9" s="45">
        <v>3</v>
      </c>
      <c r="D9" s="45">
        <v>4</v>
      </c>
      <c r="E9" s="45">
        <v>5</v>
      </c>
      <c r="F9" s="45" t="s">
        <v>91</v>
      </c>
      <c r="G9" s="45" t="s">
        <v>92</v>
      </c>
      <c r="H9" s="45">
        <v>8</v>
      </c>
      <c r="I9" s="45">
        <v>9</v>
      </c>
      <c r="J9" s="45" t="s">
        <v>93</v>
      </c>
      <c r="K9" s="45">
        <v>11</v>
      </c>
      <c r="L9" s="45">
        <v>12</v>
      </c>
      <c r="M9" s="45" t="s">
        <v>94</v>
      </c>
      <c r="N9" s="45">
        <v>14</v>
      </c>
      <c r="O9" s="45">
        <v>15</v>
      </c>
      <c r="P9" s="45" t="s">
        <v>95</v>
      </c>
      <c r="Q9" s="45" t="s">
        <v>96</v>
      </c>
      <c r="R9" s="45">
        <v>18</v>
      </c>
      <c r="S9" s="45">
        <v>19</v>
      </c>
      <c r="T9" s="45" t="s">
        <v>97</v>
      </c>
      <c r="U9" s="45">
        <v>21</v>
      </c>
      <c r="V9" s="45">
        <v>22</v>
      </c>
      <c r="W9" s="45" t="s">
        <v>98</v>
      </c>
      <c r="X9" s="45" t="s">
        <v>99</v>
      </c>
      <c r="Y9" s="45" t="s">
        <v>100</v>
      </c>
      <c r="Z9" s="45" t="s">
        <v>101</v>
      </c>
      <c r="AA9" s="45" t="s">
        <v>102</v>
      </c>
      <c r="AB9" s="45" t="s">
        <v>103</v>
      </c>
      <c r="AC9" s="45" t="s">
        <v>104</v>
      </c>
      <c r="AD9" s="45" t="s">
        <v>105</v>
      </c>
      <c r="AE9" s="45">
        <v>31</v>
      </c>
      <c r="AF9" s="45">
        <v>32</v>
      </c>
    </row>
    <row r="10" spans="1:256">
      <c r="A10" s="45"/>
      <c r="B10" s="42" t="s">
        <v>106</v>
      </c>
      <c r="C10" s="42"/>
      <c r="D10" s="46">
        <f t="shared" ref="D10:V10" si="0">D12+D88+D119</f>
        <v>600709</v>
      </c>
      <c r="E10" s="46">
        <f t="shared" si="0"/>
        <v>588907</v>
      </c>
      <c r="F10" s="46">
        <f t="shared" si="0"/>
        <v>203009.147</v>
      </c>
      <c r="G10" s="46">
        <f t="shared" si="0"/>
        <v>203009.147</v>
      </c>
      <c r="H10" s="46">
        <f t="shared" si="0"/>
        <v>833.14700000000005</v>
      </c>
      <c r="I10" s="46">
        <f t="shared" si="0"/>
        <v>202176</v>
      </c>
      <c r="J10" s="46">
        <f t="shared" si="0"/>
        <v>0</v>
      </c>
      <c r="K10" s="46">
        <f t="shared" si="0"/>
        <v>0</v>
      </c>
      <c r="L10" s="46">
        <f t="shared" si="0"/>
        <v>0</v>
      </c>
      <c r="M10" s="46">
        <f t="shared" si="0"/>
        <v>202176</v>
      </c>
      <c r="N10" s="46">
        <f t="shared" si="0"/>
        <v>202176</v>
      </c>
      <c r="O10" s="46">
        <f t="shared" si="0"/>
        <v>0</v>
      </c>
      <c r="P10" s="46">
        <f t="shared" si="0"/>
        <v>48095.188000000002</v>
      </c>
      <c r="Q10" s="46">
        <f t="shared" si="0"/>
        <v>48095.188000000002</v>
      </c>
      <c r="R10" s="46">
        <f t="shared" si="0"/>
        <v>266.28100000000001</v>
      </c>
      <c r="S10" s="46">
        <f t="shared" si="0"/>
        <v>47828.906999999999</v>
      </c>
      <c r="T10" s="46">
        <f t="shared" si="0"/>
        <v>0</v>
      </c>
      <c r="U10" s="46">
        <f t="shared" si="0"/>
        <v>0</v>
      </c>
      <c r="V10" s="46">
        <f t="shared" si="0"/>
        <v>0</v>
      </c>
      <c r="W10" s="33">
        <f>N10/I10*100</f>
        <v>100</v>
      </c>
      <c r="X10" s="33"/>
      <c r="Y10" s="33">
        <f>Q10/G10*100</f>
        <v>23.69114333552665</v>
      </c>
      <c r="Z10" s="33">
        <f>+R10/H10*100</f>
        <v>31.960866449738162</v>
      </c>
      <c r="AA10" s="33">
        <f>S10/I10*100</f>
        <v>23.657064636752136</v>
      </c>
      <c r="AB10" s="33"/>
      <c r="AC10" s="33"/>
      <c r="AD10" s="33"/>
      <c r="AE10" s="33">
        <f>((I10-4500)/I10)*100</f>
        <v>97.774216524216527</v>
      </c>
      <c r="AF10" s="45"/>
      <c r="AH10" s="47"/>
    </row>
    <row r="11" spans="1:256">
      <c r="A11" s="45"/>
      <c r="B11" s="42" t="s">
        <v>107</v>
      </c>
      <c r="C11" s="42"/>
      <c r="D11" s="46"/>
      <c r="E11" s="46"/>
      <c r="F11" s="46"/>
      <c r="G11" s="46"/>
      <c r="H11" s="46"/>
      <c r="I11" s="46"/>
      <c r="J11" s="46"/>
      <c r="K11" s="46"/>
      <c r="L11" s="46"/>
      <c r="M11" s="33"/>
      <c r="N11" s="33"/>
      <c r="O11" s="33"/>
      <c r="P11" s="33"/>
      <c r="Q11" s="33"/>
      <c r="R11" s="33"/>
      <c r="S11" s="33"/>
      <c r="T11" s="33"/>
      <c r="U11" s="33"/>
      <c r="V11" s="33"/>
      <c r="W11" s="48"/>
      <c r="X11" s="48"/>
      <c r="Y11" s="48"/>
      <c r="Z11" s="48"/>
      <c r="AA11" s="48"/>
      <c r="AB11" s="48"/>
      <c r="AC11" s="48"/>
      <c r="AD11" s="48"/>
      <c r="AE11" s="48"/>
      <c r="AF11" s="45"/>
      <c r="AH11" s="47"/>
    </row>
    <row r="12" spans="1:256" ht="38.25">
      <c r="A12" s="42" t="s">
        <v>108</v>
      </c>
      <c r="B12" s="49" t="s">
        <v>109</v>
      </c>
      <c r="C12" s="49"/>
      <c r="D12" s="46">
        <f t="shared" ref="D12:V12" si="1">D13+D24+D32+D34+D67+D77</f>
        <v>291178</v>
      </c>
      <c r="E12" s="46">
        <f t="shared" si="1"/>
        <v>279376</v>
      </c>
      <c r="F12" s="46">
        <f t="shared" si="1"/>
        <v>118337</v>
      </c>
      <c r="G12" s="46">
        <f t="shared" si="1"/>
        <v>118337</v>
      </c>
      <c r="H12" s="46">
        <f t="shared" si="1"/>
        <v>0</v>
      </c>
      <c r="I12" s="46">
        <f t="shared" si="1"/>
        <v>118337</v>
      </c>
      <c r="J12" s="46">
        <f t="shared" si="1"/>
        <v>0</v>
      </c>
      <c r="K12" s="46">
        <f t="shared" si="1"/>
        <v>0</v>
      </c>
      <c r="L12" s="46">
        <f t="shared" si="1"/>
        <v>0</v>
      </c>
      <c r="M12" s="46">
        <f t="shared" si="1"/>
        <v>118337</v>
      </c>
      <c r="N12" s="46">
        <f t="shared" si="1"/>
        <v>118337</v>
      </c>
      <c r="O12" s="46">
        <f t="shared" si="1"/>
        <v>0</v>
      </c>
      <c r="P12" s="46">
        <f t="shared" si="1"/>
        <v>36648.909</v>
      </c>
      <c r="Q12" s="46">
        <f t="shared" si="1"/>
        <v>36648.909</v>
      </c>
      <c r="R12" s="46">
        <f t="shared" si="1"/>
        <v>0</v>
      </c>
      <c r="S12" s="46">
        <f t="shared" si="1"/>
        <v>36648.909</v>
      </c>
      <c r="T12" s="46">
        <f t="shared" si="1"/>
        <v>0</v>
      </c>
      <c r="U12" s="46">
        <f t="shared" si="1"/>
        <v>0</v>
      </c>
      <c r="V12" s="46">
        <f t="shared" si="1"/>
        <v>0</v>
      </c>
      <c r="W12" s="33">
        <f>N12/G12*100</f>
        <v>100</v>
      </c>
      <c r="X12" s="33"/>
      <c r="Y12" s="33">
        <f>Q12/G12*100</f>
        <v>30.969949381850135</v>
      </c>
      <c r="Z12" s="33"/>
      <c r="AA12" s="33">
        <f>S12/I12*100</f>
        <v>30.969949381850135</v>
      </c>
      <c r="AB12" s="33"/>
      <c r="AC12" s="33"/>
      <c r="AD12" s="33"/>
      <c r="AE12" s="33">
        <f>((F12-4500)/F12)*100</f>
        <v>96.197300928703626</v>
      </c>
      <c r="AF12" s="42"/>
      <c r="AG12" s="50"/>
      <c r="AH12" s="40"/>
      <c r="AI12" s="40"/>
      <c r="AJ12" s="40"/>
      <c r="AK12" s="40"/>
      <c r="AL12" s="40"/>
      <c r="AM12" s="40"/>
      <c r="AN12" s="40"/>
      <c r="AO12" s="40"/>
      <c r="AP12" s="40"/>
      <c r="AQ12" s="40"/>
      <c r="AR12" s="40"/>
      <c r="AS12" s="40"/>
      <c r="AT12" s="40"/>
      <c r="AU12" s="40"/>
      <c r="AV12" s="40"/>
      <c r="AW12" s="40"/>
      <c r="AX12" s="40"/>
      <c r="AY12" s="40"/>
      <c r="AZ12" s="40"/>
      <c r="BA12" s="40"/>
      <c r="BB12" s="40"/>
      <c r="BC12" s="40"/>
      <c r="BD12" s="40"/>
      <c r="BE12" s="40"/>
      <c r="BF12" s="40"/>
      <c r="BG12" s="40"/>
      <c r="BH12" s="40"/>
      <c r="BI12" s="40"/>
      <c r="BJ12" s="40"/>
      <c r="BK12" s="40"/>
      <c r="BL12" s="40"/>
      <c r="BM12" s="40"/>
      <c r="BN12" s="40"/>
      <c r="BO12" s="40"/>
      <c r="BP12" s="40"/>
      <c r="BQ12" s="40"/>
      <c r="BR12" s="40"/>
      <c r="BS12" s="40"/>
      <c r="BT12" s="40"/>
      <c r="BU12" s="40"/>
      <c r="BV12" s="40"/>
      <c r="BW12" s="40"/>
      <c r="BX12" s="40"/>
      <c r="BY12" s="40"/>
      <c r="BZ12" s="40"/>
      <c r="CA12" s="40"/>
      <c r="CB12" s="40"/>
      <c r="CC12" s="40"/>
      <c r="CD12" s="40"/>
      <c r="CE12" s="40"/>
      <c r="CF12" s="40"/>
      <c r="CG12" s="40"/>
      <c r="CH12" s="40"/>
      <c r="CI12" s="40"/>
      <c r="CJ12" s="40"/>
      <c r="CK12" s="40"/>
      <c r="CL12" s="40"/>
      <c r="CM12" s="40"/>
      <c r="CN12" s="40"/>
      <c r="CO12" s="40"/>
      <c r="CP12" s="40"/>
      <c r="CQ12" s="40"/>
      <c r="CR12" s="40"/>
      <c r="CS12" s="40"/>
      <c r="CT12" s="40"/>
      <c r="CU12" s="40"/>
      <c r="CV12" s="40"/>
      <c r="CW12" s="40"/>
      <c r="CX12" s="40"/>
      <c r="CY12" s="40"/>
      <c r="CZ12" s="40"/>
      <c r="DA12" s="40"/>
      <c r="DB12" s="40"/>
      <c r="DC12" s="40"/>
      <c r="DD12" s="40"/>
      <c r="DE12" s="40"/>
      <c r="DF12" s="40"/>
      <c r="DG12" s="40"/>
      <c r="DH12" s="40"/>
      <c r="DI12" s="40"/>
      <c r="DJ12" s="40"/>
      <c r="DK12" s="40"/>
      <c r="DL12" s="40"/>
      <c r="DM12" s="40"/>
      <c r="DN12" s="40"/>
      <c r="DO12" s="40"/>
      <c r="DP12" s="40"/>
      <c r="DQ12" s="40"/>
      <c r="DR12" s="40"/>
      <c r="DS12" s="40"/>
      <c r="DT12" s="40"/>
      <c r="DU12" s="40"/>
      <c r="DV12" s="40"/>
      <c r="DW12" s="40"/>
      <c r="DX12" s="40"/>
      <c r="DY12" s="40"/>
      <c r="DZ12" s="40"/>
      <c r="EA12" s="40"/>
      <c r="EB12" s="40"/>
      <c r="EC12" s="40"/>
      <c r="ED12" s="40"/>
      <c r="EE12" s="40"/>
      <c r="EF12" s="40"/>
      <c r="EG12" s="40"/>
      <c r="EH12" s="40"/>
      <c r="EI12" s="40"/>
      <c r="EJ12" s="40"/>
      <c r="EK12" s="40"/>
      <c r="EL12" s="40"/>
      <c r="EM12" s="40"/>
      <c r="EN12" s="40"/>
      <c r="EO12" s="40"/>
      <c r="EP12" s="40"/>
      <c r="EQ12" s="40"/>
      <c r="ER12" s="40"/>
      <c r="ES12" s="40"/>
      <c r="ET12" s="40"/>
      <c r="EU12" s="40"/>
      <c r="EV12" s="40"/>
      <c r="EW12" s="40"/>
      <c r="EX12" s="40"/>
      <c r="EY12" s="40"/>
      <c r="EZ12" s="40"/>
      <c r="FA12" s="40"/>
      <c r="FB12" s="40"/>
      <c r="FC12" s="40"/>
      <c r="FD12" s="40"/>
      <c r="FE12" s="40"/>
      <c r="FF12" s="40"/>
      <c r="FG12" s="40"/>
      <c r="FH12" s="40"/>
      <c r="FI12" s="40"/>
      <c r="FJ12" s="40"/>
      <c r="FK12" s="40"/>
      <c r="FL12" s="40"/>
      <c r="FM12" s="40"/>
      <c r="FN12" s="40"/>
      <c r="FO12" s="40"/>
      <c r="FP12" s="40"/>
      <c r="FQ12" s="40"/>
      <c r="FR12" s="40"/>
      <c r="FS12" s="40"/>
      <c r="FT12" s="40"/>
      <c r="FU12" s="40"/>
      <c r="FV12" s="40"/>
      <c r="FW12" s="40"/>
      <c r="FX12" s="40"/>
      <c r="FY12" s="40"/>
      <c r="FZ12" s="40"/>
      <c r="GA12" s="40"/>
      <c r="GB12" s="40"/>
      <c r="GC12" s="40"/>
      <c r="GD12" s="40"/>
      <c r="GE12" s="40"/>
      <c r="GF12" s="40"/>
      <c r="GG12" s="40"/>
      <c r="GH12" s="40"/>
      <c r="GI12" s="40"/>
      <c r="GJ12" s="40"/>
      <c r="GK12" s="40"/>
      <c r="GL12" s="40"/>
      <c r="GM12" s="40"/>
      <c r="GN12" s="40"/>
      <c r="GO12" s="40"/>
      <c r="GP12" s="40"/>
      <c r="GQ12" s="40"/>
      <c r="GR12" s="40"/>
      <c r="GS12" s="40"/>
      <c r="GT12" s="40"/>
      <c r="GU12" s="40"/>
      <c r="GV12" s="40"/>
      <c r="GW12" s="40"/>
      <c r="GX12" s="40"/>
      <c r="GY12" s="40"/>
      <c r="GZ12" s="40"/>
      <c r="HA12" s="40"/>
      <c r="HB12" s="40"/>
      <c r="HC12" s="40"/>
      <c r="HD12" s="40"/>
      <c r="HE12" s="40"/>
      <c r="HF12" s="40"/>
      <c r="HG12" s="40"/>
      <c r="HH12" s="40"/>
      <c r="HI12" s="40"/>
      <c r="HJ12" s="40"/>
      <c r="HK12" s="40"/>
      <c r="HL12" s="40"/>
      <c r="HM12" s="40"/>
      <c r="HN12" s="40"/>
      <c r="HO12" s="40"/>
      <c r="HP12" s="40"/>
      <c r="HQ12" s="40"/>
      <c r="HR12" s="40"/>
      <c r="HS12" s="40"/>
      <c r="HT12" s="40"/>
      <c r="HU12" s="40"/>
      <c r="HV12" s="40"/>
      <c r="HW12" s="40"/>
      <c r="HX12" s="40"/>
      <c r="HY12" s="40"/>
      <c r="HZ12" s="40"/>
      <c r="IA12" s="40"/>
      <c r="IB12" s="40"/>
      <c r="IC12" s="40"/>
      <c r="ID12" s="40"/>
      <c r="IE12" s="40"/>
      <c r="IF12" s="40"/>
      <c r="IG12" s="40"/>
      <c r="IH12" s="40"/>
      <c r="II12" s="40"/>
      <c r="IJ12" s="40"/>
      <c r="IK12" s="40"/>
      <c r="IL12" s="40"/>
      <c r="IM12" s="40"/>
      <c r="IN12" s="40"/>
      <c r="IO12" s="40"/>
      <c r="IP12" s="40"/>
      <c r="IQ12" s="40"/>
      <c r="IR12" s="40"/>
      <c r="IS12" s="40"/>
      <c r="IT12" s="40"/>
      <c r="IU12" s="40"/>
      <c r="IV12" s="40"/>
    </row>
    <row r="13" spans="1:256" ht="25.5">
      <c r="A13" s="51" t="s">
        <v>110</v>
      </c>
      <c r="B13" s="52" t="s">
        <v>111</v>
      </c>
      <c r="C13" s="52"/>
      <c r="D13" s="53">
        <f>D14+D18</f>
        <v>7247</v>
      </c>
      <c r="E13" s="53">
        <f t="shared" ref="E13:S13" si="2">E14+E18</f>
        <v>6885</v>
      </c>
      <c r="F13" s="53">
        <f t="shared" si="2"/>
        <v>3385</v>
      </c>
      <c r="G13" s="53">
        <f t="shared" si="2"/>
        <v>3385</v>
      </c>
      <c r="H13" s="53"/>
      <c r="I13" s="53">
        <f t="shared" si="2"/>
        <v>3385</v>
      </c>
      <c r="J13" s="53"/>
      <c r="K13" s="53"/>
      <c r="L13" s="53"/>
      <c r="M13" s="53">
        <f t="shared" si="2"/>
        <v>3385</v>
      </c>
      <c r="N13" s="53">
        <f t="shared" si="2"/>
        <v>3385</v>
      </c>
      <c r="O13" s="53"/>
      <c r="P13" s="53">
        <f t="shared" si="2"/>
        <v>1788.5319999999999</v>
      </c>
      <c r="Q13" s="53">
        <f t="shared" si="2"/>
        <v>1788.5319999999999</v>
      </c>
      <c r="R13" s="53"/>
      <c r="S13" s="53">
        <f t="shared" si="2"/>
        <v>1788.5319999999999</v>
      </c>
      <c r="T13" s="53"/>
      <c r="U13" s="53"/>
      <c r="V13" s="53"/>
      <c r="W13" s="33">
        <f>N13/G13*100</f>
        <v>100</v>
      </c>
      <c r="X13" s="33"/>
      <c r="Y13" s="33">
        <f>Q13/G13*100</f>
        <v>52.83698670605613</v>
      </c>
      <c r="Z13" s="33"/>
      <c r="AA13" s="33">
        <f>S13/I13*100</f>
        <v>52.83698670605613</v>
      </c>
      <c r="AB13" s="33"/>
      <c r="AC13" s="33"/>
      <c r="AD13" s="33"/>
      <c r="AE13" s="33">
        <v>100</v>
      </c>
      <c r="AF13" s="42"/>
      <c r="AG13" s="40"/>
      <c r="AH13" s="40"/>
      <c r="AI13" s="40"/>
      <c r="AJ13" s="40"/>
      <c r="AK13" s="40"/>
      <c r="AL13" s="40"/>
      <c r="AM13" s="40"/>
      <c r="AN13" s="40"/>
      <c r="AO13" s="40"/>
      <c r="AP13" s="40"/>
      <c r="AQ13" s="40"/>
      <c r="AR13" s="40"/>
      <c r="AS13" s="40"/>
      <c r="AT13" s="40"/>
      <c r="AU13" s="40"/>
      <c r="AV13" s="40"/>
      <c r="AW13" s="40"/>
      <c r="AX13" s="40"/>
      <c r="AY13" s="40"/>
      <c r="AZ13" s="40"/>
      <c r="BA13" s="40"/>
      <c r="BB13" s="40"/>
      <c r="BC13" s="40"/>
      <c r="BD13" s="40"/>
      <c r="BE13" s="40"/>
      <c r="BF13" s="40"/>
      <c r="BG13" s="40"/>
      <c r="BH13" s="40"/>
      <c r="BI13" s="40"/>
      <c r="BJ13" s="40"/>
      <c r="BK13" s="40"/>
      <c r="BL13" s="40"/>
      <c r="BM13" s="40"/>
      <c r="BN13" s="40"/>
      <c r="BO13" s="40"/>
      <c r="BP13" s="40"/>
      <c r="BQ13" s="40"/>
      <c r="BR13" s="40"/>
      <c r="BS13" s="40"/>
      <c r="BT13" s="40"/>
      <c r="BU13" s="40"/>
      <c r="BV13" s="40"/>
      <c r="BW13" s="40"/>
      <c r="BX13" s="40"/>
      <c r="BY13" s="40"/>
      <c r="BZ13" s="40"/>
      <c r="CA13" s="40"/>
      <c r="CB13" s="40"/>
      <c r="CC13" s="40"/>
      <c r="CD13" s="40"/>
      <c r="CE13" s="40"/>
      <c r="CF13" s="40"/>
      <c r="CG13" s="40"/>
      <c r="CH13" s="40"/>
      <c r="CI13" s="40"/>
      <c r="CJ13" s="40"/>
      <c r="CK13" s="40"/>
      <c r="CL13" s="40"/>
      <c r="CM13" s="40"/>
      <c r="CN13" s="40"/>
      <c r="CO13" s="40"/>
      <c r="CP13" s="40"/>
      <c r="CQ13" s="40"/>
      <c r="CR13" s="40"/>
      <c r="CS13" s="40"/>
      <c r="CT13" s="40"/>
      <c r="CU13" s="40"/>
      <c r="CV13" s="40"/>
      <c r="CW13" s="40"/>
      <c r="CX13" s="40"/>
      <c r="CY13" s="40"/>
      <c r="CZ13" s="40"/>
      <c r="DA13" s="40"/>
      <c r="DB13" s="40"/>
      <c r="DC13" s="40"/>
      <c r="DD13" s="40"/>
      <c r="DE13" s="40"/>
      <c r="DF13" s="40"/>
      <c r="DG13" s="40"/>
      <c r="DH13" s="40"/>
      <c r="DI13" s="40"/>
      <c r="DJ13" s="40"/>
      <c r="DK13" s="40"/>
      <c r="DL13" s="40"/>
      <c r="DM13" s="40"/>
      <c r="DN13" s="40"/>
      <c r="DO13" s="40"/>
      <c r="DP13" s="40"/>
      <c r="DQ13" s="40"/>
      <c r="DR13" s="40"/>
      <c r="DS13" s="40"/>
      <c r="DT13" s="40"/>
      <c r="DU13" s="40"/>
      <c r="DV13" s="40"/>
      <c r="DW13" s="40"/>
      <c r="DX13" s="40"/>
      <c r="DY13" s="40"/>
      <c r="DZ13" s="40"/>
      <c r="EA13" s="40"/>
      <c r="EB13" s="40"/>
      <c r="EC13" s="40"/>
      <c r="ED13" s="40"/>
      <c r="EE13" s="40"/>
      <c r="EF13" s="40"/>
      <c r="EG13" s="40"/>
      <c r="EH13" s="40"/>
      <c r="EI13" s="40"/>
      <c r="EJ13" s="40"/>
      <c r="EK13" s="40"/>
      <c r="EL13" s="40"/>
      <c r="EM13" s="40"/>
      <c r="EN13" s="40"/>
      <c r="EO13" s="40"/>
      <c r="EP13" s="40"/>
      <c r="EQ13" s="40"/>
      <c r="ER13" s="40"/>
      <c r="ES13" s="40"/>
      <c r="ET13" s="40"/>
      <c r="EU13" s="40"/>
      <c r="EV13" s="40"/>
      <c r="EW13" s="40"/>
      <c r="EX13" s="40"/>
      <c r="EY13" s="40"/>
      <c r="EZ13" s="40"/>
      <c r="FA13" s="40"/>
      <c r="FB13" s="40"/>
      <c r="FC13" s="40"/>
      <c r="FD13" s="40"/>
      <c r="FE13" s="40"/>
      <c r="FF13" s="40"/>
      <c r="FG13" s="40"/>
      <c r="FH13" s="40"/>
      <c r="FI13" s="40"/>
      <c r="FJ13" s="40"/>
      <c r="FK13" s="40"/>
      <c r="FL13" s="40"/>
      <c r="FM13" s="40"/>
      <c r="FN13" s="40"/>
      <c r="FO13" s="40"/>
      <c r="FP13" s="40"/>
      <c r="FQ13" s="40"/>
      <c r="FR13" s="40"/>
      <c r="FS13" s="40"/>
      <c r="FT13" s="40"/>
      <c r="FU13" s="40"/>
      <c r="FV13" s="40"/>
      <c r="FW13" s="40"/>
      <c r="FX13" s="40"/>
      <c r="FY13" s="40"/>
      <c r="FZ13" s="40"/>
      <c r="GA13" s="40"/>
      <c r="GB13" s="40"/>
      <c r="GC13" s="40"/>
      <c r="GD13" s="40"/>
      <c r="GE13" s="40"/>
      <c r="GF13" s="40"/>
      <c r="GG13" s="40"/>
      <c r="GH13" s="40"/>
      <c r="GI13" s="40"/>
      <c r="GJ13" s="40"/>
      <c r="GK13" s="40"/>
      <c r="GL13" s="40"/>
      <c r="GM13" s="40"/>
      <c r="GN13" s="40"/>
      <c r="GO13" s="40"/>
      <c r="GP13" s="40"/>
      <c r="GQ13" s="40"/>
      <c r="GR13" s="40"/>
      <c r="GS13" s="40"/>
      <c r="GT13" s="40"/>
      <c r="GU13" s="40"/>
      <c r="GV13" s="40"/>
      <c r="GW13" s="40"/>
      <c r="GX13" s="40"/>
      <c r="GY13" s="40"/>
      <c r="GZ13" s="40"/>
      <c r="HA13" s="40"/>
      <c r="HB13" s="40"/>
      <c r="HC13" s="40"/>
      <c r="HD13" s="40"/>
      <c r="HE13" s="40"/>
      <c r="HF13" s="40"/>
      <c r="HG13" s="40"/>
      <c r="HH13" s="40"/>
      <c r="HI13" s="40"/>
      <c r="HJ13" s="40"/>
      <c r="HK13" s="40"/>
      <c r="HL13" s="40"/>
      <c r="HM13" s="40"/>
      <c r="HN13" s="40"/>
      <c r="HO13" s="40"/>
      <c r="HP13" s="40"/>
      <c r="HQ13" s="40"/>
      <c r="HR13" s="40"/>
      <c r="HS13" s="40"/>
      <c r="HT13" s="40"/>
      <c r="HU13" s="40"/>
      <c r="HV13" s="40"/>
      <c r="HW13" s="40"/>
      <c r="HX13" s="40"/>
      <c r="HY13" s="40"/>
      <c r="HZ13" s="40"/>
      <c r="IA13" s="40"/>
      <c r="IB13" s="40"/>
      <c r="IC13" s="40"/>
      <c r="ID13" s="40"/>
      <c r="IE13" s="40"/>
      <c r="IF13" s="40"/>
      <c r="IG13" s="40"/>
      <c r="IH13" s="40"/>
      <c r="II13" s="40"/>
      <c r="IJ13" s="40"/>
      <c r="IK13" s="40"/>
      <c r="IL13" s="40"/>
      <c r="IM13" s="40"/>
      <c r="IN13" s="40"/>
      <c r="IO13" s="40"/>
      <c r="IP13" s="40"/>
      <c r="IQ13" s="40"/>
      <c r="IR13" s="40"/>
      <c r="IS13" s="40"/>
      <c r="IT13" s="40"/>
      <c r="IU13" s="40"/>
      <c r="IV13" s="40"/>
    </row>
    <row r="14" spans="1:256">
      <c r="A14" s="51" t="s">
        <v>112</v>
      </c>
      <c r="B14" s="52" t="s">
        <v>113</v>
      </c>
      <c r="C14" s="52"/>
      <c r="D14" s="53"/>
      <c r="E14" s="53"/>
      <c r="F14" s="53"/>
      <c r="G14" s="53"/>
      <c r="H14" s="53"/>
      <c r="I14" s="53"/>
      <c r="J14" s="53"/>
      <c r="K14" s="53"/>
      <c r="L14" s="53"/>
      <c r="M14" s="33"/>
      <c r="N14" s="33"/>
      <c r="O14" s="33"/>
      <c r="P14" s="33"/>
      <c r="Q14" s="33"/>
      <c r="R14" s="33"/>
      <c r="S14" s="33"/>
      <c r="T14" s="33"/>
      <c r="U14" s="33"/>
      <c r="V14" s="33"/>
      <c r="W14" s="33"/>
      <c r="X14" s="33"/>
      <c r="Y14" s="33"/>
      <c r="Z14" s="33"/>
      <c r="AA14" s="33"/>
      <c r="AB14" s="33"/>
      <c r="AC14" s="33"/>
      <c r="AD14" s="33"/>
      <c r="AE14" s="33"/>
      <c r="AF14" s="42"/>
      <c r="AG14" s="40"/>
      <c r="AH14" s="40"/>
      <c r="AI14" s="40"/>
      <c r="AJ14" s="40"/>
      <c r="AK14" s="40"/>
      <c r="AL14" s="40"/>
      <c r="AM14" s="40"/>
      <c r="AN14" s="40"/>
      <c r="AO14" s="40"/>
      <c r="AP14" s="40"/>
      <c r="AQ14" s="40"/>
      <c r="AR14" s="40"/>
      <c r="AS14" s="40"/>
      <c r="AT14" s="40"/>
      <c r="AU14" s="40"/>
      <c r="AV14" s="40"/>
      <c r="AW14" s="40"/>
      <c r="AX14" s="40"/>
      <c r="AY14" s="40"/>
      <c r="AZ14" s="40"/>
      <c r="BA14" s="40"/>
      <c r="BB14" s="40"/>
      <c r="BC14" s="40"/>
      <c r="BD14" s="40"/>
      <c r="BE14" s="40"/>
      <c r="BF14" s="40"/>
      <c r="BG14" s="40"/>
      <c r="BH14" s="40"/>
      <c r="BI14" s="40"/>
      <c r="BJ14" s="40"/>
      <c r="BK14" s="40"/>
      <c r="BL14" s="40"/>
      <c r="BM14" s="40"/>
      <c r="BN14" s="40"/>
      <c r="BO14" s="40"/>
      <c r="BP14" s="40"/>
      <c r="BQ14" s="40"/>
      <c r="BR14" s="40"/>
      <c r="BS14" s="40"/>
      <c r="BT14" s="40"/>
      <c r="BU14" s="40"/>
      <c r="BV14" s="40"/>
      <c r="BW14" s="40"/>
      <c r="BX14" s="40"/>
      <c r="BY14" s="40"/>
      <c r="BZ14" s="40"/>
      <c r="CA14" s="40"/>
      <c r="CB14" s="40"/>
      <c r="CC14" s="40"/>
      <c r="CD14" s="40"/>
      <c r="CE14" s="40"/>
      <c r="CF14" s="40"/>
      <c r="CG14" s="40"/>
      <c r="CH14" s="40"/>
      <c r="CI14" s="40"/>
      <c r="CJ14" s="40"/>
      <c r="CK14" s="40"/>
      <c r="CL14" s="40"/>
      <c r="CM14" s="40"/>
      <c r="CN14" s="40"/>
      <c r="CO14" s="40"/>
      <c r="CP14" s="40"/>
      <c r="CQ14" s="40"/>
      <c r="CR14" s="40"/>
      <c r="CS14" s="40"/>
      <c r="CT14" s="40"/>
      <c r="CU14" s="40"/>
      <c r="CV14" s="40"/>
      <c r="CW14" s="40"/>
      <c r="CX14" s="40"/>
      <c r="CY14" s="40"/>
      <c r="CZ14" s="40"/>
      <c r="DA14" s="40"/>
      <c r="DB14" s="40"/>
      <c r="DC14" s="40"/>
      <c r="DD14" s="40"/>
      <c r="DE14" s="40"/>
      <c r="DF14" s="40"/>
      <c r="DG14" s="40"/>
      <c r="DH14" s="40"/>
      <c r="DI14" s="40"/>
      <c r="DJ14" s="40"/>
      <c r="DK14" s="40"/>
      <c r="DL14" s="40"/>
      <c r="DM14" s="40"/>
      <c r="DN14" s="40"/>
      <c r="DO14" s="40"/>
      <c r="DP14" s="40"/>
      <c r="DQ14" s="40"/>
      <c r="DR14" s="40"/>
      <c r="DS14" s="40"/>
      <c r="DT14" s="40"/>
      <c r="DU14" s="40"/>
      <c r="DV14" s="40"/>
      <c r="DW14" s="40"/>
      <c r="DX14" s="40"/>
      <c r="DY14" s="40"/>
      <c r="DZ14" s="40"/>
      <c r="EA14" s="40"/>
      <c r="EB14" s="40"/>
      <c r="EC14" s="40"/>
      <c r="ED14" s="40"/>
      <c r="EE14" s="40"/>
      <c r="EF14" s="40"/>
      <c r="EG14" s="40"/>
      <c r="EH14" s="40"/>
      <c r="EI14" s="40"/>
      <c r="EJ14" s="40"/>
      <c r="EK14" s="40"/>
      <c r="EL14" s="40"/>
      <c r="EM14" s="40"/>
      <c r="EN14" s="40"/>
      <c r="EO14" s="40"/>
      <c r="EP14" s="40"/>
      <c r="EQ14" s="40"/>
      <c r="ER14" s="40"/>
      <c r="ES14" s="40"/>
      <c r="ET14" s="40"/>
      <c r="EU14" s="40"/>
      <c r="EV14" s="40"/>
      <c r="EW14" s="40"/>
      <c r="EX14" s="40"/>
      <c r="EY14" s="40"/>
      <c r="EZ14" s="40"/>
      <c r="FA14" s="40"/>
      <c r="FB14" s="40"/>
      <c r="FC14" s="40"/>
      <c r="FD14" s="40"/>
      <c r="FE14" s="40"/>
      <c r="FF14" s="40"/>
      <c r="FG14" s="40"/>
      <c r="FH14" s="40"/>
      <c r="FI14" s="40"/>
      <c r="FJ14" s="40"/>
      <c r="FK14" s="40"/>
      <c r="FL14" s="40"/>
      <c r="FM14" s="40"/>
      <c r="FN14" s="40"/>
      <c r="FO14" s="40"/>
      <c r="FP14" s="40"/>
      <c r="FQ14" s="40"/>
      <c r="FR14" s="40"/>
      <c r="FS14" s="40"/>
      <c r="FT14" s="40"/>
      <c r="FU14" s="40"/>
      <c r="FV14" s="40"/>
      <c r="FW14" s="40"/>
      <c r="FX14" s="40"/>
      <c r="FY14" s="40"/>
      <c r="FZ14" s="40"/>
      <c r="GA14" s="40"/>
      <c r="GB14" s="40"/>
      <c r="GC14" s="40"/>
      <c r="GD14" s="40"/>
      <c r="GE14" s="40"/>
      <c r="GF14" s="40"/>
      <c r="GG14" s="40"/>
      <c r="GH14" s="40"/>
      <c r="GI14" s="40"/>
      <c r="GJ14" s="40"/>
      <c r="GK14" s="40"/>
      <c r="GL14" s="40"/>
      <c r="GM14" s="40"/>
      <c r="GN14" s="40"/>
      <c r="GO14" s="40"/>
      <c r="GP14" s="40"/>
      <c r="GQ14" s="40"/>
      <c r="GR14" s="40"/>
      <c r="GS14" s="40"/>
      <c r="GT14" s="40"/>
      <c r="GU14" s="40"/>
      <c r="GV14" s="40"/>
      <c r="GW14" s="40"/>
      <c r="GX14" s="40"/>
      <c r="GY14" s="40"/>
      <c r="GZ14" s="40"/>
      <c r="HA14" s="40"/>
      <c r="HB14" s="40"/>
      <c r="HC14" s="40"/>
      <c r="HD14" s="40"/>
      <c r="HE14" s="40"/>
      <c r="HF14" s="40"/>
      <c r="HG14" s="40"/>
      <c r="HH14" s="40"/>
      <c r="HI14" s="40"/>
      <c r="HJ14" s="40"/>
      <c r="HK14" s="40"/>
      <c r="HL14" s="40"/>
      <c r="HM14" s="40"/>
      <c r="HN14" s="40"/>
      <c r="HO14" s="40"/>
      <c r="HP14" s="40"/>
      <c r="HQ14" s="40"/>
      <c r="HR14" s="40"/>
      <c r="HS14" s="40"/>
      <c r="HT14" s="40"/>
      <c r="HU14" s="40"/>
      <c r="HV14" s="40"/>
      <c r="HW14" s="40"/>
      <c r="HX14" s="40"/>
      <c r="HY14" s="40"/>
      <c r="HZ14" s="40"/>
      <c r="IA14" s="40"/>
      <c r="IB14" s="40"/>
      <c r="IC14" s="40"/>
      <c r="ID14" s="40"/>
      <c r="IE14" s="40"/>
      <c r="IF14" s="40"/>
      <c r="IG14" s="40"/>
      <c r="IH14" s="40"/>
      <c r="II14" s="40"/>
      <c r="IJ14" s="40"/>
      <c r="IK14" s="40"/>
      <c r="IL14" s="40"/>
      <c r="IM14" s="40"/>
      <c r="IN14" s="40"/>
      <c r="IO14" s="40"/>
      <c r="IP14" s="40"/>
      <c r="IQ14" s="40"/>
      <c r="IR14" s="40"/>
      <c r="IS14" s="40"/>
      <c r="IT14" s="40"/>
      <c r="IU14" s="40"/>
      <c r="IV14" s="40"/>
    </row>
    <row r="15" spans="1:256">
      <c r="A15" s="54" t="s">
        <v>114</v>
      </c>
      <c r="B15" s="52" t="s">
        <v>115</v>
      </c>
      <c r="C15" s="52"/>
      <c r="D15" s="53"/>
      <c r="E15" s="53"/>
      <c r="F15" s="53"/>
      <c r="G15" s="53"/>
      <c r="H15" s="53"/>
      <c r="I15" s="53"/>
      <c r="J15" s="53"/>
      <c r="K15" s="53"/>
      <c r="L15" s="53"/>
      <c r="M15" s="33"/>
      <c r="N15" s="33"/>
      <c r="O15" s="33"/>
      <c r="P15" s="33"/>
      <c r="Q15" s="33"/>
      <c r="R15" s="33"/>
      <c r="S15" s="33"/>
      <c r="T15" s="33"/>
      <c r="U15" s="33"/>
      <c r="V15" s="33"/>
      <c r="W15" s="33"/>
      <c r="X15" s="33"/>
      <c r="Y15" s="33"/>
      <c r="Z15" s="33"/>
      <c r="AA15" s="33"/>
      <c r="AB15" s="33"/>
      <c r="AC15" s="33"/>
      <c r="AD15" s="33"/>
      <c r="AE15" s="33"/>
      <c r="AF15" s="42"/>
      <c r="AG15" s="40"/>
      <c r="AH15" s="40"/>
      <c r="AI15" s="40"/>
      <c r="AJ15" s="40"/>
      <c r="AK15" s="40"/>
      <c r="AL15" s="40"/>
      <c r="AM15" s="40"/>
      <c r="AN15" s="40"/>
      <c r="AO15" s="40"/>
      <c r="AP15" s="40"/>
      <c r="AQ15" s="40"/>
      <c r="AR15" s="40"/>
      <c r="AS15" s="40"/>
      <c r="AT15" s="40"/>
      <c r="AU15" s="40"/>
      <c r="AV15" s="40"/>
      <c r="AW15" s="40"/>
      <c r="AX15" s="40"/>
      <c r="AY15" s="40"/>
      <c r="AZ15" s="40"/>
      <c r="BA15" s="40"/>
      <c r="BB15" s="40"/>
      <c r="BC15" s="40"/>
      <c r="BD15" s="40"/>
      <c r="BE15" s="40"/>
      <c r="BF15" s="40"/>
      <c r="BG15" s="40"/>
      <c r="BH15" s="40"/>
      <c r="BI15" s="40"/>
      <c r="BJ15" s="40"/>
      <c r="BK15" s="40"/>
      <c r="BL15" s="40"/>
      <c r="BM15" s="40"/>
      <c r="BN15" s="40"/>
      <c r="BO15" s="40"/>
      <c r="BP15" s="40"/>
      <c r="BQ15" s="40"/>
      <c r="BR15" s="40"/>
      <c r="BS15" s="40"/>
      <c r="BT15" s="40"/>
      <c r="BU15" s="40"/>
      <c r="BV15" s="40"/>
      <c r="BW15" s="40"/>
      <c r="BX15" s="40"/>
      <c r="BY15" s="40"/>
      <c r="BZ15" s="40"/>
      <c r="CA15" s="40"/>
      <c r="CB15" s="40"/>
      <c r="CC15" s="40"/>
      <c r="CD15" s="40"/>
      <c r="CE15" s="40"/>
      <c r="CF15" s="40"/>
      <c r="CG15" s="40"/>
      <c r="CH15" s="40"/>
      <c r="CI15" s="40"/>
      <c r="CJ15" s="40"/>
      <c r="CK15" s="40"/>
      <c r="CL15" s="40"/>
      <c r="CM15" s="40"/>
      <c r="CN15" s="40"/>
      <c r="CO15" s="40"/>
      <c r="CP15" s="40"/>
      <c r="CQ15" s="40"/>
      <c r="CR15" s="40"/>
      <c r="CS15" s="40"/>
      <c r="CT15" s="40"/>
      <c r="CU15" s="40"/>
      <c r="CV15" s="40"/>
      <c r="CW15" s="40"/>
      <c r="CX15" s="40"/>
      <c r="CY15" s="40"/>
      <c r="CZ15" s="40"/>
      <c r="DA15" s="40"/>
      <c r="DB15" s="40"/>
      <c r="DC15" s="40"/>
      <c r="DD15" s="40"/>
      <c r="DE15" s="40"/>
      <c r="DF15" s="40"/>
      <c r="DG15" s="40"/>
      <c r="DH15" s="40"/>
      <c r="DI15" s="40"/>
      <c r="DJ15" s="40"/>
      <c r="DK15" s="40"/>
      <c r="DL15" s="40"/>
      <c r="DM15" s="40"/>
      <c r="DN15" s="40"/>
      <c r="DO15" s="40"/>
      <c r="DP15" s="40"/>
      <c r="DQ15" s="40"/>
      <c r="DR15" s="40"/>
      <c r="DS15" s="40"/>
      <c r="DT15" s="40"/>
      <c r="DU15" s="40"/>
      <c r="DV15" s="40"/>
      <c r="DW15" s="40"/>
      <c r="DX15" s="40"/>
      <c r="DY15" s="40"/>
      <c r="DZ15" s="40"/>
      <c r="EA15" s="40"/>
      <c r="EB15" s="40"/>
      <c r="EC15" s="40"/>
      <c r="ED15" s="40"/>
      <c r="EE15" s="40"/>
      <c r="EF15" s="40"/>
      <c r="EG15" s="40"/>
      <c r="EH15" s="40"/>
      <c r="EI15" s="40"/>
      <c r="EJ15" s="40"/>
      <c r="EK15" s="40"/>
      <c r="EL15" s="40"/>
      <c r="EM15" s="40"/>
      <c r="EN15" s="40"/>
      <c r="EO15" s="40"/>
      <c r="EP15" s="40"/>
      <c r="EQ15" s="40"/>
      <c r="ER15" s="40"/>
      <c r="ES15" s="40"/>
      <c r="ET15" s="40"/>
      <c r="EU15" s="40"/>
      <c r="EV15" s="40"/>
      <c r="EW15" s="40"/>
      <c r="EX15" s="40"/>
      <c r="EY15" s="40"/>
      <c r="EZ15" s="40"/>
      <c r="FA15" s="40"/>
      <c r="FB15" s="40"/>
      <c r="FC15" s="40"/>
      <c r="FD15" s="40"/>
      <c r="FE15" s="40"/>
      <c r="FF15" s="40"/>
      <c r="FG15" s="40"/>
      <c r="FH15" s="40"/>
      <c r="FI15" s="40"/>
      <c r="FJ15" s="40"/>
      <c r="FK15" s="40"/>
      <c r="FL15" s="40"/>
      <c r="FM15" s="40"/>
      <c r="FN15" s="40"/>
      <c r="FO15" s="40"/>
      <c r="FP15" s="40"/>
      <c r="FQ15" s="40"/>
      <c r="FR15" s="40"/>
      <c r="FS15" s="40"/>
      <c r="FT15" s="40"/>
      <c r="FU15" s="40"/>
      <c r="FV15" s="40"/>
      <c r="FW15" s="40"/>
      <c r="FX15" s="40"/>
      <c r="FY15" s="40"/>
      <c r="FZ15" s="40"/>
      <c r="GA15" s="40"/>
      <c r="GB15" s="40"/>
      <c r="GC15" s="40"/>
      <c r="GD15" s="40"/>
      <c r="GE15" s="40"/>
      <c r="GF15" s="40"/>
      <c r="GG15" s="40"/>
      <c r="GH15" s="40"/>
      <c r="GI15" s="40"/>
      <c r="GJ15" s="40"/>
      <c r="GK15" s="40"/>
      <c r="GL15" s="40"/>
      <c r="GM15" s="40"/>
      <c r="GN15" s="40"/>
      <c r="GO15" s="40"/>
      <c r="GP15" s="40"/>
      <c r="GQ15" s="40"/>
      <c r="GR15" s="40"/>
      <c r="GS15" s="40"/>
      <c r="GT15" s="40"/>
      <c r="GU15" s="40"/>
      <c r="GV15" s="40"/>
      <c r="GW15" s="40"/>
      <c r="GX15" s="40"/>
      <c r="GY15" s="40"/>
      <c r="GZ15" s="40"/>
      <c r="HA15" s="40"/>
      <c r="HB15" s="40"/>
      <c r="HC15" s="40"/>
      <c r="HD15" s="40"/>
      <c r="HE15" s="40"/>
      <c r="HF15" s="40"/>
      <c r="HG15" s="40"/>
      <c r="HH15" s="40"/>
      <c r="HI15" s="40"/>
      <c r="HJ15" s="40"/>
      <c r="HK15" s="40"/>
      <c r="HL15" s="40"/>
      <c r="HM15" s="40"/>
      <c r="HN15" s="40"/>
      <c r="HO15" s="40"/>
      <c r="HP15" s="40"/>
      <c r="HQ15" s="40"/>
      <c r="HR15" s="40"/>
      <c r="HS15" s="40"/>
      <c r="HT15" s="40"/>
      <c r="HU15" s="40"/>
      <c r="HV15" s="40"/>
      <c r="HW15" s="40"/>
      <c r="HX15" s="40"/>
      <c r="HY15" s="40"/>
      <c r="HZ15" s="40"/>
      <c r="IA15" s="40"/>
      <c r="IB15" s="40"/>
      <c r="IC15" s="40"/>
      <c r="ID15" s="40"/>
      <c r="IE15" s="40"/>
      <c r="IF15" s="40"/>
      <c r="IG15" s="40"/>
      <c r="IH15" s="40"/>
      <c r="II15" s="40"/>
      <c r="IJ15" s="40"/>
      <c r="IK15" s="40"/>
      <c r="IL15" s="40"/>
      <c r="IM15" s="40"/>
      <c r="IN15" s="40"/>
      <c r="IO15" s="40"/>
      <c r="IP15" s="40"/>
      <c r="IQ15" s="40"/>
      <c r="IR15" s="40"/>
      <c r="IS15" s="40"/>
      <c r="IT15" s="40"/>
      <c r="IU15" s="40"/>
      <c r="IV15" s="40"/>
    </row>
    <row r="16" spans="1:256">
      <c r="A16" s="55">
        <v>1</v>
      </c>
      <c r="B16" s="56" t="s">
        <v>116</v>
      </c>
      <c r="C16" s="56"/>
      <c r="D16" s="57"/>
      <c r="E16" s="57"/>
      <c r="F16" s="57"/>
      <c r="G16" s="57"/>
      <c r="H16" s="57"/>
      <c r="I16" s="57"/>
      <c r="J16" s="57"/>
      <c r="K16" s="57"/>
      <c r="L16" s="57"/>
      <c r="M16" s="34"/>
      <c r="N16" s="34"/>
      <c r="O16" s="34"/>
      <c r="P16" s="34"/>
      <c r="Q16" s="34"/>
      <c r="R16" s="34"/>
      <c r="S16" s="34"/>
      <c r="T16" s="34"/>
      <c r="U16" s="34"/>
      <c r="V16" s="34"/>
      <c r="W16" s="34"/>
      <c r="X16" s="34"/>
      <c r="Y16" s="34"/>
      <c r="Z16" s="34"/>
      <c r="AA16" s="34"/>
      <c r="AB16" s="34"/>
      <c r="AC16" s="34"/>
      <c r="AD16" s="34"/>
      <c r="AE16" s="34"/>
      <c r="AF16" s="58"/>
    </row>
    <row r="17" spans="1:256">
      <c r="A17" s="55">
        <v>2</v>
      </c>
      <c r="B17" s="56" t="s">
        <v>116</v>
      </c>
      <c r="C17" s="56"/>
      <c r="D17" s="57"/>
      <c r="E17" s="57"/>
      <c r="F17" s="57"/>
      <c r="G17" s="57"/>
      <c r="H17" s="57"/>
      <c r="I17" s="57"/>
      <c r="J17" s="57"/>
      <c r="K17" s="57"/>
      <c r="L17" s="57"/>
      <c r="M17" s="34"/>
      <c r="N17" s="34"/>
      <c r="O17" s="34"/>
      <c r="P17" s="34"/>
      <c r="Q17" s="34"/>
      <c r="R17" s="34"/>
      <c r="S17" s="34"/>
      <c r="T17" s="34"/>
      <c r="U17" s="34"/>
      <c r="V17" s="34"/>
      <c r="W17" s="34"/>
      <c r="X17" s="34"/>
      <c r="Y17" s="34"/>
      <c r="Z17" s="34"/>
      <c r="AA17" s="34"/>
      <c r="AB17" s="34"/>
      <c r="AC17" s="34"/>
      <c r="AD17" s="34"/>
      <c r="AE17" s="34"/>
      <c r="AF17" s="58"/>
    </row>
    <row r="18" spans="1:256">
      <c r="A18" s="59" t="s">
        <v>117</v>
      </c>
      <c r="B18" s="52" t="s">
        <v>118</v>
      </c>
      <c r="C18" s="52"/>
      <c r="D18" s="53">
        <f>D19+D22+D23</f>
        <v>7247</v>
      </c>
      <c r="E18" s="53">
        <f>E19+E22+E23</f>
        <v>6885</v>
      </c>
      <c r="F18" s="53">
        <f>F19+F22+F23</f>
        <v>3385</v>
      </c>
      <c r="G18" s="53">
        <f>G19+G22+G23</f>
        <v>3385</v>
      </c>
      <c r="H18" s="53"/>
      <c r="I18" s="53">
        <f>I19+I22+I23</f>
        <v>3385</v>
      </c>
      <c r="J18" s="53"/>
      <c r="K18" s="53"/>
      <c r="L18" s="53"/>
      <c r="M18" s="53">
        <f>M19+M22+M23</f>
        <v>3385</v>
      </c>
      <c r="N18" s="53">
        <f>N19+N22+N23</f>
        <v>3385</v>
      </c>
      <c r="O18" s="53"/>
      <c r="P18" s="53">
        <f>P19+P22+P23</f>
        <v>1788.5319999999999</v>
      </c>
      <c r="Q18" s="53">
        <f>Q19+Q22+Q23</f>
        <v>1788.5319999999999</v>
      </c>
      <c r="R18" s="53"/>
      <c r="S18" s="53">
        <f>S19+S22+S23</f>
        <v>1788.5319999999999</v>
      </c>
      <c r="T18" s="53"/>
      <c r="U18" s="53"/>
      <c r="V18" s="53"/>
      <c r="W18" s="33">
        <f>N18/G18*100</f>
        <v>100</v>
      </c>
      <c r="X18" s="33"/>
      <c r="Y18" s="33">
        <f>Q18/G18*100</f>
        <v>52.83698670605613</v>
      </c>
      <c r="Z18" s="33"/>
      <c r="AA18" s="33">
        <f>S18/I18*100</f>
        <v>52.83698670605613</v>
      </c>
      <c r="AB18" s="33"/>
      <c r="AC18" s="33"/>
      <c r="AD18" s="33"/>
      <c r="AE18" s="33">
        <v>100</v>
      </c>
      <c r="AF18" s="60"/>
      <c r="AG18" s="40"/>
      <c r="AH18" s="40"/>
      <c r="AI18" s="40"/>
      <c r="AJ18" s="40"/>
      <c r="AK18" s="40"/>
      <c r="AL18" s="40"/>
      <c r="AM18" s="40"/>
      <c r="AN18" s="40"/>
      <c r="AO18" s="40"/>
      <c r="AP18" s="40"/>
      <c r="AQ18" s="40"/>
      <c r="AR18" s="40"/>
      <c r="AS18" s="40"/>
      <c r="AT18" s="40"/>
      <c r="AU18" s="40"/>
      <c r="AV18" s="40"/>
      <c r="AW18" s="40"/>
      <c r="AX18" s="40"/>
      <c r="AY18" s="40"/>
      <c r="AZ18" s="40"/>
      <c r="BA18" s="40"/>
      <c r="BB18" s="40"/>
      <c r="BC18" s="40"/>
      <c r="BD18" s="40"/>
      <c r="BE18" s="40"/>
      <c r="BF18" s="40"/>
      <c r="BG18" s="40"/>
      <c r="BH18" s="40"/>
      <c r="BI18" s="40"/>
      <c r="BJ18" s="40"/>
      <c r="BK18" s="40"/>
      <c r="BL18" s="40"/>
      <c r="BM18" s="40"/>
      <c r="BN18" s="40"/>
      <c r="BO18" s="40"/>
      <c r="BP18" s="40"/>
      <c r="BQ18" s="40"/>
      <c r="BR18" s="40"/>
      <c r="BS18" s="40"/>
      <c r="BT18" s="40"/>
      <c r="BU18" s="40"/>
      <c r="BV18" s="40"/>
      <c r="BW18" s="40"/>
      <c r="BX18" s="40"/>
      <c r="BY18" s="40"/>
      <c r="BZ18" s="40"/>
      <c r="CA18" s="40"/>
      <c r="CB18" s="40"/>
      <c r="CC18" s="40"/>
      <c r="CD18" s="40"/>
      <c r="CE18" s="40"/>
      <c r="CF18" s="40"/>
      <c r="CG18" s="40"/>
      <c r="CH18" s="40"/>
      <c r="CI18" s="40"/>
      <c r="CJ18" s="40"/>
      <c r="CK18" s="40"/>
      <c r="CL18" s="40"/>
      <c r="CM18" s="40"/>
      <c r="CN18" s="40"/>
      <c r="CO18" s="40"/>
      <c r="CP18" s="40"/>
      <c r="CQ18" s="40"/>
      <c r="CR18" s="40"/>
      <c r="CS18" s="40"/>
      <c r="CT18" s="40"/>
      <c r="CU18" s="40"/>
      <c r="CV18" s="40"/>
      <c r="CW18" s="40"/>
      <c r="CX18" s="40"/>
      <c r="CY18" s="40"/>
      <c r="CZ18" s="40"/>
      <c r="DA18" s="40"/>
      <c r="DB18" s="40"/>
      <c r="DC18" s="40"/>
      <c r="DD18" s="40"/>
      <c r="DE18" s="40"/>
      <c r="DF18" s="40"/>
      <c r="DG18" s="40"/>
      <c r="DH18" s="40"/>
      <c r="DI18" s="40"/>
      <c r="DJ18" s="40"/>
      <c r="DK18" s="40"/>
      <c r="DL18" s="40"/>
      <c r="DM18" s="40"/>
      <c r="DN18" s="40"/>
      <c r="DO18" s="40"/>
      <c r="DP18" s="40"/>
      <c r="DQ18" s="40"/>
      <c r="DR18" s="40"/>
      <c r="DS18" s="40"/>
      <c r="DT18" s="40"/>
      <c r="DU18" s="40"/>
      <c r="DV18" s="40"/>
      <c r="DW18" s="40"/>
      <c r="DX18" s="40"/>
      <c r="DY18" s="40"/>
      <c r="DZ18" s="40"/>
      <c r="EA18" s="40"/>
      <c r="EB18" s="40"/>
      <c r="EC18" s="40"/>
      <c r="ED18" s="40"/>
      <c r="EE18" s="40"/>
      <c r="EF18" s="40"/>
      <c r="EG18" s="40"/>
      <c r="EH18" s="40"/>
      <c r="EI18" s="40"/>
      <c r="EJ18" s="40"/>
      <c r="EK18" s="40"/>
      <c r="EL18" s="40"/>
      <c r="EM18" s="40"/>
      <c r="EN18" s="40"/>
      <c r="EO18" s="40"/>
      <c r="EP18" s="40"/>
      <c r="EQ18" s="40"/>
      <c r="ER18" s="40"/>
      <c r="ES18" s="40"/>
      <c r="ET18" s="40"/>
      <c r="EU18" s="40"/>
      <c r="EV18" s="40"/>
      <c r="EW18" s="40"/>
      <c r="EX18" s="40"/>
      <c r="EY18" s="40"/>
      <c r="EZ18" s="40"/>
      <c r="FA18" s="40"/>
      <c r="FB18" s="40"/>
      <c r="FC18" s="40"/>
      <c r="FD18" s="40"/>
      <c r="FE18" s="40"/>
      <c r="FF18" s="40"/>
      <c r="FG18" s="40"/>
      <c r="FH18" s="40"/>
      <c r="FI18" s="40"/>
      <c r="FJ18" s="40"/>
      <c r="FK18" s="40"/>
      <c r="FL18" s="40"/>
      <c r="FM18" s="40"/>
      <c r="FN18" s="40"/>
      <c r="FO18" s="40"/>
      <c r="FP18" s="40"/>
      <c r="FQ18" s="40"/>
      <c r="FR18" s="40"/>
      <c r="FS18" s="40"/>
      <c r="FT18" s="40"/>
      <c r="FU18" s="40"/>
      <c r="FV18" s="40"/>
      <c r="FW18" s="40"/>
      <c r="FX18" s="40"/>
      <c r="FY18" s="40"/>
      <c r="FZ18" s="40"/>
      <c r="GA18" s="40"/>
      <c r="GB18" s="40"/>
      <c r="GC18" s="40"/>
      <c r="GD18" s="40"/>
      <c r="GE18" s="40"/>
      <c r="GF18" s="40"/>
      <c r="GG18" s="40"/>
      <c r="GH18" s="40"/>
      <c r="GI18" s="40"/>
      <c r="GJ18" s="40"/>
      <c r="GK18" s="40"/>
      <c r="GL18" s="40"/>
      <c r="GM18" s="40"/>
      <c r="GN18" s="40"/>
      <c r="GO18" s="40"/>
      <c r="GP18" s="40"/>
      <c r="GQ18" s="40"/>
      <c r="GR18" s="40"/>
      <c r="GS18" s="40"/>
      <c r="GT18" s="40"/>
      <c r="GU18" s="40"/>
      <c r="GV18" s="40"/>
      <c r="GW18" s="40"/>
      <c r="GX18" s="40"/>
      <c r="GY18" s="40"/>
      <c r="GZ18" s="40"/>
      <c r="HA18" s="40"/>
      <c r="HB18" s="40"/>
      <c r="HC18" s="40"/>
      <c r="HD18" s="40"/>
      <c r="HE18" s="40"/>
      <c r="HF18" s="40"/>
      <c r="HG18" s="40"/>
      <c r="HH18" s="40"/>
      <c r="HI18" s="40"/>
      <c r="HJ18" s="40"/>
      <c r="HK18" s="40"/>
      <c r="HL18" s="40"/>
      <c r="HM18" s="40"/>
      <c r="HN18" s="40"/>
      <c r="HO18" s="40"/>
      <c r="HP18" s="40"/>
      <c r="HQ18" s="40"/>
      <c r="HR18" s="40"/>
      <c r="HS18" s="40"/>
      <c r="HT18" s="40"/>
      <c r="HU18" s="40"/>
      <c r="HV18" s="40"/>
      <c r="HW18" s="40"/>
      <c r="HX18" s="40"/>
      <c r="HY18" s="40"/>
      <c r="HZ18" s="40"/>
      <c r="IA18" s="40"/>
      <c r="IB18" s="40"/>
      <c r="IC18" s="40"/>
      <c r="ID18" s="40"/>
      <c r="IE18" s="40"/>
      <c r="IF18" s="40"/>
      <c r="IG18" s="40"/>
      <c r="IH18" s="40"/>
      <c r="II18" s="40"/>
      <c r="IJ18" s="40"/>
      <c r="IK18" s="40"/>
      <c r="IL18" s="40"/>
      <c r="IM18" s="40"/>
      <c r="IN18" s="40"/>
      <c r="IO18" s="40"/>
      <c r="IP18" s="40"/>
      <c r="IQ18" s="40"/>
      <c r="IR18" s="40"/>
      <c r="IS18" s="40"/>
      <c r="IT18" s="40"/>
      <c r="IU18" s="40"/>
      <c r="IV18" s="40"/>
    </row>
    <row r="19" spans="1:256" ht="25.5">
      <c r="A19" s="54" t="s">
        <v>114</v>
      </c>
      <c r="B19" s="52" t="s">
        <v>119</v>
      </c>
      <c r="C19" s="61"/>
      <c r="D19" s="62">
        <f>D20+D21</f>
        <v>7247</v>
      </c>
      <c r="E19" s="62">
        <f>E20+E21</f>
        <v>6885</v>
      </c>
      <c r="F19" s="62">
        <f>F20+F21</f>
        <v>3385</v>
      </c>
      <c r="G19" s="62">
        <f>G20+G21</f>
        <v>3385</v>
      </c>
      <c r="H19" s="62"/>
      <c r="I19" s="62">
        <f>I20+I21</f>
        <v>3385</v>
      </c>
      <c r="J19" s="62"/>
      <c r="K19" s="62"/>
      <c r="L19" s="62"/>
      <c r="M19" s="62">
        <f>M20+M21</f>
        <v>3385</v>
      </c>
      <c r="N19" s="62">
        <f>N20+N21</f>
        <v>3385</v>
      </c>
      <c r="O19" s="62"/>
      <c r="P19" s="62">
        <f>P20+P21</f>
        <v>1788.5319999999999</v>
      </c>
      <c r="Q19" s="62">
        <f>Q20+Q21</f>
        <v>1788.5319999999999</v>
      </c>
      <c r="R19" s="62"/>
      <c r="S19" s="62">
        <f>S20+S21</f>
        <v>1788.5319999999999</v>
      </c>
      <c r="T19" s="62"/>
      <c r="U19" s="62"/>
      <c r="V19" s="62"/>
      <c r="W19" s="33">
        <f>N19/G19*100</f>
        <v>100</v>
      </c>
      <c r="X19" s="33"/>
      <c r="Y19" s="33">
        <f>Q19/G19*100</f>
        <v>52.83698670605613</v>
      </c>
      <c r="Z19" s="33"/>
      <c r="AA19" s="33">
        <f>S19/I19*100</f>
        <v>52.83698670605613</v>
      </c>
      <c r="AB19" s="33"/>
      <c r="AC19" s="33"/>
      <c r="AD19" s="33"/>
      <c r="AE19" s="33">
        <v>100</v>
      </c>
      <c r="AF19" s="42"/>
      <c r="AG19" s="40"/>
      <c r="AH19" s="40"/>
      <c r="AI19" s="40"/>
      <c r="AJ19" s="40"/>
      <c r="AK19" s="40"/>
      <c r="AL19" s="40"/>
      <c r="AM19" s="40"/>
      <c r="AN19" s="40"/>
      <c r="AO19" s="40"/>
      <c r="AP19" s="40"/>
      <c r="AQ19" s="40"/>
      <c r="AR19" s="40"/>
      <c r="AS19" s="40"/>
      <c r="AT19" s="40"/>
      <c r="AU19" s="40"/>
      <c r="AV19" s="40"/>
      <c r="AW19" s="40"/>
      <c r="AX19" s="40"/>
      <c r="AY19" s="40"/>
      <c r="AZ19" s="40"/>
      <c r="BA19" s="40"/>
      <c r="BB19" s="40"/>
      <c r="BC19" s="40"/>
      <c r="BD19" s="40"/>
      <c r="BE19" s="40"/>
      <c r="BF19" s="40"/>
      <c r="BG19" s="40"/>
      <c r="BH19" s="40"/>
      <c r="BI19" s="40"/>
      <c r="BJ19" s="40"/>
      <c r="BK19" s="40"/>
      <c r="BL19" s="40"/>
      <c r="BM19" s="40"/>
      <c r="BN19" s="40"/>
      <c r="BO19" s="40"/>
      <c r="BP19" s="40"/>
      <c r="BQ19" s="40"/>
      <c r="BR19" s="40"/>
      <c r="BS19" s="40"/>
      <c r="BT19" s="40"/>
      <c r="BU19" s="40"/>
      <c r="BV19" s="40"/>
      <c r="BW19" s="40"/>
      <c r="BX19" s="40"/>
      <c r="BY19" s="40"/>
      <c r="BZ19" s="40"/>
      <c r="CA19" s="40"/>
      <c r="CB19" s="40"/>
      <c r="CC19" s="40"/>
      <c r="CD19" s="40"/>
      <c r="CE19" s="40"/>
      <c r="CF19" s="40"/>
      <c r="CG19" s="40"/>
      <c r="CH19" s="40"/>
      <c r="CI19" s="40"/>
      <c r="CJ19" s="40"/>
      <c r="CK19" s="40"/>
      <c r="CL19" s="40"/>
      <c r="CM19" s="40"/>
      <c r="CN19" s="40"/>
      <c r="CO19" s="40"/>
      <c r="CP19" s="40"/>
      <c r="CQ19" s="40"/>
      <c r="CR19" s="40"/>
      <c r="CS19" s="40"/>
      <c r="CT19" s="40"/>
      <c r="CU19" s="40"/>
      <c r="CV19" s="40"/>
      <c r="CW19" s="40"/>
      <c r="CX19" s="40"/>
      <c r="CY19" s="40"/>
      <c r="CZ19" s="40"/>
      <c r="DA19" s="40"/>
      <c r="DB19" s="40"/>
      <c r="DC19" s="40"/>
      <c r="DD19" s="40"/>
      <c r="DE19" s="40"/>
      <c r="DF19" s="40"/>
      <c r="DG19" s="40"/>
      <c r="DH19" s="40"/>
      <c r="DI19" s="40"/>
      <c r="DJ19" s="40"/>
      <c r="DK19" s="40"/>
      <c r="DL19" s="40"/>
      <c r="DM19" s="40"/>
      <c r="DN19" s="40"/>
      <c r="DO19" s="40"/>
      <c r="DP19" s="40"/>
      <c r="DQ19" s="40"/>
      <c r="DR19" s="40"/>
      <c r="DS19" s="40"/>
      <c r="DT19" s="40"/>
      <c r="DU19" s="40"/>
      <c r="DV19" s="40"/>
      <c r="DW19" s="40"/>
      <c r="DX19" s="40"/>
      <c r="DY19" s="40"/>
      <c r="DZ19" s="40"/>
      <c r="EA19" s="40"/>
      <c r="EB19" s="40"/>
      <c r="EC19" s="40"/>
      <c r="ED19" s="40"/>
      <c r="EE19" s="40"/>
      <c r="EF19" s="40"/>
      <c r="EG19" s="40"/>
      <c r="EH19" s="40"/>
      <c r="EI19" s="40"/>
      <c r="EJ19" s="40"/>
      <c r="EK19" s="40"/>
      <c r="EL19" s="40"/>
      <c r="EM19" s="40"/>
      <c r="EN19" s="40"/>
      <c r="EO19" s="40"/>
      <c r="EP19" s="40"/>
      <c r="EQ19" s="40"/>
      <c r="ER19" s="40"/>
      <c r="ES19" s="40"/>
      <c r="ET19" s="40"/>
      <c r="EU19" s="40"/>
      <c r="EV19" s="40"/>
      <c r="EW19" s="40"/>
      <c r="EX19" s="40"/>
      <c r="EY19" s="40"/>
      <c r="EZ19" s="40"/>
      <c r="FA19" s="40"/>
      <c r="FB19" s="40"/>
      <c r="FC19" s="40"/>
      <c r="FD19" s="40"/>
      <c r="FE19" s="40"/>
      <c r="FF19" s="40"/>
      <c r="FG19" s="40"/>
      <c r="FH19" s="40"/>
      <c r="FI19" s="40"/>
      <c r="FJ19" s="40"/>
      <c r="FK19" s="40"/>
      <c r="FL19" s="40"/>
      <c r="FM19" s="40"/>
      <c r="FN19" s="40"/>
      <c r="FO19" s="40"/>
      <c r="FP19" s="40"/>
      <c r="FQ19" s="40"/>
      <c r="FR19" s="40"/>
      <c r="FS19" s="40"/>
      <c r="FT19" s="40"/>
      <c r="FU19" s="40"/>
      <c r="FV19" s="40"/>
      <c r="FW19" s="40"/>
      <c r="FX19" s="40"/>
      <c r="FY19" s="40"/>
      <c r="FZ19" s="40"/>
      <c r="GA19" s="40"/>
      <c r="GB19" s="40"/>
      <c r="GC19" s="40"/>
      <c r="GD19" s="40"/>
      <c r="GE19" s="40"/>
      <c r="GF19" s="40"/>
      <c r="GG19" s="40"/>
      <c r="GH19" s="40"/>
      <c r="GI19" s="40"/>
      <c r="GJ19" s="40"/>
      <c r="GK19" s="40"/>
      <c r="GL19" s="40"/>
      <c r="GM19" s="40"/>
      <c r="GN19" s="40"/>
      <c r="GO19" s="40"/>
      <c r="GP19" s="40"/>
      <c r="GQ19" s="40"/>
      <c r="GR19" s="40"/>
      <c r="GS19" s="40"/>
      <c r="GT19" s="40"/>
      <c r="GU19" s="40"/>
      <c r="GV19" s="40"/>
      <c r="GW19" s="40"/>
      <c r="GX19" s="40"/>
      <c r="GY19" s="40"/>
      <c r="GZ19" s="40"/>
      <c r="HA19" s="40"/>
      <c r="HB19" s="40"/>
      <c r="HC19" s="40"/>
      <c r="HD19" s="40"/>
      <c r="HE19" s="40"/>
      <c r="HF19" s="40"/>
      <c r="HG19" s="40"/>
      <c r="HH19" s="40"/>
      <c r="HI19" s="40"/>
      <c r="HJ19" s="40"/>
      <c r="HK19" s="40"/>
      <c r="HL19" s="40"/>
      <c r="HM19" s="40"/>
      <c r="HN19" s="40"/>
      <c r="HO19" s="40"/>
      <c r="HP19" s="40"/>
      <c r="HQ19" s="40"/>
      <c r="HR19" s="40"/>
      <c r="HS19" s="40"/>
      <c r="HT19" s="40"/>
      <c r="HU19" s="40"/>
      <c r="HV19" s="40"/>
      <c r="HW19" s="40"/>
      <c r="HX19" s="40"/>
      <c r="HY19" s="40"/>
      <c r="HZ19" s="40"/>
      <c r="IA19" s="40"/>
      <c r="IB19" s="40"/>
      <c r="IC19" s="40"/>
      <c r="ID19" s="40"/>
      <c r="IE19" s="40"/>
      <c r="IF19" s="40"/>
      <c r="IG19" s="40"/>
      <c r="IH19" s="40"/>
      <c r="II19" s="40"/>
      <c r="IJ19" s="40"/>
      <c r="IK19" s="40"/>
      <c r="IL19" s="40"/>
      <c r="IM19" s="40"/>
      <c r="IN19" s="40"/>
      <c r="IO19" s="40"/>
      <c r="IP19" s="40"/>
      <c r="IQ19" s="40"/>
      <c r="IR19" s="40"/>
      <c r="IS19" s="40"/>
      <c r="IT19" s="40"/>
      <c r="IU19" s="40"/>
      <c r="IV19" s="40"/>
    </row>
    <row r="20" spans="1:256" ht="30">
      <c r="A20" s="55">
        <v>1</v>
      </c>
      <c r="B20" s="63" t="s">
        <v>120</v>
      </c>
      <c r="C20" s="64" t="s">
        <v>121</v>
      </c>
      <c r="D20" s="57">
        <v>2900</v>
      </c>
      <c r="E20" s="57">
        <v>2755</v>
      </c>
      <c r="F20" s="57">
        <f>G20+J20</f>
        <v>1755</v>
      </c>
      <c r="G20" s="57">
        <f>SUM(H20:I20)</f>
        <v>1755</v>
      </c>
      <c r="H20" s="57"/>
      <c r="I20" s="57">
        <v>1755</v>
      </c>
      <c r="J20" s="57"/>
      <c r="K20" s="57"/>
      <c r="L20" s="57"/>
      <c r="M20" s="34">
        <f>SUM(N20:O20)</f>
        <v>1755</v>
      </c>
      <c r="N20" s="34">
        <f>I20</f>
        <v>1755</v>
      </c>
      <c r="O20" s="34"/>
      <c r="P20" s="34">
        <f>Q20+T20</f>
        <v>1712.087</v>
      </c>
      <c r="Q20" s="34">
        <f>SUM(R20:S20)</f>
        <v>1712.087</v>
      </c>
      <c r="R20" s="34"/>
      <c r="S20" s="34">
        <v>1712.087</v>
      </c>
      <c r="T20" s="34"/>
      <c r="U20" s="34"/>
      <c r="V20" s="34"/>
      <c r="W20" s="34">
        <f>N20/G20*100</f>
        <v>100</v>
      </c>
      <c r="X20" s="34"/>
      <c r="Y20" s="34">
        <f>Q20/G20*100</f>
        <v>97.554814814814819</v>
      </c>
      <c r="Z20" s="34"/>
      <c r="AA20" s="34">
        <f>S20/I20*100</f>
        <v>97.554814814814819</v>
      </c>
      <c r="AB20" s="34"/>
      <c r="AC20" s="34"/>
      <c r="AD20" s="34"/>
      <c r="AE20" s="34">
        <v>100</v>
      </c>
      <c r="AF20" s="58"/>
    </row>
    <row r="21" spans="1:256" ht="30">
      <c r="A21" s="55">
        <v>2</v>
      </c>
      <c r="B21" s="63" t="s">
        <v>122</v>
      </c>
      <c r="C21" s="64" t="s">
        <v>123</v>
      </c>
      <c r="D21" s="57">
        <v>4347</v>
      </c>
      <c r="E21" s="57">
        <f>2500+1630</f>
        <v>4130</v>
      </c>
      <c r="F21" s="57">
        <f>G21+J21</f>
        <v>1630</v>
      </c>
      <c r="G21" s="57">
        <f>SUM(H21:I21)</f>
        <v>1630</v>
      </c>
      <c r="H21" s="57"/>
      <c r="I21" s="57">
        <v>1630</v>
      </c>
      <c r="J21" s="57"/>
      <c r="K21" s="57"/>
      <c r="L21" s="57"/>
      <c r="M21" s="34">
        <f>SUM(N21:O21)</f>
        <v>1630</v>
      </c>
      <c r="N21" s="34">
        <f>I21</f>
        <v>1630</v>
      </c>
      <c r="O21" s="34"/>
      <c r="P21" s="34">
        <f>Q21+T21</f>
        <v>76.444999999999993</v>
      </c>
      <c r="Q21" s="34">
        <f>SUM(R21:S21)</f>
        <v>76.444999999999993</v>
      </c>
      <c r="R21" s="34"/>
      <c r="S21" s="34">
        <v>76.444999999999993</v>
      </c>
      <c r="T21" s="34"/>
      <c r="U21" s="34"/>
      <c r="V21" s="34"/>
      <c r="W21" s="34">
        <f>N21/G21*100</f>
        <v>100</v>
      </c>
      <c r="X21" s="34"/>
      <c r="Y21" s="34">
        <f>Q21/G21*100</f>
        <v>4.6898773006134968</v>
      </c>
      <c r="Z21" s="34"/>
      <c r="AA21" s="34">
        <f>S21/I21*100</f>
        <v>4.6898773006134968</v>
      </c>
      <c r="AB21" s="34"/>
      <c r="AC21" s="34"/>
      <c r="AD21" s="34"/>
      <c r="AE21" s="34">
        <v>100</v>
      </c>
      <c r="AF21" s="58"/>
    </row>
    <row r="22" spans="1:256">
      <c r="A22" s="54" t="s">
        <v>124</v>
      </c>
      <c r="B22" s="52" t="s">
        <v>125</v>
      </c>
      <c r="C22" s="52"/>
      <c r="D22" s="53"/>
      <c r="E22" s="53"/>
      <c r="F22" s="53"/>
      <c r="G22" s="53"/>
      <c r="H22" s="53"/>
      <c r="I22" s="53"/>
      <c r="J22" s="53"/>
      <c r="K22" s="53"/>
      <c r="L22" s="53"/>
      <c r="M22" s="33"/>
      <c r="N22" s="33"/>
      <c r="O22" s="33"/>
      <c r="P22" s="33"/>
      <c r="Q22" s="33"/>
      <c r="R22" s="33"/>
      <c r="S22" s="33"/>
      <c r="T22" s="33"/>
      <c r="U22" s="33"/>
      <c r="V22" s="33"/>
      <c r="W22" s="33"/>
      <c r="X22" s="33"/>
      <c r="Y22" s="33"/>
      <c r="Z22" s="33"/>
      <c r="AA22" s="33"/>
      <c r="AB22" s="33"/>
      <c r="AC22" s="33"/>
      <c r="AD22" s="33"/>
      <c r="AE22" s="33"/>
      <c r="AF22" s="60"/>
      <c r="AG22" s="40"/>
      <c r="AH22" s="40"/>
      <c r="AI22" s="40"/>
      <c r="AJ22" s="40"/>
      <c r="AK22" s="40"/>
      <c r="AL22" s="40"/>
      <c r="AM22" s="40"/>
      <c r="AN22" s="40"/>
      <c r="AO22" s="40"/>
      <c r="AP22" s="40"/>
      <c r="AQ22" s="40"/>
      <c r="AR22" s="40"/>
      <c r="AS22" s="40"/>
      <c r="AT22" s="40"/>
      <c r="AU22" s="40"/>
      <c r="AV22" s="40"/>
      <c r="AW22" s="40"/>
      <c r="AX22" s="40"/>
      <c r="AY22" s="40"/>
      <c r="AZ22" s="40"/>
      <c r="BA22" s="40"/>
      <c r="BB22" s="40"/>
      <c r="BC22" s="40"/>
      <c r="BD22" s="40"/>
      <c r="BE22" s="40"/>
      <c r="BF22" s="40"/>
      <c r="BG22" s="40"/>
      <c r="BH22" s="40"/>
      <c r="BI22" s="40"/>
      <c r="BJ22" s="40"/>
      <c r="BK22" s="40"/>
      <c r="BL22" s="40"/>
      <c r="BM22" s="40"/>
      <c r="BN22" s="40"/>
      <c r="BO22" s="40"/>
      <c r="BP22" s="40"/>
      <c r="BQ22" s="40"/>
      <c r="BR22" s="40"/>
      <c r="BS22" s="40"/>
      <c r="BT22" s="40"/>
      <c r="BU22" s="40"/>
      <c r="BV22" s="40"/>
      <c r="BW22" s="40"/>
      <c r="BX22" s="40"/>
      <c r="BY22" s="40"/>
      <c r="BZ22" s="40"/>
      <c r="CA22" s="40"/>
      <c r="CB22" s="40"/>
      <c r="CC22" s="40"/>
      <c r="CD22" s="40"/>
      <c r="CE22" s="40"/>
      <c r="CF22" s="40"/>
      <c r="CG22" s="40"/>
      <c r="CH22" s="40"/>
      <c r="CI22" s="40"/>
      <c r="CJ22" s="40"/>
      <c r="CK22" s="40"/>
      <c r="CL22" s="40"/>
      <c r="CM22" s="40"/>
      <c r="CN22" s="40"/>
      <c r="CO22" s="40"/>
      <c r="CP22" s="40"/>
      <c r="CQ22" s="40"/>
      <c r="CR22" s="40"/>
      <c r="CS22" s="40"/>
      <c r="CT22" s="40"/>
      <c r="CU22" s="40"/>
      <c r="CV22" s="40"/>
      <c r="CW22" s="40"/>
      <c r="CX22" s="40"/>
      <c r="CY22" s="40"/>
      <c r="CZ22" s="40"/>
      <c r="DA22" s="40"/>
      <c r="DB22" s="40"/>
      <c r="DC22" s="40"/>
      <c r="DD22" s="40"/>
      <c r="DE22" s="40"/>
      <c r="DF22" s="40"/>
      <c r="DG22" s="40"/>
      <c r="DH22" s="40"/>
      <c r="DI22" s="40"/>
      <c r="DJ22" s="40"/>
      <c r="DK22" s="40"/>
      <c r="DL22" s="40"/>
      <c r="DM22" s="40"/>
      <c r="DN22" s="40"/>
      <c r="DO22" s="40"/>
      <c r="DP22" s="40"/>
      <c r="DQ22" s="40"/>
      <c r="DR22" s="40"/>
      <c r="DS22" s="40"/>
      <c r="DT22" s="40"/>
      <c r="DU22" s="40"/>
      <c r="DV22" s="40"/>
      <c r="DW22" s="40"/>
      <c r="DX22" s="40"/>
      <c r="DY22" s="40"/>
      <c r="DZ22" s="40"/>
      <c r="EA22" s="40"/>
      <c r="EB22" s="40"/>
      <c r="EC22" s="40"/>
      <c r="ED22" s="40"/>
      <c r="EE22" s="40"/>
      <c r="EF22" s="40"/>
      <c r="EG22" s="40"/>
      <c r="EH22" s="40"/>
      <c r="EI22" s="40"/>
      <c r="EJ22" s="40"/>
      <c r="EK22" s="40"/>
      <c r="EL22" s="40"/>
      <c r="EM22" s="40"/>
      <c r="EN22" s="40"/>
      <c r="EO22" s="40"/>
      <c r="EP22" s="40"/>
      <c r="EQ22" s="40"/>
      <c r="ER22" s="40"/>
      <c r="ES22" s="40"/>
      <c r="ET22" s="40"/>
      <c r="EU22" s="40"/>
      <c r="EV22" s="40"/>
      <c r="EW22" s="40"/>
      <c r="EX22" s="40"/>
      <c r="EY22" s="40"/>
      <c r="EZ22" s="40"/>
      <c r="FA22" s="40"/>
      <c r="FB22" s="40"/>
      <c r="FC22" s="40"/>
      <c r="FD22" s="40"/>
      <c r="FE22" s="40"/>
      <c r="FF22" s="40"/>
      <c r="FG22" s="40"/>
      <c r="FH22" s="40"/>
      <c r="FI22" s="40"/>
      <c r="FJ22" s="40"/>
      <c r="FK22" s="40"/>
      <c r="FL22" s="40"/>
      <c r="FM22" s="40"/>
      <c r="FN22" s="40"/>
      <c r="FO22" s="40"/>
      <c r="FP22" s="40"/>
      <c r="FQ22" s="40"/>
      <c r="FR22" s="40"/>
      <c r="FS22" s="40"/>
      <c r="FT22" s="40"/>
      <c r="FU22" s="40"/>
      <c r="FV22" s="40"/>
      <c r="FW22" s="40"/>
      <c r="FX22" s="40"/>
      <c r="FY22" s="40"/>
      <c r="FZ22" s="40"/>
      <c r="GA22" s="40"/>
      <c r="GB22" s="40"/>
      <c r="GC22" s="40"/>
      <c r="GD22" s="40"/>
      <c r="GE22" s="40"/>
      <c r="GF22" s="40"/>
      <c r="GG22" s="40"/>
      <c r="GH22" s="40"/>
      <c r="GI22" s="40"/>
      <c r="GJ22" s="40"/>
      <c r="GK22" s="40"/>
      <c r="GL22" s="40"/>
      <c r="GM22" s="40"/>
      <c r="GN22" s="40"/>
      <c r="GO22" s="40"/>
      <c r="GP22" s="40"/>
      <c r="GQ22" s="40"/>
      <c r="GR22" s="40"/>
      <c r="GS22" s="40"/>
      <c r="GT22" s="40"/>
      <c r="GU22" s="40"/>
      <c r="GV22" s="40"/>
      <c r="GW22" s="40"/>
      <c r="GX22" s="40"/>
      <c r="GY22" s="40"/>
      <c r="GZ22" s="40"/>
      <c r="HA22" s="40"/>
      <c r="HB22" s="40"/>
      <c r="HC22" s="40"/>
      <c r="HD22" s="40"/>
      <c r="HE22" s="40"/>
      <c r="HF22" s="40"/>
      <c r="HG22" s="40"/>
      <c r="HH22" s="40"/>
      <c r="HI22" s="40"/>
      <c r="HJ22" s="40"/>
      <c r="HK22" s="40"/>
      <c r="HL22" s="40"/>
      <c r="HM22" s="40"/>
      <c r="HN22" s="40"/>
      <c r="HO22" s="40"/>
      <c r="HP22" s="40"/>
      <c r="HQ22" s="40"/>
      <c r="HR22" s="40"/>
      <c r="HS22" s="40"/>
      <c r="HT22" s="40"/>
      <c r="HU22" s="40"/>
      <c r="HV22" s="40"/>
      <c r="HW22" s="40"/>
      <c r="HX22" s="40"/>
      <c r="HY22" s="40"/>
      <c r="HZ22" s="40"/>
      <c r="IA22" s="40"/>
      <c r="IB22" s="40"/>
      <c r="IC22" s="40"/>
      <c r="ID22" s="40"/>
      <c r="IE22" s="40"/>
      <c r="IF22" s="40"/>
      <c r="IG22" s="40"/>
      <c r="IH22" s="40"/>
      <c r="II22" s="40"/>
      <c r="IJ22" s="40"/>
      <c r="IK22" s="40"/>
      <c r="IL22" s="40"/>
      <c r="IM22" s="40"/>
      <c r="IN22" s="40"/>
      <c r="IO22" s="40"/>
      <c r="IP22" s="40"/>
      <c r="IQ22" s="40"/>
      <c r="IR22" s="40"/>
      <c r="IS22" s="40"/>
      <c r="IT22" s="40"/>
      <c r="IU22" s="40"/>
      <c r="IV22" s="40"/>
    </row>
    <row r="23" spans="1:256">
      <c r="A23" s="54" t="s">
        <v>126</v>
      </c>
      <c r="B23" s="52" t="s">
        <v>115</v>
      </c>
      <c r="C23" s="52"/>
      <c r="D23" s="53"/>
      <c r="E23" s="53"/>
      <c r="F23" s="53"/>
      <c r="G23" s="53"/>
      <c r="H23" s="53"/>
      <c r="I23" s="53"/>
      <c r="J23" s="53"/>
      <c r="K23" s="53"/>
      <c r="L23" s="53"/>
      <c r="M23" s="33"/>
      <c r="N23" s="33"/>
      <c r="O23" s="33"/>
      <c r="P23" s="33"/>
      <c r="Q23" s="33"/>
      <c r="R23" s="33"/>
      <c r="S23" s="33"/>
      <c r="T23" s="33"/>
      <c r="U23" s="33"/>
      <c r="V23" s="33"/>
      <c r="W23" s="33"/>
      <c r="X23" s="33"/>
      <c r="Y23" s="33"/>
      <c r="Z23" s="33"/>
      <c r="AA23" s="33"/>
      <c r="AB23" s="33"/>
      <c r="AC23" s="33"/>
      <c r="AD23" s="33"/>
      <c r="AE23" s="33"/>
      <c r="AF23" s="60"/>
      <c r="AG23" s="40"/>
      <c r="AH23" s="40"/>
      <c r="AI23" s="40"/>
      <c r="AJ23" s="40"/>
      <c r="AK23" s="40"/>
      <c r="AL23" s="40"/>
      <c r="AM23" s="40"/>
      <c r="AN23" s="40"/>
      <c r="AO23" s="40"/>
      <c r="AP23" s="40"/>
      <c r="AQ23" s="40"/>
      <c r="AR23" s="40"/>
      <c r="AS23" s="40"/>
      <c r="AT23" s="40"/>
      <c r="AU23" s="40"/>
      <c r="AV23" s="40"/>
      <c r="AW23" s="40"/>
      <c r="AX23" s="40"/>
      <c r="AY23" s="40"/>
      <c r="AZ23" s="40"/>
      <c r="BA23" s="40"/>
      <c r="BB23" s="40"/>
      <c r="BC23" s="40"/>
      <c r="BD23" s="40"/>
      <c r="BE23" s="40"/>
      <c r="BF23" s="40"/>
      <c r="BG23" s="40"/>
      <c r="BH23" s="40"/>
      <c r="BI23" s="40"/>
      <c r="BJ23" s="40"/>
      <c r="BK23" s="40"/>
      <c r="BL23" s="40"/>
      <c r="BM23" s="40"/>
      <c r="BN23" s="40"/>
      <c r="BO23" s="40"/>
      <c r="BP23" s="40"/>
      <c r="BQ23" s="40"/>
      <c r="BR23" s="40"/>
      <c r="BS23" s="40"/>
      <c r="BT23" s="40"/>
      <c r="BU23" s="40"/>
      <c r="BV23" s="40"/>
      <c r="BW23" s="40"/>
      <c r="BX23" s="40"/>
      <c r="BY23" s="40"/>
      <c r="BZ23" s="40"/>
      <c r="CA23" s="40"/>
      <c r="CB23" s="40"/>
      <c r="CC23" s="40"/>
      <c r="CD23" s="40"/>
      <c r="CE23" s="40"/>
      <c r="CF23" s="40"/>
      <c r="CG23" s="40"/>
      <c r="CH23" s="40"/>
      <c r="CI23" s="40"/>
      <c r="CJ23" s="40"/>
      <c r="CK23" s="40"/>
      <c r="CL23" s="40"/>
      <c r="CM23" s="40"/>
      <c r="CN23" s="40"/>
      <c r="CO23" s="40"/>
      <c r="CP23" s="40"/>
      <c r="CQ23" s="40"/>
      <c r="CR23" s="40"/>
      <c r="CS23" s="40"/>
      <c r="CT23" s="40"/>
      <c r="CU23" s="40"/>
      <c r="CV23" s="40"/>
      <c r="CW23" s="40"/>
      <c r="CX23" s="40"/>
      <c r="CY23" s="40"/>
      <c r="CZ23" s="40"/>
      <c r="DA23" s="40"/>
      <c r="DB23" s="40"/>
      <c r="DC23" s="40"/>
      <c r="DD23" s="40"/>
      <c r="DE23" s="40"/>
      <c r="DF23" s="40"/>
      <c r="DG23" s="40"/>
      <c r="DH23" s="40"/>
      <c r="DI23" s="40"/>
      <c r="DJ23" s="40"/>
      <c r="DK23" s="40"/>
      <c r="DL23" s="40"/>
      <c r="DM23" s="40"/>
      <c r="DN23" s="40"/>
      <c r="DO23" s="40"/>
      <c r="DP23" s="40"/>
      <c r="DQ23" s="40"/>
      <c r="DR23" s="40"/>
      <c r="DS23" s="40"/>
      <c r="DT23" s="40"/>
      <c r="DU23" s="40"/>
      <c r="DV23" s="40"/>
      <c r="DW23" s="40"/>
      <c r="DX23" s="40"/>
      <c r="DY23" s="40"/>
      <c r="DZ23" s="40"/>
      <c r="EA23" s="40"/>
      <c r="EB23" s="40"/>
      <c r="EC23" s="40"/>
      <c r="ED23" s="40"/>
      <c r="EE23" s="40"/>
      <c r="EF23" s="40"/>
      <c r="EG23" s="40"/>
      <c r="EH23" s="40"/>
      <c r="EI23" s="40"/>
      <c r="EJ23" s="40"/>
      <c r="EK23" s="40"/>
      <c r="EL23" s="40"/>
      <c r="EM23" s="40"/>
      <c r="EN23" s="40"/>
      <c r="EO23" s="40"/>
      <c r="EP23" s="40"/>
      <c r="EQ23" s="40"/>
      <c r="ER23" s="40"/>
      <c r="ES23" s="40"/>
      <c r="ET23" s="40"/>
      <c r="EU23" s="40"/>
      <c r="EV23" s="40"/>
      <c r="EW23" s="40"/>
      <c r="EX23" s="40"/>
      <c r="EY23" s="40"/>
      <c r="EZ23" s="40"/>
      <c r="FA23" s="40"/>
      <c r="FB23" s="40"/>
      <c r="FC23" s="40"/>
      <c r="FD23" s="40"/>
      <c r="FE23" s="40"/>
      <c r="FF23" s="40"/>
      <c r="FG23" s="40"/>
      <c r="FH23" s="40"/>
      <c r="FI23" s="40"/>
      <c r="FJ23" s="40"/>
      <c r="FK23" s="40"/>
      <c r="FL23" s="40"/>
      <c r="FM23" s="40"/>
      <c r="FN23" s="40"/>
      <c r="FO23" s="40"/>
      <c r="FP23" s="40"/>
      <c r="FQ23" s="40"/>
      <c r="FR23" s="40"/>
      <c r="FS23" s="40"/>
      <c r="FT23" s="40"/>
      <c r="FU23" s="40"/>
      <c r="FV23" s="40"/>
      <c r="FW23" s="40"/>
      <c r="FX23" s="40"/>
      <c r="FY23" s="40"/>
      <c r="FZ23" s="40"/>
      <c r="GA23" s="40"/>
      <c r="GB23" s="40"/>
      <c r="GC23" s="40"/>
      <c r="GD23" s="40"/>
      <c r="GE23" s="40"/>
      <c r="GF23" s="40"/>
      <c r="GG23" s="40"/>
      <c r="GH23" s="40"/>
      <c r="GI23" s="40"/>
      <c r="GJ23" s="40"/>
      <c r="GK23" s="40"/>
      <c r="GL23" s="40"/>
      <c r="GM23" s="40"/>
      <c r="GN23" s="40"/>
      <c r="GO23" s="40"/>
      <c r="GP23" s="40"/>
      <c r="GQ23" s="40"/>
      <c r="GR23" s="40"/>
      <c r="GS23" s="40"/>
      <c r="GT23" s="40"/>
      <c r="GU23" s="40"/>
      <c r="GV23" s="40"/>
      <c r="GW23" s="40"/>
      <c r="GX23" s="40"/>
      <c r="GY23" s="40"/>
      <c r="GZ23" s="40"/>
      <c r="HA23" s="40"/>
      <c r="HB23" s="40"/>
      <c r="HC23" s="40"/>
      <c r="HD23" s="40"/>
      <c r="HE23" s="40"/>
      <c r="HF23" s="40"/>
      <c r="HG23" s="40"/>
      <c r="HH23" s="40"/>
      <c r="HI23" s="40"/>
      <c r="HJ23" s="40"/>
      <c r="HK23" s="40"/>
      <c r="HL23" s="40"/>
      <c r="HM23" s="40"/>
      <c r="HN23" s="40"/>
      <c r="HO23" s="40"/>
      <c r="HP23" s="40"/>
      <c r="HQ23" s="40"/>
      <c r="HR23" s="40"/>
      <c r="HS23" s="40"/>
      <c r="HT23" s="40"/>
      <c r="HU23" s="40"/>
      <c r="HV23" s="40"/>
      <c r="HW23" s="40"/>
      <c r="HX23" s="40"/>
      <c r="HY23" s="40"/>
      <c r="HZ23" s="40"/>
      <c r="IA23" s="40"/>
      <c r="IB23" s="40"/>
      <c r="IC23" s="40"/>
      <c r="ID23" s="40"/>
      <c r="IE23" s="40"/>
      <c r="IF23" s="40"/>
      <c r="IG23" s="40"/>
      <c r="IH23" s="40"/>
      <c r="II23" s="40"/>
      <c r="IJ23" s="40"/>
      <c r="IK23" s="40"/>
      <c r="IL23" s="40"/>
      <c r="IM23" s="40"/>
      <c r="IN23" s="40"/>
      <c r="IO23" s="40"/>
      <c r="IP23" s="40"/>
      <c r="IQ23" s="40"/>
      <c r="IR23" s="40"/>
      <c r="IS23" s="40"/>
      <c r="IT23" s="40"/>
      <c r="IU23" s="40"/>
      <c r="IV23" s="40"/>
    </row>
    <row r="24" spans="1:256" ht="25.5">
      <c r="A24" s="51" t="s">
        <v>127</v>
      </c>
      <c r="B24" s="52" t="s">
        <v>128</v>
      </c>
      <c r="C24" s="52"/>
      <c r="D24" s="53">
        <f>D25+D28</f>
        <v>8822</v>
      </c>
      <c r="E24" s="53">
        <f t="shared" ref="E24:N24" si="3">E25+E28</f>
        <v>8381</v>
      </c>
      <c r="F24" s="53">
        <f t="shared" si="3"/>
        <v>3000</v>
      </c>
      <c r="G24" s="53">
        <f t="shared" si="3"/>
        <v>3000</v>
      </c>
      <c r="H24" s="53"/>
      <c r="I24" s="53">
        <f t="shared" si="3"/>
        <v>3000</v>
      </c>
      <c r="J24" s="53"/>
      <c r="K24" s="53"/>
      <c r="L24" s="53"/>
      <c r="M24" s="53">
        <f t="shared" si="3"/>
        <v>3000</v>
      </c>
      <c r="N24" s="53">
        <f t="shared" si="3"/>
        <v>3000</v>
      </c>
      <c r="O24" s="53"/>
      <c r="P24" s="53"/>
      <c r="Q24" s="53"/>
      <c r="R24" s="53"/>
      <c r="S24" s="53"/>
      <c r="T24" s="53"/>
      <c r="U24" s="53"/>
      <c r="V24" s="53"/>
      <c r="W24" s="33">
        <f>N24/G24*100</f>
        <v>100</v>
      </c>
      <c r="X24" s="33"/>
      <c r="Y24" s="33">
        <f>Q24/G24*100</f>
        <v>0</v>
      </c>
      <c r="Z24" s="33"/>
      <c r="AA24" s="33">
        <f>S24/I24*100</f>
        <v>0</v>
      </c>
      <c r="AB24" s="33"/>
      <c r="AC24" s="33"/>
      <c r="AD24" s="33"/>
      <c r="AE24" s="33">
        <v>0</v>
      </c>
      <c r="AF24" s="65"/>
    </row>
    <row r="25" spans="1:256">
      <c r="A25" s="51" t="s">
        <v>112</v>
      </c>
      <c r="B25" s="52" t="s">
        <v>113</v>
      </c>
      <c r="C25" s="52"/>
      <c r="D25" s="53">
        <f>D26</f>
        <v>8822</v>
      </c>
      <c r="E25" s="53">
        <f t="shared" ref="E25:N26" si="4">E26</f>
        <v>8381</v>
      </c>
      <c r="F25" s="53">
        <f t="shared" si="4"/>
        <v>3000</v>
      </c>
      <c r="G25" s="53">
        <f t="shared" si="4"/>
        <v>3000</v>
      </c>
      <c r="H25" s="53"/>
      <c r="I25" s="53">
        <f t="shared" si="4"/>
        <v>3000</v>
      </c>
      <c r="J25" s="53"/>
      <c r="K25" s="53"/>
      <c r="L25" s="53"/>
      <c r="M25" s="53">
        <f t="shared" si="4"/>
        <v>3000</v>
      </c>
      <c r="N25" s="53">
        <f t="shared" si="4"/>
        <v>3000</v>
      </c>
      <c r="O25" s="53"/>
      <c r="P25" s="53"/>
      <c r="Q25" s="53"/>
      <c r="R25" s="53"/>
      <c r="S25" s="53"/>
      <c r="T25" s="53"/>
      <c r="U25" s="53"/>
      <c r="V25" s="53"/>
      <c r="W25" s="33">
        <f>N25/G25*100</f>
        <v>100</v>
      </c>
      <c r="X25" s="33"/>
      <c r="Y25" s="33">
        <f>Q25/G25*100</f>
        <v>0</v>
      </c>
      <c r="Z25" s="33"/>
      <c r="AA25" s="33">
        <f>S25/I25*100</f>
        <v>0</v>
      </c>
      <c r="AB25" s="33"/>
      <c r="AC25" s="33"/>
      <c r="AD25" s="33"/>
      <c r="AE25" s="33">
        <v>0</v>
      </c>
      <c r="AF25" s="42"/>
      <c r="AG25" s="40"/>
      <c r="AH25" s="40"/>
      <c r="AI25" s="40"/>
      <c r="AJ25" s="40"/>
      <c r="AK25" s="40"/>
      <c r="AL25" s="40"/>
      <c r="AM25" s="40"/>
      <c r="AN25" s="40"/>
      <c r="AO25" s="40"/>
      <c r="AP25" s="40"/>
      <c r="AQ25" s="40"/>
      <c r="AR25" s="40"/>
      <c r="AS25" s="40"/>
      <c r="AT25" s="40"/>
      <c r="AU25" s="40"/>
      <c r="AV25" s="40"/>
      <c r="AW25" s="40"/>
      <c r="AX25" s="40"/>
      <c r="AY25" s="40"/>
      <c r="AZ25" s="40"/>
      <c r="BA25" s="40"/>
      <c r="BB25" s="40"/>
      <c r="BC25" s="40"/>
      <c r="BD25" s="40"/>
      <c r="BE25" s="40"/>
      <c r="BF25" s="40"/>
      <c r="BG25" s="40"/>
      <c r="BH25" s="40"/>
      <c r="BI25" s="40"/>
      <c r="BJ25" s="40"/>
      <c r="BK25" s="40"/>
      <c r="BL25" s="40"/>
      <c r="BM25" s="40"/>
      <c r="BN25" s="40"/>
      <c r="BO25" s="40"/>
      <c r="BP25" s="40"/>
      <c r="BQ25" s="40"/>
      <c r="BR25" s="40"/>
      <c r="BS25" s="40"/>
      <c r="BT25" s="40"/>
      <c r="BU25" s="40"/>
      <c r="BV25" s="40"/>
      <c r="BW25" s="40"/>
      <c r="BX25" s="40"/>
      <c r="BY25" s="40"/>
      <c r="BZ25" s="40"/>
      <c r="CA25" s="40"/>
      <c r="CB25" s="40"/>
      <c r="CC25" s="40"/>
      <c r="CD25" s="40"/>
      <c r="CE25" s="40"/>
      <c r="CF25" s="40"/>
      <c r="CG25" s="40"/>
      <c r="CH25" s="40"/>
      <c r="CI25" s="40"/>
      <c r="CJ25" s="40"/>
      <c r="CK25" s="40"/>
      <c r="CL25" s="40"/>
      <c r="CM25" s="40"/>
      <c r="CN25" s="40"/>
      <c r="CO25" s="40"/>
      <c r="CP25" s="40"/>
      <c r="CQ25" s="40"/>
      <c r="CR25" s="40"/>
      <c r="CS25" s="40"/>
      <c r="CT25" s="40"/>
      <c r="CU25" s="40"/>
      <c r="CV25" s="40"/>
      <c r="CW25" s="40"/>
      <c r="CX25" s="40"/>
      <c r="CY25" s="40"/>
      <c r="CZ25" s="40"/>
      <c r="DA25" s="40"/>
      <c r="DB25" s="40"/>
      <c r="DC25" s="40"/>
      <c r="DD25" s="40"/>
      <c r="DE25" s="40"/>
      <c r="DF25" s="40"/>
      <c r="DG25" s="40"/>
      <c r="DH25" s="40"/>
      <c r="DI25" s="40"/>
      <c r="DJ25" s="40"/>
      <c r="DK25" s="40"/>
      <c r="DL25" s="40"/>
      <c r="DM25" s="40"/>
      <c r="DN25" s="40"/>
      <c r="DO25" s="40"/>
      <c r="DP25" s="40"/>
      <c r="DQ25" s="40"/>
      <c r="DR25" s="40"/>
      <c r="DS25" s="40"/>
      <c r="DT25" s="40"/>
      <c r="DU25" s="40"/>
      <c r="DV25" s="40"/>
      <c r="DW25" s="40"/>
      <c r="DX25" s="40"/>
      <c r="DY25" s="40"/>
      <c r="DZ25" s="40"/>
      <c r="EA25" s="40"/>
      <c r="EB25" s="40"/>
      <c r="EC25" s="40"/>
      <c r="ED25" s="40"/>
      <c r="EE25" s="40"/>
      <c r="EF25" s="40"/>
      <c r="EG25" s="40"/>
      <c r="EH25" s="40"/>
      <c r="EI25" s="40"/>
      <c r="EJ25" s="40"/>
      <c r="EK25" s="40"/>
      <c r="EL25" s="40"/>
      <c r="EM25" s="40"/>
      <c r="EN25" s="40"/>
      <c r="EO25" s="40"/>
      <c r="EP25" s="40"/>
      <c r="EQ25" s="40"/>
      <c r="ER25" s="40"/>
      <c r="ES25" s="40"/>
      <c r="ET25" s="40"/>
      <c r="EU25" s="40"/>
      <c r="EV25" s="40"/>
      <c r="EW25" s="40"/>
      <c r="EX25" s="40"/>
      <c r="EY25" s="40"/>
      <c r="EZ25" s="40"/>
      <c r="FA25" s="40"/>
      <c r="FB25" s="40"/>
      <c r="FC25" s="40"/>
      <c r="FD25" s="40"/>
      <c r="FE25" s="40"/>
      <c r="FF25" s="40"/>
      <c r="FG25" s="40"/>
      <c r="FH25" s="40"/>
      <c r="FI25" s="40"/>
      <c r="FJ25" s="40"/>
      <c r="FK25" s="40"/>
      <c r="FL25" s="40"/>
      <c r="FM25" s="40"/>
      <c r="FN25" s="40"/>
      <c r="FO25" s="40"/>
      <c r="FP25" s="40"/>
      <c r="FQ25" s="40"/>
      <c r="FR25" s="40"/>
      <c r="FS25" s="40"/>
      <c r="FT25" s="40"/>
      <c r="FU25" s="40"/>
      <c r="FV25" s="40"/>
      <c r="FW25" s="40"/>
      <c r="FX25" s="40"/>
      <c r="FY25" s="40"/>
      <c r="FZ25" s="40"/>
      <c r="GA25" s="40"/>
      <c r="GB25" s="40"/>
      <c r="GC25" s="40"/>
      <c r="GD25" s="40"/>
      <c r="GE25" s="40"/>
      <c r="GF25" s="40"/>
      <c r="GG25" s="40"/>
      <c r="GH25" s="40"/>
      <c r="GI25" s="40"/>
      <c r="GJ25" s="40"/>
      <c r="GK25" s="40"/>
      <c r="GL25" s="40"/>
      <c r="GM25" s="40"/>
      <c r="GN25" s="40"/>
      <c r="GO25" s="40"/>
      <c r="GP25" s="40"/>
      <c r="GQ25" s="40"/>
      <c r="GR25" s="40"/>
      <c r="GS25" s="40"/>
      <c r="GT25" s="40"/>
      <c r="GU25" s="40"/>
      <c r="GV25" s="40"/>
      <c r="GW25" s="40"/>
      <c r="GX25" s="40"/>
      <c r="GY25" s="40"/>
      <c r="GZ25" s="40"/>
      <c r="HA25" s="40"/>
      <c r="HB25" s="40"/>
      <c r="HC25" s="40"/>
      <c r="HD25" s="40"/>
      <c r="HE25" s="40"/>
      <c r="HF25" s="40"/>
      <c r="HG25" s="40"/>
      <c r="HH25" s="40"/>
      <c r="HI25" s="40"/>
      <c r="HJ25" s="40"/>
      <c r="HK25" s="40"/>
      <c r="HL25" s="40"/>
      <c r="HM25" s="40"/>
      <c r="HN25" s="40"/>
      <c r="HO25" s="40"/>
      <c r="HP25" s="40"/>
      <c r="HQ25" s="40"/>
      <c r="HR25" s="40"/>
      <c r="HS25" s="40"/>
      <c r="HT25" s="40"/>
      <c r="HU25" s="40"/>
      <c r="HV25" s="40"/>
      <c r="HW25" s="40"/>
      <c r="HX25" s="40"/>
      <c r="HY25" s="40"/>
      <c r="HZ25" s="40"/>
      <c r="IA25" s="40"/>
      <c r="IB25" s="40"/>
      <c r="IC25" s="40"/>
      <c r="ID25" s="40"/>
      <c r="IE25" s="40"/>
      <c r="IF25" s="40"/>
      <c r="IG25" s="40"/>
      <c r="IH25" s="40"/>
      <c r="II25" s="40"/>
      <c r="IJ25" s="40"/>
      <c r="IK25" s="40"/>
      <c r="IL25" s="40"/>
      <c r="IM25" s="40"/>
      <c r="IN25" s="40"/>
      <c r="IO25" s="40"/>
      <c r="IP25" s="40"/>
      <c r="IQ25" s="40"/>
      <c r="IR25" s="40"/>
      <c r="IS25" s="40"/>
      <c r="IT25" s="40"/>
      <c r="IU25" s="40"/>
      <c r="IV25" s="40"/>
    </row>
    <row r="26" spans="1:256">
      <c r="A26" s="54" t="s">
        <v>124</v>
      </c>
      <c r="B26" s="52" t="s">
        <v>125</v>
      </c>
      <c r="C26" s="52"/>
      <c r="D26" s="53">
        <f>D27</f>
        <v>8822</v>
      </c>
      <c r="E26" s="53">
        <f t="shared" si="4"/>
        <v>8381</v>
      </c>
      <c r="F26" s="53">
        <f t="shared" si="4"/>
        <v>3000</v>
      </c>
      <c r="G26" s="53">
        <f t="shared" si="4"/>
        <v>3000</v>
      </c>
      <c r="H26" s="53"/>
      <c r="I26" s="53">
        <f t="shared" si="4"/>
        <v>3000</v>
      </c>
      <c r="J26" s="53"/>
      <c r="K26" s="53"/>
      <c r="L26" s="53"/>
      <c r="M26" s="53">
        <f t="shared" si="4"/>
        <v>3000</v>
      </c>
      <c r="N26" s="53">
        <f t="shared" si="4"/>
        <v>3000</v>
      </c>
      <c r="O26" s="53"/>
      <c r="P26" s="53"/>
      <c r="Q26" s="53"/>
      <c r="R26" s="53"/>
      <c r="S26" s="53"/>
      <c r="T26" s="53"/>
      <c r="U26" s="53"/>
      <c r="V26" s="53"/>
      <c r="W26" s="33">
        <f>N26/G26*100</f>
        <v>100</v>
      </c>
      <c r="X26" s="33"/>
      <c r="Y26" s="33">
        <f>Q26/G26*100</f>
        <v>0</v>
      </c>
      <c r="Z26" s="33"/>
      <c r="AA26" s="33">
        <f>S26/I26*100</f>
        <v>0</v>
      </c>
      <c r="AB26" s="33"/>
      <c r="AC26" s="33"/>
      <c r="AD26" s="33"/>
      <c r="AE26" s="33">
        <v>0</v>
      </c>
      <c r="AF26" s="42"/>
      <c r="AG26" s="40"/>
      <c r="AH26" s="40"/>
      <c r="AI26" s="40"/>
      <c r="AJ26" s="40"/>
      <c r="AK26" s="40"/>
      <c r="AL26" s="40"/>
      <c r="AM26" s="40"/>
      <c r="AN26" s="40"/>
      <c r="AO26" s="40"/>
      <c r="AP26" s="40"/>
      <c r="AQ26" s="40"/>
      <c r="AR26" s="40"/>
      <c r="AS26" s="40"/>
      <c r="AT26" s="40"/>
      <c r="AU26" s="40"/>
      <c r="AV26" s="40"/>
      <c r="AW26" s="40"/>
      <c r="AX26" s="40"/>
      <c r="AY26" s="40"/>
      <c r="AZ26" s="40"/>
      <c r="BA26" s="40"/>
      <c r="BB26" s="40"/>
      <c r="BC26" s="40"/>
      <c r="BD26" s="40"/>
      <c r="BE26" s="40"/>
      <c r="BF26" s="40"/>
      <c r="BG26" s="40"/>
      <c r="BH26" s="40"/>
      <c r="BI26" s="40"/>
      <c r="BJ26" s="40"/>
      <c r="BK26" s="40"/>
      <c r="BL26" s="40"/>
      <c r="BM26" s="40"/>
      <c r="BN26" s="40"/>
      <c r="BO26" s="40"/>
      <c r="BP26" s="40"/>
      <c r="BQ26" s="40"/>
      <c r="BR26" s="40"/>
      <c r="BS26" s="40"/>
      <c r="BT26" s="40"/>
      <c r="BU26" s="40"/>
      <c r="BV26" s="40"/>
      <c r="BW26" s="40"/>
      <c r="BX26" s="40"/>
      <c r="BY26" s="40"/>
      <c r="BZ26" s="40"/>
      <c r="CA26" s="40"/>
      <c r="CB26" s="40"/>
      <c r="CC26" s="40"/>
      <c r="CD26" s="40"/>
      <c r="CE26" s="40"/>
      <c r="CF26" s="40"/>
      <c r="CG26" s="40"/>
      <c r="CH26" s="40"/>
      <c r="CI26" s="40"/>
      <c r="CJ26" s="40"/>
      <c r="CK26" s="40"/>
      <c r="CL26" s="40"/>
      <c r="CM26" s="40"/>
      <c r="CN26" s="40"/>
      <c r="CO26" s="40"/>
      <c r="CP26" s="40"/>
      <c r="CQ26" s="40"/>
      <c r="CR26" s="40"/>
      <c r="CS26" s="40"/>
      <c r="CT26" s="40"/>
      <c r="CU26" s="40"/>
      <c r="CV26" s="40"/>
      <c r="CW26" s="40"/>
      <c r="CX26" s="40"/>
      <c r="CY26" s="40"/>
      <c r="CZ26" s="40"/>
      <c r="DA26" s="40"/>
      <c r="DB26" s="40"/>
      <c r="DC26" s="40"/>
      <c r="DD26" s="40"/>
      <c r="DE26" s="40"/>
      <c r="DF26" s="40"/>
      <c r="DG26" s="40"/>
      <c r="DH26" s="40"/>
      <c r="DI26" s="40"/>
      <c r="DJ26" s="40"/>
      <c r="DK26" s="40"/>
      <c r="DL26" s="40"/>
      <c r="DM26" s="40"/>
      <c r="DN26" s="40"/>
      <c r="DO26" s="40"/>
      <c r="DP26" s="40"/>
      <c r="DQ26" s="40"/>
      <c r="DR26" s="40"/>
      <c r="DS26" s="40"/>
      <c r="DT26" s="40"/>
      <c r="DU26" s="40"/>
      <c r="DV26" s="40"/>
      <c r="DW26" s="40"/>
      <c r="DX26" s="40"/>
      <c r="DY26" s="40"/>
      <c r="DZ26" s="40"/>
      <c r="EA26" s="40"/>
      <c r="EB26" s="40"/>
      <c r="EC26" s="40"/>
      <c r="ED26" s="40"/>
      <c r="EE26" s="40"/>
      <c r="EF26" s="40"/>
      <c r="EG26" s="40"/>
      <c r="EH26" s="40"/>
      <c r="EI26" s="40"/>
      <c r="EJ26" s="40"/>
      <c r="EK26" s="40"/>
      <c r="EL26" s="40"/>
      <c r="EM26" s="40"/>
      <c r="EN26" s="40"/>
      <c r="EO26" s="40"/>
      <c r="EP26" s="40"/>
      <c r="EQ26" s="40"/>
      <c r="ER26" s="40"/>
      <c r="ES26" s="40"/>
      <c r="ET26" s="40"/>
      <c r="EU26" s="40"/>
      <c r="EV26" s="40"/>
      <c r="EW26" s="40"/>
      <c r="EX26" s="40"/>
      <c r="EY26" s="40"/>
      <c r="EZ26" s="40"/>
      <c r="FA26" s="40"/>
      <c r="FB26" s="40"/>
      <c r="FC26" s="40"/>
      <c r="FD26" s="40"/>
      <c r="FE26" s="40"/>
      <c r="FF26" s="40"/>
      <c r="FG26" s="40"/>
      <c r="FH26" s="40"/>
      <c r="FI26" s="40"/>
      <c r="FJ26" s="40"/>
      <c r="FK26" s="40"/>
      <c r="FL26" s="40"/>
      <c r="FM26" s="40"/>
      <c r="FN26" s="40"/>
      <c r="FO26" s="40"/>
      <c r="FP26" s="40"/>
      <c r="FQ26" s="40"/>
      <c r="FR26" s="40"/>
      <c r="FS26" s="40"/>
      <c r="FT26" s="40"/>
      <c r="FU26" s="40"/>
      <c r="FV26" s="40"/>
      <c r="FW26" s="40"/>
      <c r="FX26" s="40"/>
      <c r="FY26" s="40"/>
      <c r="FZ26" s="40"/>
      <c r="GA26" s="40"/>
      <c r="GB26" s="40"/>
      <c r="GC26" s="40"/>
      <c r="GD26" s="40"/>
      <c r="GE26" s="40"/>
      <c r="GF26" s="40"/>
      <c r="GG26" s="40"/>
      <c r="GH26" s="40"/>
      <c r="GI26" s="40"/>
      <c r="GJ26" s="40"/>
      <c r="GK26" s="40"/>
      <c r="GL26" s="40"/>
      <c r="GM26" s="40"/>
      <c r="GN26" s="40"/>
      <c r="GO26" s="40"/>
      <c r="GP26" s="40"/>
      <c r="GQ26" s="40"/>
      <c r="GR26" s="40"/>
      <c r="GS26" s="40"/>
      <c r="GT26" s="40"/>
      <c r="GU26" s="40"/>
      <c r="GV26" s="40"/>
      <c r="GW26" s="40"/>
      <c r="GX26" s="40"/>
      <c r="GY26" s="40"/>
      <c r="GZ26" s="40"/>
      <c r="HA26" s="40"/>
      <c r="HB26" s="40"/>
      <c r="HC26" s="40"/>
      <c r="HD26" s="40"/>
      <c r="HE26" s="40"/>
      <c r="HF26" s="40"/>
      <c r="HG26" s="40"/>
      <c r="HH26" s="40"/>
      <c r="HI26" s="40"/>
      <c r="HJ26" s="40"/>
      <c r="HK26" s="40"/>
      <c r="HL26" s="40"/>
      <c r="HM26" s="40"/>
      <c r="HN26" s="40"/>
      <c r="HO26" s="40"/>
      <c r="HP26" s="40"/>
      <c r="HQ26" s="40"/>
      <c r="HR26" s="40"/>
      <c r="HS26" s="40"/>
      <c r="HT26" s="40"/>
      <c r="HU26" s="40"/>
      <c r="HV26" s="40"/>
      <c r="HW26" s="40"/>
      <c r="HX26" s="40"/>
      <c r="HY26" s="40"/>
      <c r="HZ26" s="40"/>
      <c r="IA26" s="40"/>
      <c r="IB26" s="40"/>
      <c r="IC26" s="40"/>
      <c r="ID26" s="40"/>
      <c r="IE26" s="40"/>
      <c r="IF26" s="40"/>
      <c r="IG26" s="40"/>
      <c r="IH26" s="40"/>
      <c r="II26" s="40"/>
      <c r="IJ26" s="40"/>
      <c r="IK26" s="40"/>
      <c r="IL26" s="40"/>
      <c r="IM26" s="40"/>
      <c r="IN26" s="40"/>
      <c r="IO26" s="40"/>
      <c r="IP26" s="40"/>
      <c r="IQ26" s="40"/>
      <c r="IR26" s="40"/>
      <c r="IS26" s="40"/>
      <c r="IT26" s="40"/>
      <c r="IU26" s="40"/>
      <c r="IV26" s="40"/>
    </row>
    <row r="27" spans="1:256" ht="38.25">
      <c r="A27" s="55">
        <v>1</v>
      </c>
      <c r="B27" s="66" t="s">
        <v>129</v>
      </c>
      <c r="C27" s="64" t="s">
        <v>130</v>
      </c>
      <c r="D27" s="57">
        <v>8822</v>
      </c>
      <c r="E27" s="57">
        <v>8381</v>
      </c>
      <c r="F27" s="57">
        <f>G27+J27</f>
        <v>3000</v>
      </c>
      <c r="G27" s="57">
        <f>SUM(H27:I27)</f>
        <v>3000</v>
      </c>
      <c r="H27" s="57"/>
      <c r="I27" s="57">
        <v>3000</v>
      </c>
      <c r="J27" s="57"/>
      <c r="K27" s="57"/>
      <c r="L27" s="57"/>
      <c r="M27" s="34">
        <f>SUM(N27:O27)</f>
        <v>3000</v>
      </c>
      <c r="N27" s="34">
        <v>3000</v>
      </c>
      <c r="O27" s="34"/>
      <c r="P27" s="34"/>
      <c r="Q27" s="34"/>
      <c r="R27" s="34"/>
      <c r="S27" s="34"/>
      <c r="T27" s="34"/>
      <c r="U27" s="34"/>
      <c r="V27" s="34"/>
      <c r="W27" s="34">
        <f>N27/G27*100</f>
        <v>100</v>
      </c>
      <c r="X27" s="34"/>
      <c r="Y27" s="34">
        <f>Q27/G27*100</f>
        <v>0</v>
      </c>
      <c r="Z27" s="34"/>
      <c r="AA27" s="34">
        <f>S27/I27*100</f>
        <v>0</v>
      </c>
      <c r="AB27" s="34"/>
      <c r="AC27" s="34"/>
      <c r="AD27" s="34"/>
      <c r="AE27" s="34">
        <v>0</v>
      </c>
      <c r="AF27" s="58" t="s">
        <v>131</v>
      </c>
    </row>
    <row r="28" spans="1:256">
      <c r="A28" s="59" t="s">
        <v>117</v>
      </c>
      <c r="B28" s="52" t="s">
        <v>118</v>
      </c>
      <c r="C28" s="52"/>
      <c r="D28" s="53"/>
      <c r="E28" s="53"/>
      <c r="F28" s="53"/>
      <c r="G28" s="53"/>
      <c r="H28" s="53"/>
      <c r="I28" s="53"/>
      <c r="J28" s="53"/>
      <c r="K28" s="53"/>
      <c r="L28" s="53"/>
      <c r="M28" s="33"/>
      <c r="N28" s="33"/>
      <c r="O28" s="33"/>
      <c r="P28" s="33"/>
      <c r="Q28" s="33"/>
      <c r="R28" s="33"/>
      <c r="S28" s="33"/>
      <c r="T28" s="33"/>
      <c r="U28" s="33"/>
      <c r="V28" s="33"/>
      <c r="W28" s="33"/>
      <c r="X28" s="33"/>
      <c r="Y28" s="33"/>
      <c r="Z28" s="33"/>
      <c r="AA28" s="33"/>
      <c r="AB28" s="33"/>
      <c r="AC28" s="33"/>
      <c r="AD28" s="33"/>
      <c r="AE28" s="33"/>
      <c r="AF28" s="60"/>
      <c r="AG28" s="40"/>
      <c r="AH28" s="40"/>
      <c r="AI28" s="40"/>
      <c r="AJ28" s="40"/>
      <c r="AK28" s="40"/>
      <c r="AL28" s="40"/>
      <c r="AM28" s="40"/>
      <c r="AN28" s="40"/>
      <c r="AO28" s="40"/>
      <c r="AP28" s="40"/>
      <c r="AQ28" s="40"/>
      <c r="AR28" s="40"/>
      <c r="AS28" s="40"/>
      <c r="AT28" s="40"/>
      <c r="AU28" s="40"/>
      <c r="AV28" s="40"/>
      <c r="AW28" s="40"/>
      <c r="AX28" s="40"/>
      <c r="AY28" s="40"/>
      <c r="AZ28" s="40"/>
      <c r="BA28" s="40"/>
      <c r="BB28" s="40"/>
      <c r="BC28" s="40"/>
      <c r="BD28" s="40"/>
      <c r="BE28" s="40"/>
      <c r="BF28" s="40"/>
      <c r="BG28" s="40"/>
      <c r="BH28" s="40"/>
      <c r="BI28" s="40"/>
      <c r="BJ28" s="40"/>
      <c r="BK28" s="40"/>
      <c r="BL28" s="40"/>
      <c r="BM28" s="40"/>
      <c r="BN28" s="40"/>
      <c r="BO28" s="40"/>
      <c r="BP28" s="40"/>
      <c r="BQ28" s="40"/>
      <c r="BR28" s="40"/>
      <c r="BS28" s="40"/>
      <c r="BT28" s="40"/>
      <c r="BU28" s="40"/>
      <c r="BV28" s="40"/>
      <c r="BW28" s="40"/>
      <c r="BX28" s="40"/>
      <c r="BY28" s="40"/>
      <c r="BZ28" s="40"/>
      <c r="CA28" s="40"/>
      <c r="CB28" s="40"/>
      <c r="CC28" s="40"/>
      <c r="CD28" s="40"/>
      <c r="CE28" s="40"/>
      <c r="CF28" s="40"/>
      <c r="CG28" s="40"/>
      <c r="CH28" s="40"/>
      <c r="CI28" s="40"/>
      <c r="CJ28" s="40"/>
      <c r="CK28" s="40"/>
      <c r="CL28" s="40"/>
      <c r="CM28" s="40"/>
      <c r="CN28" s="40"/>
      <c r="CO28" s="40"/>
      <c r="CP28" s="40"/>
      <c r="CQ28" s="40"/>
      <c r="CR28" s="40"/>
      <c r="CS28" s="40"/>
      <c r="CT28" s="40"/>
      <c r="CU28" s="40"/>
      <c r="CV28" s="40"/>
      <c r="CW28" s="40"/>
      <c r="CX28" s="40"/>
      <c r="CY28" s="40"/>
      <c r="CZ28" s="40"/>
      <c r="DA28" s="40"/>
      <c r="DB28" s="40"/>
      <c r="DC28" s="40"/>
      <c r="DD28" s="40"/>
      <c r="DE28" s="40"/>
      <c r="DF28" s="40"/>
      <c r="DG28" s="40"/>
      <c r="DH28" s="40"/>
      <c r="DI28" s="40"/>
      <c r="DJ28" s="40"/>
      <c r="DK28" s="40"/>
      <c r="DL28" s="40"/>
      <c r="DM28" s="40"/>
      <c r="DN28" s="40"/>
      <c r="DO28" s="40"/>
      <c r="DP28" s="40"/>
      <c r="DQ28" s="40"/>
      <c r="DR28" s="40"/>
      <c r="DS28" s="40"/>
      <c r="DT28" s="40"/>
      <c r="DU28" s="40"/>
      <c r="DV28" s="40"/>
      <c r="DW28" s="40"/>
      <c r="DX28" s="40"/>
      <c r="DY28" s="40"/>
      <c r="DZ28" s="40"/>
      <c r="EA28" s="40"/>
      <c r="EB28" s="40"/>
      <c r="EC28" s="40"/>
      <c r="ED28" s="40"/>
      <c r="EE28" s="40"/>
      <c r="EF28" s="40"/>
      <c r="EG28" s="40"/>
      <c r="EH28" s="40"/>
      <c r="EI28" s="40"/>
      <c r="EJ28" s="40"/>
      <c r="EK28" s="40"/>
      <c r="EL28" s="40"/>
      <c r="EM28" s="40"/>
      <c r="EN28" s="40"/>
      <c r="EO28" s="40"/>
      <c r="EP28" s="40"/>
      <c r="EQ28" s="40"/>
      <c r="ER28" s="40"/>
      <c r="ES28" s="40"/>
      <c r="ET28" s="40"/>
      <c r="EU28" s="40"/>
      <c r="EV28" s="40"/>
      <c r="EW28" s="40"/>
      <c r="EX28" s="40"/>
      <c r="EY28" s="40"/>
      <c r="EZ28" s="40"/>
      <c r="FA28" s="40"/>
      <c r="FB28" s="40"/>
      <c r="FC28" s="40"/>
      <c r="FD28" s="40"/>
      <c r="FE28" s="40"/>
      <c r="FF28" s="40"/>
      <c r="FG28" s="40"/>
      <c r="FH28" s="40"/>
      <c r="FI28" s="40"/>
      <c r="FJ28" s="40"/>
      <c r="FK28" s="40"/>
      <c r="FL28" s="40"/>
      <c r="FM28" s="40"/>
      <c r="FN28" s="40"/>
      <c r="FO28" s="40"/>
      <c r="FP28" s="40"/>
      <c r="FQ28" s="40"/>
      <c r="FR28" s="40"/>
      <c r="FS28" s="40"/>
      <c r="FT28" s="40"/>
      <c r="FU28" s="40"/>
      <c r="FV28" s="40"/>
      <c r="FW28" s="40"/>
      <c r="FX28" s="40"/>
      <c r="FY28" s="40"/>
      <c r="FZ28" s="40"/>
      <c r="GA28" s="40"/>
      <c r="GB28" s="40"/>
      <c r="GC28" s="40"/>
      <c r="GD28" s="40"/>
      <c r="GE28" s="40"/>
      <c r="GF28" s="40"/>
      <c r="GG28" s="40"/>
      <c r="GH28" s="40"/>
      <c r="GI28" s="40"/>
      <c r="GJ28" s="40"/>
      <c r="GK28" s="40"/>
      <c r="GL28" s="40"/>
      <c r="GM28" s="40"/>
      <c r="GN28" s="40"/>
      <c r="GO28" s="40"/>
      <c r="GP28" s="40"/>
      <c r="GQ28" s="40"/>
      <c r="GR28" s="40"/>
      <c r="GS28" s="40"/>
      <c r="GT28" s="40"/>
      <c r="GU28" s="40"/>
      <c r="GV28" s="40"/>
      <c r="GW28" s="40"/>
      <c r="GX28" s="40"/>
      <c r="GY28" s="40"/>
      <c r="GZ28" s="40"/>
      <c r="HA28" s="40"/>
      <c r="HB28" s="40"/>
      <c r="HC28" s="40"/>
      <c r="HD28" s="40"/>
      <c r="HE28" s="40"/>
      <c r="HF28" s="40"/>
      <c r="HG28" s="40"/>
      <c r="HH28" s="40"/>
      <c r="HI28" s="40"/>
      <c r="HJ28" s="40"/>
      <c r="HK28" s="40"/>
      <c r="HL28" s="40"/>
      <c r="HM28" s="40"/>
      <c r="HN28" s="40"/>
      <c r="HO28" s="40"/>
      <c r="HP28" s="40"/>
      <c r="HQ28" s="40"/>
      <c r="HR28" s="40"/>
      <c r="HS28" s="40"/>
      <c r="HT28" s="40"/>
      <c r="HU28" s="40"/>
      <c r="HV28" s="40"/>
      <c r="HW28" s="40"/>
      <c r="HX28" s="40"/>
      <c r="HY28" s="40"/>
      <c r="HZ28" s="40"/>
      <c r="IA28" s="40"/>
      <c r="IB28" s="40"/>
      <c r="IC28" s="40"/>
      <c r="ID28" s="40"/>
      <c r="IE28" s="40"/>
      <c r="IF28" s="40"/>
      <c r="IG28" s="40"/>
      <c r="IH28" s="40"/>
      <c r="II28" s="40"/>
      <c r="IJ28" s="40"/>
      <c r="IK28" s="40"/>
      <c r="IL28" s="40"/>
      <c r="IM28" s="40"/>
      <c r="IN28" s="40"/>
      <c r="IO28" s="40"/>
      <c r="IP28" s="40"/>
      <c r="IQ28" s="40"/>
      <c r="IR28" s="40"/>
      <c r="IS28" s="40"/>
      <c r="IT28" s="40"/>
      <c r="IU28" s="40"/>
      <c r="IV28" s="40"/>
    </row>
    <row r="29" spans="1:256" ht="25.5">
      <c r="A29" s="54" t="s">
        <v>114</v>
      </c>
      <c r="B29" s="52" t="s">
        <v>119</v>
      </c>
      <c r="C29" s="61"/>
      <c r="D29" s="62"/>
      <c r="E29" s="62"/>
      <c r="F29" s="53"/>
      <c r="G29" s="53"/>
      <c r="H29" s="53"/>
      <c r="I29" s="53"/>
      <c r="J29" s="53"/>
      <c r="K29" s="53"/>
      <c r="L29" s="53"/>
      <c r="M29" s="33"/>
      <c r="N29" s="33"/>
      <c r="O29" s="33"/>
      <c r="P29" s="33"/>
      <c r="Q29" s="33"/>
      <c r="R29" s="33"/>
      <c r="S29" s="33"/>
      <c r="T29" s="33"/>
      <c r="U29" s="33"/>
      <c r="V29" s="33"/>
      <c r="W29" s="33"/>
      <c r="X29" s="33"/>
      <c r="Y29" s="33"/>
      <c r="Z29" s="33"/>
      <c r="AA29" s="33"/>
      <c r="AB29" s="33"/>
      <c r="AC29" s="33"/>
      <c r="AD29" s="33"/>
      <c r="AE29" s="33"/>
      <c r="AF29" s="42"/>
      <c r="AG29" s="40"/>
      <c r="AH29" s="40"/>
      <c r="AI29" s="40"/>
      <c r="AJ29" s="40"/>
      <c r="AK29" s="40"/>
      <c r="AL29" s="40"/>
      <c r="AM29" s="40"/>
      <c r="AN29" s="40"/>
      <c r="AO29" s="40"/>
      <c r="AP29" s="40"/>
      <c r="AQ29" s="40"/>
      <c r="AR29" s="40"/>
      <c r="AS29" s="40"/>
      <c r="AT29" s="40"/>
      <c r="AU29" s="40"/>
      <c r="AV29" s="40"/>
      <c r="AW29" s="40"/>
      <c r="AX29" s="40"/>
      <c r="AY29" s="40"/>
      <c r="AZ29" s="40"/>
      <c r="BA29" s="40"/>
      <c r="BB29" s="40"/>
      <c r="BC29" s="40"/>
      <c r="BD29" s="40"/>
      <c r="BE29" s="40"/>
      <c r="BF29" s="40"/>
      <c r="BG29" s="40"/>
      <c r="BH29" s="40"/>
      <c r="BI29" s="40"/>
      <c r="BJ29" s="40"/>
      <c r="BK29" s="40"/>
      <c r="BL29" s="40"/>
      <c r="BM29" s="40"/>
      <c r="BN29" s="40"/>
      <c r="BO29" s="40"/>
      <c r="BP29" s="40"/>
      <c r="BQ29" s="40"/>
      <c r="BR29" s="40"/>
      <c r="BS29" s="40"/>
      <c r="BT29" s="40"/>
      <c r="BU29" s="40"/>
      <c r="BV29" s="40"/>
      <c r="BW29" s="40"/>
      <c r="BX29" s="40"/>
      <c r="BY29" s="40"/>
      <c r="BZ29" s="40"/>
      <c r="CA29" s="40"/>
      <c r="CB29" s="40"/>
      <c r="CC29" s="40"/>
      <c r="CD29" s="40"/>
      <c r="CE29" s="40"/>
      <c r="CF29" s="40"/>
      <c r="CG29" s="40"/>
      <c r="CH29" s="40"/>
      <c r="CI29" s="40"/>
      <c r="CJ29" s="40"/>
      <c r="CK29" s="40"/>
      <c r="CL29" s="40"/>
      <c r="CM29" s="40"/>
      <c r="CN29" s="40"/>
      <c r="CO29" s="40"/>
      <c r="CP29" s="40"/>
      <c r="CQ29" s="40"/>
      <c r="CR29" s="40"/>
      <c r="CS29" s="40"/>
      <c r="CT29" s="40"/>
      <c r="CU29" s="40"/>
      <c r="CV29" s="40"/>
      <c r="CW29" s="40"/>
      <c r="CX29" s="40"/>
      <c r="CY29" s="40"/>
      <c r="CZ29" s="40"/>
      <c r="DA29" s="40"/>
      <c r="DB29" s="40"/>
      <c r="DC29" s="40"/>
      <c r="DD29" s="40"/>
      <c r="DE29" s="40"/>
      <c r="DF29" s="40"/>
      <c r="DG29" s="40"/>
      <c r="DH29" s="40"/>
      <c r="DI29" s="40"/>
      <c r="DJ29" s="40"/>
      <c r="DK29" s="40"/>
      <c r="DL29" s="40"/>
      <c r="DM29" s="40"/>
      <c r="DN29" s="40"/>
      <c r="DO29" s="40"/>
      <c r="DP29" s="40"/>
      <c r="DQ29" s="40"/>
      <c r="DR29" s="40"/>
      <c r="DS29" s="40"/>
      <c r="DT29" s="40"/>
      <c r="DU29" s="40"/>
      <c r="DV29" s="40"/>
      <c r="DW29" s="40"/>
      <c r="DX29" s="40"/>
      <c r="DY29" s="40"/>
      <c r="DZ29" s="40"/>
      <c r="EA29" s="40"/>
      <c r="EB29" s="40"/>
      <c r="EC29" s="40"/>
      <c r="ED29" s="40"/>
      <c r="EE29" s="40"/>
      <c r="EF29" s="40"/>
      <c r="EG29" s="40"/>
      <c r="EH29" s="40"/>
      <c r="EI29" s="40"/>
      <c r="EJ29" s="40"/>
      <c r="EK29" s="40"/>
      <c r="EL29" s="40"/>
      <c r="EM29" s="40"/>
      <c r="EN29" s="40"/>
      <c r="EO29" s="40"/>
      <c r="EP29" s="40"/>
      <c r="EQ29" s="40"/>
      <c r="ER29" s="40"/>
      <c r="ES29" s="40"/>
      <c r="ET29" s="40"/>
      <c r="EU29" s="40"/>
      <c r="EV29" s="40"/>
      <c r="EW29" s="40"/>
      <c r="EX29" s="40"/>
      <c r="EY29" s="40"/>
      <c r="EZ29" s="40"/>
      <c r="FA29" s="40"/>
      <c r="FB29" s="40"/>
      <c r="FC29" s="40"/>
      <c r="FD29" s="40"/>
      <c r="FE29" s="40"/>
      <c r="FF29" s="40"/>
      <c r="FG29" s="40"/>
      <c r="FH29" s="40"/>
      <c r="FI29" s="40"/>
      <c r="FJ29" s="40"/>
      <c r="FK29" s="40"/>
      <c r="FL29" s="40"/>
      <c r="FM29" s="40"/>
      <c r="FN29" s="40"/>
      <c r="FO29" s="40"/>
      <c r="FP29" s="40"/>
      <c r="FQ29" s="40"/>
      <c r="FR29" s="40"/>
      <c r="FS29" s="40"/>
      <c r="FT29" s="40"/>
      <c r="FU29" s="40"/>
      <c r="FV29" s="40"/>
      <c r="FW29" s="40"/>
      <c r="FX29" s="40"/>
      <c r="FY29" s="40"/>
      <c r="FZ29" s="40"/>
      <c r="GA29" s="40"/>
      <c r="GB29" s="40"/>
      <c r="GC29" s="40"/>
      <c r="GD29" s="40"/>
      <c r="GE29" s="40"/>
      <c r="GF29" s="40"/>
      <c r="GG29" s="40"/>
      <c r="GH29" s="40"/>
      <c r="GI29" s="40"/>
      <c r="GJ29" s="40"/>
      <c r="GK29" s="40"/>
      <c r="GL29" s="40"/>
      <c r="GM29" s="40"/>
      <c r="GN29" s="40"/>
      <c r="GO29" s="40"/>
      <c r="GP29" s="40"/>
      <c r="GQ29" s="40"/>
      <c r="GR29" s="40"/>
      <c r="GS29" s="40"/>
      <c r="GT29" s="40"/>
      <c r="GU29" s="40"/>
      <c r="GV29" s="40"/>
      <c r="GW29" s="40"/>
      <c r="GX29" s="40"/>
      <c r="GY29" s="40"/>
      <c r="GZ29" s="40"/>
      <c r="HA29" s="40"/>
      <c r="HB29" s="40"/>
      <c r="HC29" s="40"/>
      <c r="HD29" s="40"/>
      <c r="HE29" s="40"/>
      <c r="HF29" s="40"/>
      <c r="HG29" s="40"/>
      <c r="HH29" s="40"/>
      <c r="HI29" s="40"/>
      <c r="HJ29" s="40"/>
      <c r="HK29" s="40"/>
      <c r="HL29" s="40"/>
      <c r="HM29" s="40"/>
      <c r="HN29" s="40"/>
      <c r="HO29" s="40"/>
      <c r="HP29" s="40"/>
      <c r="HQ29" s="40"/>
      <c r="HR29" s="40"/>
      <c r="HS29" s="40"/>
      <c r="HT29" s="40"/>
      <c r="HU29" s="40"/>
      <c r="HV29" s="40"/>
      <c r="HW29" s="40"/>
      <c r="HX29" s="40"/>
      <c r="HY29" s="40"/>
      <c r="HZ29" s="40"/>
      <c r="IA29" s="40"/>
      <c r="IB29" s="40"/>
      <c r="IC29" s="40"/>
      <c r="ID29" s="40"/>
      <c r="IE29" s="40"/>
      <c r="IF29" s="40"/>
      <c r="IG29" s="40"/>
      <c r="IH29" s="40"/>
      <c r="II29" s="40"/>
      <c r="IJ29" s="40"/>
      <c r="IK29" s="40"/>
      <c r="IL29" s="40"/>
      <c r="IM29" s="40"/>
      <c r="IN29" s="40"/>
      <c r="IO29" s="40"/>
      <c r="IP29" s="40"/>
      <c r="IQ29" s="40"/>
      <c r="IR29" s="40"/>
      <c r="IS29" s="40"/>
      <c r="IT29" s="40"/>
      <c r="IU29" s="40"/>
      <c r="IV29" s="40"/>
    </row>
    <row r="30" spans="1:256">
      <c r="A30" s="54" t="s">
        <v>124</v>
      </c>
      <c r="B30" s="52" t="s">
        <v>125</v>
      </c>
      <c r="C30" s="52"/>
      <c r="D30" s="53"/>
      <c r="E30" s="53"/>
      <c r="F30" s="53"/>
      <c r="G30" s="53"/>
      <c r="H30" s="53"/>
      <c r="I30" s="53"/>
      <c r="J30" s="53"/>
      <c r="K30" s="53"/>
      <c r="L30" s="53"/>
      <c r="M30" s="33"/>
      <c r="N30" s="33"/>
      <c r="O30" s="33"/>
      <c r="P30" s="33"/>
      <c r="Q30" s="33"/>
      <c r="R30" s="33"/>
      <c r="S30" s="33"/>
      <c r="T30" s="33"/>
      <c r="U30" s="33"/>
      <c r="V30" s="33"/>
      <c r="W30" s="33"/>
      <c r="X30" s="33"/>
      <c r="Y30" s="33"/>
      <c r="Z30" s="33"/>
      <c r="AA30" s="33"/>
      <c r="AB30" s="33"/>
      <c r="AC30" s="33"/>
      <c r="AD30" s="33"/>
      <c r="AE30" s="33"/>
      <c r="AF30" s="60"/>
      <c r="AG30" s="40"/>
      <c r="AH30" s="40"/>
      <c r="AI30" s="40"/>
      <c r="AJ30" s="40"/>
      <c r="AK30" s="40"/>
      <c r="AL30" s="40"/>
      <c r="AM30" s="40"/>
      <c r="AN30" s="40"/>
      <c r="AO30" s="40"/>
      <c r="AP30" s="40"/>
      <c r="AQ30" s="40"/>
      <c r="AR30" s="40"/>
      <c r="AS30" s="40"/>
      <c r="AT30" s="40"/>
      <c r="AU30" s="40"/>
      <c r="AV30" s="40"/>
      <c r="AW30" s="40"/>
      <c r="AX30" s="40"/>
      <c r="AY30" s="40"/>
      <c r="AZ30" s="40"/>
      <c r="BA30" s="40"/>
      <c r="BB30" s="40"/>
      <c r="BC30" s="40"/>
      <c r="BD30" s="40"/>
      <c r="BE30" s="40"/>
      <c r="BF30" s="40"/>
      <c r="BG30" s="40"/>
      <c r="BH30" s="40"/>
      <c r="BI30" s="40"/>
      <c r="BJ30" s="40"/>
      <c r="BK30" s="40"/>
      <c r="BL30" s="40"/>
      <c r="BM30" s="40"/>
      <c r="BN30" s="40"/>
      <c r="BO30" s="40"/>
      <c r="BP30" s="40"/>
      <c r="BQ30" s="40"/>
      <c r="BR30" s="40"/>
      <c r="BS30" s="40"/>
      <c r="BT30" s="40"/>
      <c r="BU30" s="40"/>
      <c r="BV30" s="40"/>
      <c r="BW30" s="40"/>
      <c r="BX30" s="40"/>
      <c r="BY30" s="40"/>
      <c r="BZ30" s="40"/>
      <c r="CA30" s="40"/>
      <c r="CB30" s="40"/>
      <c r="CC30" s="40"/>
      <c r="CD30" s="40"/>
      <c r="CE30" s="40"/>
      <c r="CF30" s="40"/>
      <c r="CG30" s="40"/>
      <c r="CH30" s="40"/>
      <c r="CI30" s="40"/>
      <c r="CJ30" s="40"/>
      <c r="CK30" s="40"/>
      <c r="CL30" s="40"/>
      <c r="CM30" s="40"/>
      <c r="CN30" s="40"/>
      <c r="CO30" s="40"/>
      <c r="CP30" s="40"/>
      <c r="CQ30" s="40"/>
      <c r="CR30" s="40"/>
      <c r="CS30" s="40"/>
      <c r="CT30" s="40"/>
      <c r="CU30" s="40"/>
      <c r="CV30" s="40"/>
      <c r="CW30" s="40"/>
      <c r="CX30" s="40"/>
      <c r="CY30" s="40"/>
      <c r="CZ30" s="40"/>
      <c r="DA30" s="40"/>
      <c r="DB30" s="40"/>
      <c r="DC30" s="40"/>
      <c r="DD30" s="40"/>
      <c r="DE30" s="40"/>
      <c r="DF30" s="40"/>
      <c r="DG30" s="40"/>
      <c r="DH30" s="40"/>
      <c r="DI30" s="40"/>
      <c r="DJ30" s="40"/>
      <c r="DK30" s="40"/>
      <c r="DL30" s="40"/>
      <c r="DM30" s="40"/>
      <c r="DN30" s="40"/>
      <c r="DO30" s="40"/>
      <c r="DP30" s="40"/>
      <c r="DQ30" s="40"/>
      <c r="DR30" s="40"/>
      <c r="DS30" s="40"/>
      <c r="DT30" s="40"/>
      <c r="DU30" s="40"/>
      <c r="DV30" s="40"/>
      <c r="DW30" s="40"/>
      <c r="DX30" s="40"/>
      <c r="DY30" s="40"/>
      <c r="DZ30" s="40"/>
      <c r="EA30" s="40"/>
      <c r="EB30" s="40"/>
      <c r="EC30" s="40"/>
      <c r="ED30" s="40"/>
      <c r="EE30" s="40"/>
      <c r="EF30" s="40"/>
      <c r="EG30" s="40"/>
      <c r="EH30" s="40"/>
      <c r="EI30" s="40"/>
      <c r="EJ30" s="40"/>
      <c r="EK30" s="40"/>
      <c r="EL30" s="40"/>
      <c r="EM30" s="40"/>
      <c r="EN30" s="40"/>
      <c r="EO30" s="40"/>
      <c r="EP30" s="40"/>
      <c r="EQ30" s="40"/>
      <c r="ER30" s="40"/>
      <c r="ES30" s="40"/>
      <c r="ET30" s="40"/>
      <c r="EU30" s="40"/>
      <c r="EV30" s="40"/>
      <c r="EW30" s="40"/>
      <c r="EX30" s="40"/>
      <c r="EY30" s="40"/>
      <c r="EZ30" s="40"/>
      <c r="FA30" s="40"/>
      <c r="FB30" s="40"/>
      <c r="FC30" s="40"/>
      <c r="FD30" s="40"/>
      <c r="FE30" s="40"/>
      <c r="FF30" s="40"/>
      <c r="FG30" s="40"/>
      <c r="FH30" s="40"/>
      <c r="FI30" s="40"/>
      <c r="FJ30" s="40"/>
      <c r="FK30" s="40"/>
      <c r="FL30" s="40"/>
      <c r="FM30" s="40"/>
      <c r="FN30" s="40"/>
      <c r="FO30" s="40"/>
      <c r="FP30" s="40"/>
      <c r="FQ30" s="40"/>
      <c r="FR30" s="40"/>
      <c r="FS30" s="40"/>
      <c r="FT30" s="40"/>
      <c r="FU30" s="40"/>
      <c r="FV30" s="40"/>
      <c r="FW30" s="40"/>
      <c r="FX30" s="40"/>
      <c r="FY30" s="40"/>
      <c r="FZ30" s="40"/>
      <c r="GA30" s="40"/>
      <c r="GB30" s="40"/>
      <c r="GC30" s="40"/>
      <c r="GD30" s="40"/>
      <c r="GE30" s="40"/>
      <c r="GF30" s="40"/>
      <c r="GG30" s="40"/>
      <c r="GH30" s="40"/>
      <c r="GI30" s="40"/>
      <c r="GJ30" s="40"/>
      <c r="GK30" s="40"/>
      <c r="GL30" s="40"/>
      <c r="GM30" s="40"/>
      <c r="GN30" s="40"/>
      <c r="GO30" s="40"/>
      <c r="GP30" s="40"/>
      <c r="GQ30" s="40"/>
      <c r="GR30" s="40"/>
      <c r="GS30" s="40"/>
      <c r="GT30" s="40"/>
      <c r="GU30" s="40"/>
      <c r="GV30" s="40"/>
      <c r="GW30" s="40"/>
      <c r="GX30" s="40"/>
      <c r="GY30" s="40"/>
      <c r="GZ30" s="40"/>
      <c r="HA30" s="40"/>
      <c r="HB30" s="40"/>
      <c r="HC30" s="40"/>
      <c r="HD30" s="40"/>
      <c r="HE30" s="40"/>
      <c r="HF30" s="40"/>
      <c r="HG30" s="40"/>
      <c r="HH30" s="40"/>
      <c r="HI30" s="40"/>
      <c r="HJ30" s="40"/>
      <c r="HK30" s="40"/>
      <c r="HL30" s="40"/>
      <c r="HM30" s="40"/>
      <c r="HN30" s="40"/>
      <c r="HO30" s="40"/>
      <c r="HP30" s="40"/>
      <c r="HQ30" s="40"/>
      <c r="HR30" s="40"/>
      <c r="HS30" s="40"/>
      <c r="HT30" s="40"/>
      <c r="HU30" s="40"/>
      <c r="HV30" s="40"/>
      <c r="HW30" s="40"/>
      <c r="HX30" s="40"/>
      <c r="HY30" s="40"/>
      <c r="HZ30" s="40"/>
      <c r="IA30" s="40"/>
      <c r="IB30" s="40"/>
      <c r="IC30" s="40"/>
      <c r="ID30" s="40"/>
      <c r="IE30" s="40"/>
      <c r="IF30" s="40"/>
      <c r="IG30" s="40"/>
      <c r="IH30" s="40"/>
      <c r="II30" s="40"/>
      <c r="IJ30" s="40"/>
      <c r="IK30" s="40"/>
      <c r="IL30" s="40"/>
      <c r="IM30" s="40"/>
      <c r="IN30" s="40"/>
      <c r="IO30" s="40"/>
      <c r="IP30" s="40"/>
      <c r="IQ30" s="40"/>
      <c r="IR30" s="40"/>
      <c r="IS30" s="40"/>
      <c r="IT30" s="40"/>
      <c r="IU30" s="40"/>
      <c r="IV30" s="40"/>
    </row>
    <row r="31" spans="1:256">
      <c r="A31" s="67" t="s">
        <v>126</v>
      </c>
      <c r="B31" s="68" t="s">
        <v>115</v>
      </c>
      <c r="C31" s="68"/>
      <c r="D31" s="69"/>
      <c r="E31" s="69"/>
      <c r="F31" s="69"/>
      <c r="G31" s="69"/>
      <c r="H31" s="69"/>
      <c r="I31" s="69"/>
      <c r="J31" s="69"/>
      <c r="K31" s="69"/>
      <c r="L31" s="69"/>
      <c r="M31" s="35"/>
      <c r="N31" s="35"/>
      <c r="O31" s="35"/>
      <c r="P31" s="35"/>
      <c r="Q31" s="35"/>
      <c r="R31" s="35"/>
      <c r="S31" s="35"/>
      <c r="T31" s="35"/>
      <c r="U31" s="35"/>
      <c r="V31" s="35"/>
      <c r="W31" s="35"/>
      <c r="X31" s="35"/>
      <c r="Y31" s="35"/>
      <c r="Z31" s="35"/>
      <c r="AA31" s="35"/>
      <c r="AB31" s="35"/>
      <c r="AC31" s="35"/>
      <c r="AD31" s="35"/>
      <c r="AE31" s="35"/>
      <c r="AF31" s="70"/>
      <c r="AG31" s="40"/>
      <c r="AH31" s="40"/>
      <c r="AI31" s="40"/>
      <c r="AJ31" s="40"/>
      <c r="AK31" s="40"/>
      <c r="AL31" s="40"/>
      <c r="AM31" s="40"/>
      <c r="AN31" s="40"/>
      <c r="AO31" s="40"/>
      <c r="AP31" s="40"/>
      <c r="AQ31" s="40"/>
      <c r="AR31" s="40"/>
      <c r="AS31" s="40"/>
      <c r="AT31" s="40"/>
      <c r="AU31" s="40"/>
      <c r="AV31" s="40"/>
      <c r="AW31" s="40"/>
      <c r="AX31" s="40"/>
      <c r="AY31" s="40"/>
      <c r="AZ31" s="40"/>
      <c r="BA31" s="40"/>
      <c r="BB31" s="40"/>
      <c r="BC31" s="40"/>
      <c r="BD31" s="40"/>
      <c r="BE31" s="40"/>
      <c r="BF31" s="40"/>
      <c r="BG31" s="40"/>
      <c r="BH31" s="40"/>
      <c r="BI31" s="40"/>
      <c r="BJ31" s="40"/>
      <c r="BK31" s="40"/>
      <c r="BL31" s="40"/>
      <c r="BM31" s="40"/>
      <c r="BN31" s="40"/>
      <c r="BO31" s="40"/>
      <c r="BP31" s="40"/>
      <c r="BQ31" s="40"/>
      <c r="BR31" s="40"/>
      <c r="BS31" s="40"/>
      <c r="BT31" s="40"/>
      <c r="BU31" s="40"/>
      <c r="BV31" s="40"/>
      <c r="BW31" s="40"/>
      <c r="BX31" s="40"/>
      <c r="BY31" s="40"/>
      <c r="BZ31" s="40"/>
      <c r="CA31" s="40"/>
      <c r="CB31" s="40"/>
      <c r="CC31" s="40"/>
      <c r="CD31" s="40"/>
      <c r="CE31" s="40"/>
      <c r="CF31" s="40"/>
      <c r="CG31" s="40"/>
      <c r="CH31" s="40"/>
      <c r="CI31" s="40"/>
      <c r="CJ31" s="40"/>
      <c r="CK31" s="40"/>
      <c r="CL31" s="40"/>
      <c r="CM31" s="40"/>
      <c r="CN31" s="40"/>
      <c r="CO31" s="40"/>
      <c r="CP31" s="40"/>
      <c r="CQ31" s="40"/>
      <c r="CR31" s="40"/>
      <c r="CS31" s="40"/>
      <c r="CT31" s="40"/>
      <c r="CU31" s="40"/>
      <c r="CV31" s="40"/>
      <c r="CW31" s="40"/>
      <c r="CX31" s="40"/>
      <c r="CY31" s="40"/>
      <c r="CZ31" s="40"/>
      <c r="DA31" s="40"/>
      <c r="DB31" s="40"/>
      <c r="DC31" s="40"/>
      <c r="DD31" s="40"/>
      <c r="DE31" s="40"/>
      <c r="DF31" s="40"/>
      <c r="DG31" s="40"/>
      <c r="DH31" s="40"/>
      <c r="DI31" s="40"/>
      <c r="DJ31" s="40"/>
      <c r="DK31" s="40"/>
      <c r="DL31" s="40"/>
      <c r="DM31" s="40"/>
      <c r="DN31" s="40"/>
      <c r="DO31" s="40"/>
      <c r="DP31" s="40"/>
      <c r="DQ31" s="40"/>
      <c r="DR31" s="40"/>
      <c r="DS31" s="40"/>
      <c r="DT31" s="40"/>
      <c r="DU31" s="40"/>
      <c r="DV31" s="40"/>
      <c r="DW31" s="40"/>
      <c r="DX31" s="40"/>
      <c r="DY31" s="40"/>
      <c r="DZ31" s="40"/>
      <c r="EA31" s="40"/>
      <c r="EB31" s="40"/>
      <c r="EC31" s="40"/>
      <c r="ED31" s="40"/>
      <c r="EE31" s="40"/>
      <c r="EF31" s="40"/>
      <c r="EG31" s="40"/>
      <c r="EH31" s="40"/>
      <c r="EI31" s="40"/>
      <c r="EJ31" s="40"/>
      <c r="EK31" s="40"/>
      <c r="EL31" s="40"/>
      <c r="EM31" s="40"/>
      <c r="EN31" s="40"/>
      <c r="EO31" s="40"/>
      <c r="EP31" s="40"/>
      <c r="EQ31" s="40"/>
      <c r="ER31" s="40"/>
      <c r="ES31" s="40"/>
      <c r="ET31" s="40"/>
      <c r="EU31" s="40"/>
      <c r="EV31" s="40"/>
      <c r="EW31" s="40"/>
      <c r="EX31" s="40"/>
      <c r="EY31" s="40"/>
      <c r="EZ31" s="40"/>
      <c r="FA31" s="40"/>
      <c r="FB31" s="40"/>
      <c r="FC31" s="40"/>
      <c r="FD31" s="40"/>
      <c r="FE31" s="40"/>
      <c r="FF31" s="40"/>
      <c r="FG31" s="40"/>
      <c r="FH31" s="40"/>
      <c r="FI31" s="40"/>
      <c r="FJ31" s="40"/>
      <c r="FK31" s="40"/>
      <c r="FL31" s="40"/>
      <c r="FM31" s="40"/>
      <c r="FN31" s="40"/>
      <c r="FO31" s="40"/>
      <c r="FP31" s="40"/>
      <c r="FQ31" s="40"/>
      <c r="FR31" s="40"/>
      <c r="FS31" s="40"/>
      <c r="FT31" s="40"/>
      <c r="FU31" s="40"/>
      <c r="FV31" s="40"/>
      <c r="FW31" s="40"/>
      <c r="FX31" s="40"/>
      <c r="FY31" s="40"/>
      <c r="FZ31" s="40"/>
      <c r="GA31" s="40"/>
      <c r="GB31" s="40"/>
      <c r="GC31" s="40"/>
      <c r="GD31" s="40"/>
      <c r="GE31" s="40"/>
      <c r="GF31" s="40"/>
      <c r="GG31" s="40"/>
      <c r="GH31" s="40"/>
      <c r="GI31" s="40"/>
      <c r="GJ31" s="40"/>
      <c r="GK31" s="40"/>
      <c r="GL31" s="40"/>
      <c r="GM31" s="40"/>
      <c r="GN31" s="40"/>
      <c r="GO31" s="40"/>
      <c r="GP31" s="40"/>
      <c r="GQ31" s="40"/>
      <c r="GR31" s="40"/>
      <c r="GS31" s="40"/>
      <c r="GT31" s="40"/>
      <c r="GU31" s="40"/>
      <c r="GV31" s="40"/>
      <c r="GW31" s="40"/>
      <c r="GX31" s="40"/>
      <c r="GY31" s="40"/>
      <c r="GZ31" s="40"/>
      <c r="HA31" s="40"/>
      <c r="HB31" s="40"/>
      <c r="HC31" s="40"/>
      <c r="HD31" s="40"/>
      <c r="HE31" s="40"/>
      <c r="HF31" s="40"/>
      <c r="HG31" s="40"/>
      <c r="HH31" s="40"/>
      <c r="HI31" s="40"/>
      <c r="HJ31" s="40"/>
      <c r="HK31" s="40"/>
      <c r="HL31" s="40"/>
      <c r="HM31" s="40"/>
      <c r="HN31" s="40"/>
      <c r="HO31" s="40"/>
      <c r="HP31" s="40"/>
      <c r="HQ31" s="40"/>
      <c r="HR31" s="40"/>
      <c r="HS31" s="40"/>
      <c r="HT31" s="40"/>
      <c r="HU31" s="40"/>
      <c r="HV31" s="40"/>
      <c r="HW31" s="40"/>
      <c r="HX31" s="40"/>
      <c r="HY31" s="40"/>
      <c r="HZ31" s="40"/>
      <c r="IA31" s="40"/>
      <c r="IB31" s="40"/>
      <c r="IC31" s="40"/>
      <c r="ID31" s="40"/>
      <c r="IE31" s="40"/>
      <c r="IF31" s="40"/>
      <c r="IG31" s="40"/>
      <c r="IH31" s="40"/>
      <c r="II31" s="40"/>
      <c r="IJ31" s="40"/>
      <c r="IK31" s="40"/>
      <c r="IL31" s="40"/>
      <c r="IM31" s="40"/>
      <c r="IN31" s="40"/>
      <c r="IO31" s="40"/>
      <c r="IP31" s="40"/>
      <c r="IQ31" s="40"/>
      <c r="IR31" s="40"/>
      <c r="IS31" s="40"/>
      <c r="IT31" s="40"/>
      <c r="IU31" s="40"/>
      <c r="IV31" s="40"/>
    </row>
    <row r="32" spans="1:256" ht="38.25">
      <c r="A32" s="71" t="s">
        <v>132</v>
      </c>
      <c r="B32" s="52" t="s">
        <v>133</v>
      </c>
      <c r="C32" s="52"/>
      <c r="D32" s="53"/>
      <c r="E32" s="53"/>
      <c r="F32" s="53"/>
      <c r="G32" s="53"/>
      <c r="H32" s="53"/>
      <c r="I32" s="53"/>
      <c r="J32" s="53"/>
      <c r="K32" s="53"/>
      <c r="L32" s="53"/>
      <c r="M32" s="53"/>
      <c r="N32" s="53"/>
      <c r="O32" s="53"/>
      <c r="P32" s="53"/>
      <c r="Q32" s="53"/>
      <c r="R32" s="53"/>
      <c r="S32" s="53"/>
      <c r="T32" s="53"/>
      <c r="U32" s="53"/>
      <c r="V32" s="53"/>
      <c r="W32" s="53"/>
      <c r="X32" s="53"/>
      <c r="Y32" s="53"/>
      <c r="Z32" s="53"/>
      <c r="AA32" s="53"/>
      <c r="AB32" s="53"/>
      <c r="AC32" s="53"/>
      <c r="AD32" s="53"/>
      <c r="AE32" s="53"/>
      <c r="AF32" s="52"/>
      <c r="AG32" s="72"/>
      <c r="AH32" s="72"/>
      <c r="AI32" s="72"/>
      <c r="AJ32" s="72"/>
      <c r="AK32" s="72"/>
      <c r="AL32" s="72"/>
      <c r="AM32" s="72"/>
      <c r="AN32" s="72"/>
      <c r="AO32" s="72"/>
      <c r="AP32" s="72"/>
      <c r="AQ32" s="72"/>
      <c r="AR32" s="72"/>
      <c r="AS32" s="72"/>
      <c r="AT32" s="72"/>
      <c r="AU32" s="72"/>
      <c r="AV32" s="72"/>
      <c r="AW32" s="72"/>
      <c r="AX32" s="72"/>
      <c r="AY32" s="72"/>
      <c r="AZ32" s="72"/>
      <c r="BA32" s="72"/>
      <c r="BB32" s="72"/>
      <c r="BC32" s="72"/>
      <c r="BD32" s="72"/>
      <c r="BE32" s="72"/>
      <c r="BF32" s="72"/>
      <c r="BG32" s="72"/>
      <c r="BH32" s="72"/>
      <c r="BI32" s="72"/>
      <c r="BJ32" s="72"/>
      <c r="BK32" s="72"/>
      <c r="BL32" s="72"/>
      <c r="BM32" s="72"/>
      <c r="BN32" s="72"/>
      <c r="BO32" s="72"/>
      <c r="BP32" s="72"/>
      <c r="BQ32" s="72"/>
      <c r="BR32" s="72"/>
      <c r="BS32" s="72"/>
      <c r="BT32" s="72"/>
      <c r="BU32" s="72"/>
      <c r="BV32" s="72"/>
      <c r="BW32" s="72"/>
      <c r="BX32" s="72"/>
      <c r="BY32" s="72"/>
      <c r="BZ32" s="72"/>
      <c r="CA32" s="72"/>
      <c r="CB32" s="72"/>
      <c r="CC32" s="72"/>
      <c r="CD32" s="72"/>
      <c r="CE32" s="72"/>
      <c r="CF32" s="72"/>
      <c r="CG32" s="72"/>
      <c r="CH32" s="72"/>
      <c r="CI32" s="72"/>
      <c r="CJ32" s="72"/>
      <c r="CK32" s="72"/>
      <c r="CL32" s="72"/>
      <c r="CM32" s="72"/>
      <c r="CN32" s="72"/>
      <c r="CO32" s="72"/>
      <c r="CP32" s="72"/>
      <c r="CQ32" s="72"/>
      <c r="CR32" s="72"/>
      <c r="CS32" s="72"/>
      <c r="CT32" s="72"/>
      <c r="CU32" s="72"/>
      <c r="CV32" s="72"/>
      <c r="CW32" s="72"/>
      <c r="CX32" s="72"/>
      <c r="CY32" s="72"/>
      <c r="CZ32" s="72"/>
      <c r="DA32" s="72"/>
      <c r="DB32" s="72"/>
      <c r="DC32" s="72"/>
      <c r="DD32" s="72"/>
      <c r="DE32" s="72"/>
      <c r="DF32" s="72"/>
      <c r="DG32" s="72"/>
      <c r="DH32" s="72"/>
      <c r="DI32" s="72"/>
      <c r="DJ32" s="72"/>
      <c r="DK32" s="72"/>
      <c r="DL32" s="72"/>
      <c r="DM32" s="72"/>
      <c r="DN32" s="72"/>
      <c r="DO32" s="72"/>
      <c r="DP32" s="72"/>
      <c r="DQ32" s="72"/>
      <c r="DR32" s="72"/>
      <c r="DS32" s="72"/>
      <c r="DT32" s="72"/>
      <c r="DU32" s="72"/>
      <c r="DV32" s="72"/>
      <c r="DW32" s="72"/>
      <c r="DX32" s="72"/>
      <c r="DY32" s="72"/>
      <c r="DZ32" s="72"/>
      <c r="EA32" s="72"/>
      <c r="EB32" s="72"/>
      <c r="EC32" s="72"/>
      <c r="ED32" s="72"/>
      <c r="EE32" s="72"/>
      <c r="EF32" s="72"/>
      <c r="EG32" s="72"/>
      <c r="EH32" s="72"/>
      <c r="EI32" s="72"/>
      <c r="EJ32" s="72"/>
      <c r="EK32" s="72"/>
      <c r="EL32" s="72"/>
      <c r="EM32" s="72"/>
      <c r="EN32" s="72"/>
      <c r="EO32" s="72"/>
      <c r="EP32" s="72"/>
      <c r="EQ32" s="72"/>
      <c r="ER32" s="72"/>
      <c r="ES32" s="72"/>
      <c r="ET32" s="72"/>
      <c r="EU32" s="72"/>
      <c r="EV32" s="72"/>
      <c r="EW32" s="72"/>
      <c r="EX32" s="72"/>
      <c r="EY32" s="72"/>
      <c r="EZ32" s="72"/>
      <c r="FA32" s="72"/>
      <c r="FB32" s="72"/>
      <c r="FC32" s="72"/>
      <c r="FD32" s="72"/>
      <c r="FE32" s="72"/>
      <c r="FF32" s="72"/>
      <c r="FG32" s="72"/>
      <c r="FH32" s="72"/>
      <c r="FI32" s="72"/>
      <c r="FJ32" s="72"/>
      <c r="FK32" s="72"/>
      <c r="FL32" s="72"/>
      <c r="FM32" s="72"/>
      <c r="FN32" s="72"/>
      <c r="FO32" s="72"/>
      <c r="FP32" s="72"/>
      <c r="FQ32" s="72"/>
      <c r="FR32" s="72"/>
      <c r="FS32" s="72"/>
      <c r="FT32" s="72"/>
      <c r="FU32" s="72"/>
      <c r="FV32" s="72"/>
      <c r="FW32" s="72"/>
      <c r="FX32" s="72"/>
      <c r="FY32" s="72"/>
      <c r="FZ32" s="72"/>
      <c r="GA32" s="72"/>
      <c r="GB32" s="72"/>
      <c r="GC32" s="72"/>
      <c r="GD32" s="72"/>
      <c r="GE32" s="72"/>
      <c r="GF32" s="72"/>
      <c r="GG32" s="72"/>
      <c r="GH32" s="72"/>
      <c r="GI32" s="72"/>
      <c r="GJ32" s="72"/>
      <c r="GK32" s="72"/>
      <c r="GL32" s="72"/>
      <c r="GM32" s="72"/>
      <c r="GN32" s="72"/>
      <c r="GO32" s="72"/>
      <c r="GP32" s="72"/>
      <c r="GQ32" s="72"/>
      <c r="GR32" s="72"/>
      <c r="GS32" s="72"/>
      <c r="GT32" s="72"/>
      <c r="GU32" s="72"/>
      <c r="GV32" s="72"/>
      <c r="GW32" s="72"/>
      <c r="GX32" s="72"/>
      <c r="GY32" s="72"/>
      <c r="GZ32" s="72"/>
      <c r="HA32" s="72"/>
      <c r="HB32" s="72"/>
      <c r="HC32" s="72"/>
      <c r="HD32" s="72"/>
      <c r="HE32" s="72"/>
      <c r="HF32" s="72"/>
      <c r="HG32" s="72"/>
      <c r="HH32" s="72"/>
      <c r="HI32" s="72"/>
      <c r="HJ32" s="72"/>
      <c r="HK32" s="72"/>
      <c r="HL32" s="72"/>
      <c r="HM32" s="72"/>
      <c r="HN32" s="72"/>
      <c r="HO32" s="72"/>
      <c r="HP32" s="72"/>
      <c r="HQ32" s="72"/>
      <c r="HR32" s="72"/>
      <c r="HS32" s="72"/>
      <c r="HT32" s="72"/>
      <c r="HU32" s="72"/>
      <c r="HV32" s="72"/>
      <c r="HW32" s="72"/>
      <c r="HX32" s="72"/>
      <c r="HY32" s="72"/>
      <c r="HZ32" s="72"/>
      <c r="IA32" s="72"/>
      <c r="IB32" s="72"/>
      <c r="IC32" s="72"/>
      <c r="ID32" s="72"/>
      <c r="IE32" s="72"/>
      <c r="IF32" s="72"/>
      <c r="IG32" s="72"/>
      <c r="IH32" s="72"/>
      <c r="II32" s="72"/>
      <c r="IJ32" s="72"/>
      <c r="IK32" s="72"/>
      <c r="IL32" s="72"/>
      <c r="IM32" s="72"/>
      <c r="IN32" s="72"/>
      <c r="IO32" s="72"/>
      <c r="IP32" s="72"/>
      <c r="IQ32" s="72"/>
      <c r="IR32" s="72"/>
      <c r="IS32" s="72"/>
      <c r="IT32" s="72"/>
      <c r="IU32" s="72"/>
      <c r="IV32" s="72"/>
    </row>
    <row r="33" spans="1:256">
      <c r="A33" s="73" t="s">
        <v>114</v>
      </c>
      <c r="B33" s="74" t="s">
        <v>115</v>
      </c>
      <c r="C33" s="74"/>
      <c r="D33" s="75"/>
      <c r="E33" s="75"/>
      <c r="F33" s="75"/>
      <c r="G33" s="75"/>
      <c r="H33" s="75"/>
      <c r="I33" s="75"/>
      <c r="J33" s="75"/>
      <c r="K33" s="75"/>
      <c r="L33" s="75"/>
      <c r="M33" s="36"/>
      <c r="N33" s="36"/>
      <c r="O33" s="36"/>
      <c r="P33" s="36"/>
      <c r="Q33" s="36"/>
      <c r="R33" s="36"/>
      <c r="S33" s="36"/>
      <c r="T33" s="36"/>
      <c r="U33" s="36"/>
      <c r="V33" s="36"/>
      <c r="W33" s="36"/>
      <c r="X33" s="36"/>
      <c r="Y33" s="36"/>
      <c r="Z33" s="36"/>
      <c r="AA33" s="36"/>
      <c r="AB33" s="36"/>
      <c r="AC33" s="36"/>
      <c r="AD33" s="36"/>
      <c r="AE33" s="36"/>
      <c r="AF33" s="76"/>
      <c r="AG33" s="40"/>
      <c r="AH33" s="40"/>
      <c r="AI33" s="40"/>
      <c r="AJ33" s="40"/>
      <c r="AK33" s="40"/>
      <c r="AL33" s="40"/>
      <c r="AM33" s="40"/>
      <c r="AN33" s="40"/>
      <c r="AO33" s="40"/>
      <c r="AP33" s="40"/>
      <c r="AQ33" s="40"/>
      <c r="AR33" s="40"/>
      <c r="AS33" s="40"/>
      <c r="AT33" s="40"/>
      <c r="AU33" s="40"/>
      <c r="AV33" s="40"/>
      <c r="AW33" s="40"/>
      <c r="AX33" s="40"/>
      <c r="AY33" s="40"/>
      <c r="AZ33" s="40"/>
      <c r="BA33" s="40"/>
      <c r="BB33" s="40"/>
      <c r="BC33" s="40"/>
      <c r="BD33" s="40"/>
      <c r="BE33" s="40"/>
      <c r="BF33" s="40"/>
      <c r="BG33" s="40"/>
      <c r="BH33" s="40"/>
      <c r="BI33" s="40"/>
      <c r="BJ33" s="40"/>
      <c r="BK33" s="40"/>
      <c r="BL33" s="40"/>
      <c r="BM33" s="40"/>
      <c r="BN33" s="40"/>
      <c r="BO33" s="40"/>
      <c r="BP33" s="40"/>
      <c r="BQ33" s="40"/>
      <c r="BR33" s="40"/>
      <c r="BS33" s="40"/>
      <c r="BT33" s="40"/>
      <c r="BU33" s="40"/>
      <c r="BV33" s="40"/>
      <c r="BW33" s="40"/>
      <c r="BX33" s="40"/>
      <c r="BY33" s="40"/>
      <c r="BZ33" s="40"/>
      <c r="CA33" s="40"/>
      <c r="CB33" s="40"/>
      <c r="CC33" s="40"/>
      <c r="CD33" s="40"/>
      <c r="CE33" s="40"/>
      <c r="CF33" s="40"/>
      <c r="CG33" s="40"/>
      <c r="CH33" s="40"/>
      <c r="CI33" s="40"/>
      <c r="CJ33" s="40"/>
      <c r="CK33" s="40"/>
      <c r="CL33" s="40"/>
      <c r="CM33" s="40"/>
      <c r="CN33" s="40"/>
      <c r="CO33" s="40"/>
      <c r="CP33" s="40"/>
      <c r="CQ33" s="40"/>
      <c r="CR33" s="40"/>
      <c r="CS33" s="40"/>
      <c r="CT33" s="40"/>
      <c r="CU33" s="40"/>
      <c r="CV33" s="40"/>
      <c r="CW33" s="40"/>
      <c r="CX33" s="40"/>
      <c r="CY33" s="40"/>
      <c r="CZ33" s="40"/>
      <c r="DA33" s="40"/>
      <c r="DB33" s="40"/>
      <c r="DC33" s="40"/>
      <c r="DD33" s="40"/>
      <c r="DE33" s="40"/>
      <c r="DF33" s="40"/>
      <c r="DG33" s="40"/>
      <c r="DH33" s="40"/>
      <c r="DI33" s="40"/>
      <c r="DJ33" s="40"/>
      <c r="DK33" s="40"/>
      <c r="DL33" s="40"/>
      <c r="DM33" s="40"/>
      <c r="DN33" s="40"/>
      <c r="DO33" s="40"/>
      <c r="DP33" s="40"/>
      <c r="DQ33" s="40"/>
      <c r="DR33" s="40"/>
      <c r="DS33" s="40"/>
      <c r="DT33" s="40"/>
      <c r="DU33" s="40"/>
      <c r="DV33" s="40"/>
      <c r="DW33" s="40"/>
      <c r="DX33" s="40"/>
      <c r="DY33" s="40"/>
      <c r="DZ33" s="40"/>
      <c r="EA33" s="40"/>
      <c r="EB33" s="40"/>
      <c r="EC33" s="40"/>
      <c r="ED33" s="40"/>
      <c r="EE33" s="40"/>
      <c r="EF33" s="40"/>
      <c r="EG33" s="40"/>
      <c r="EH33" s="40"/>
      <c r="EI33" s="40"/>
      <c r="EJ33" s="40"/>
      <c r="EK33" s="40"/>
      <c r="EL33" s="40"/>
      <c r="EM33" s="40"/>
      <c r="EN33" s="40"/>
      <c r="EO33" s="40"/>
      <c r="EP33" s="40"/>
      <c r="EQ33" s="40"/>
      <c r="ER33" s="40"/>
      <c r="ES33" s="40"/>
      <c r="ET33" s="40"/>
      <c r="EU33" s="40"/>
      <c r="EV33" s="40"/>
      <c r="EW33" s="40"/>
      <c r="EX33" s="40"/>
      <c r="EY33" s="40"/>
      <c r="EZ33" s="40"/>
      <c r="FA33" s="40"/>
      <c r="FB33" s="40"/>
      <c r="FC33" s="40"/>
      <c r="FD33" s="40"/>
      <c r="FE33" s="40"/>
      <c r="FF33" s="40"/>
      <c r="FG33" s="40"/>
      <c r="FH33" s="40"/>
      <c r="FI33" s="40"/>
      <c r="FJ33" s="40"/>
      <c r="FK33" s="40"/>
      <c r="FL33" s="40"/>
      <c r="FM33" s="40"/>
      <c r="FN33" s="40"/>
      <c r="FO33" s="40"/>
      <c r="FP33" s="40"/>
      <c r="FQ33" s="40"/>
      <c r="FR33" s="40"/>
      <c r="FS33" s="40"/>
      <c r="FT33" s="40"/>
      <c r="FU33" s="40"/>
      <c r="FV33" s="40"/>
      <c r="FW33" s="40"/>
      <c r="FX33" s="40"/>
      <c r="FY33" s="40"/>
      <c r="FZ33" s="40"/>
      <c r="GA33" s="40"/>
      <c r="GB33" s="40"/>
      <c r="GC33" s="40"/>
      <c r="GD33" s="40"/>
      <c r="GE33" s="40"/>
      <c r="GF33" s="40"/>
      <c r="GG33" s="40"/>
      <c r="GH33" s="40"/>
      <c r="GI33" s="40"/>
      <c r="GJ33" s="40"/>
      <c r="GK33" s="40"/>
      <c r="GL33" s="40"/>
      <c r="GM33" s="40"/>
      <c r="GN33" s="40"/>
      <c r="GO33" s="40"/>
      <c r="GP33" s="40"/>
      <c r="GQ33" s="40"/>
      <c r="GR33" s="40"/>
      <c r="GS33" s="40"/>
      <c r="GT33" s="40"/>
      <c r="GU33" s="40"/>
      <c r="GV33" s="40"/>
      <c r="GW33" s="40"/>
      <c r="GX33" s="40"/>
      <c r="GY33" s="40"/>
      <c r="GZ33" s="40"/>
      <c r="HA33" s="40"/>
      <c r="HB33" s="40"/>
      <c r="HC33" s="40"/>
      <c r="HD33" s="40"/>
      <c r="HE33" s="40"/>
      <c r="HF33" s="40"/>
      <c r="HG33" s="40"/>
      <c r="HH33" s="40"/>
      <c r="HI33" s="40"/>
      <c r="HJ33" s="40"/>
      <c r="HK33" s="40"/>
      <c r="HL33" s="40"/>
      <c r="HM33" s="40"/>
      <c r="HN33" s="40"/>
      <c r="HO33" s="40"/>
      <c r="HP33" s="40"/>
      <c r="HQ33" s="40"/>
      <c r="HR33" s="40"/>
      <c r="HS33" s="40"/>
      <c r="HT33" s="40"/>
      <c r="HU33" s="40"/>
      <c r="HV33" s="40"/>
      <c r="HW33" s="40"/>
      <c r="HX33" s="40"/>
      <c r="HY33" s="40"/>
      <c r="HZ33" s="40"/>
      <c r="IA33" s="40"/>
      <c r="IB33" s="40"/>
      <c r="IC33" s="40"/>
      <c r="ID33" s="40"/>
      <c r="IE33" s="40"/>
      <c r="IF33" s="40"/>
      <c r="IG33" s="40"/>
      <c r="IH33" s="40"/>
      <c r="II33" s="40"/>
      <c r="IJ33" s="40"/>
      <c r="IK33" s="40"/>
      <c r="IL33" s="40"/>
      <c r="IM33" s="40"/>
      <c r="IN33" s="40"/>
      <c r="IO33" s="40"/>
      <c r="IP33" s="40"/>
      <c r="IQ33" s="40"/>
      <c r="IR33" s="40"/>
      <c r="IS33" s="40"/>
      <c r="IT33" s="40"/>
      <c r="IU33" s="40"/>
      <c r="IV33" s="40"/>
    </row>
    <row r="34" spans="1:256" ht="38.25">
      <c r="A34" s="51" t="s">
        <v>134</v>
      </c>
      <c r="B34" s="52" t="s">
        <v>135</v>
      </c>
      <c r="C34" s="52"/>
      <c r="D34" s="53">
        <f>D35+D50</f>
        <v>191481</v>
      </c>
      <c r="E34" s="53">
        <f t="shared" ref="E34:V34" si="5">E35+E50</f>
        <v>184664</v>
      </c>
      <c r="F34" s="53">
        <f t="shared" si="5"/>
        <v>73006</v>
      </c>
      <c r="G34" s="53">
        <f t="shared" si="5"/>
        <v>73006</v>
      </c>
      <c r="H34" s="53">
        <f t="shared" si="5"/>
        <v>0</v>
      </c>
      <c r="I34" s="53">
        <f t="shared" si="5"/>
        <v>73006</v>
      </c>
      <c r="J34" s="53">
        <f t="shared" si="5"/>
        <v>0</v>
      </c>
      <c r="K34" s="53">
        <f t="shared" si="5"/>
        <v>0</v>
      </c>
      <c r="L34" s="53">
        <f t="shared" si="5"/>
        <v>0</v>
      </c>
      <c r="M34" s="53">
        <f t="shared" si="5"/>
        <v>73006</v>
      </c>
      <c r="N34" s="53">
        <f t="shared" si="5"/>
        <v>73006</v>
      </c>
      <c r="O34" s="53">
        <f t="shared" si="5"/>
        <v>0</v>
      </c>
      <c r="P34" s="53">
        <f t="shared" si="5"/>
        <v>18864.474999999999</v>
      </c>
      <c r="Q34" s="53">
        <f t="shared" si="5"/>
        <v>18864.474999999999</v>
      </c>
      <c r="R34" s="53">
        <f t="shared" si="5"/>
        <v>0</v>
      </c>
      <c r="S34" s="53">
        <f t="shared" si="5"/>
        <v>18864.474999999999</v>
      </c>
      <c r="T34" s="53">
        <f t="shared" si="5"/>
        <v>0</v>
      </c>
      <c r="U34" s="53">
        <f t="shared" si="5"/>
        <v>0</v>
      </c>
      <c r="V34" s="53">
        <f t="shared" si="5"/>
        <v>0</v>
      </c>
      <c r="W34" s="33">
        <f t="shared" ref="W34:W65" si="6">N34/G34*100</f>
        <v>100</v>
      </c>
      <c r="X34" s="33"/>
      <c r="Y34" s="33">
        <f t="shared" ref="Y34:Y65" si="7">Q34/G34*100</f>
        <v>25.839622770731168</v>
      </c>
      <c r="Z34" s="33"/>
      <c r="AA34" s="33">
        <f t="shared" ref="AA34:AA65" si="8">S34/I34*100</f>
        <v>25.839622770731168</v>
      </c>
      <c r="AB34" s="33"/>
      <c r="AC34" s="33"/>
      <c r="AD34" s="33"/>
      <c r="AE34" s="33">
        <f>(((F34-1500)/F34)*100)</f>
        <v>97.945374352792925</v>
      </c>
      <c r="AF34" s="65"/>
    </row>
    <row r="35" spans="1:256" ht="25.5">
      <c r="A35" s="54" t="s">
        <v>114</v>
      </c>
      <c r="B35" s="52" t="s">
        <v>119</v>
      </c>
      <c r="C35" s="61"/>
      <c r="D35" s="62">
        <f>SUM(D36:D49)</f>
        <v>104531</v>
      </c>
      <c r="E35" s="62">
        <f t="shared" ref="E35:S35" si="9">SUM(E36:E49)</f>
        <v>99681</v>
      </c>
      <c r="F35" s="62">
        <f t="shared" si="9"/>
        <v>35402</v>
      </c>
      <c r="G35" s="62">
        <f t="shared" si="9"/>
        <v>35402</v>
      </c>
      <c r="H35" s="62"/>
      <c r="I35" s="62">
        <f t="shared" si="9"/>
        <v>35402</v>
      </c>
      <c r="J35" s="62"/>
      <c r="K35" s="62"/>
      <c r="L35" s="62"/>
      <c r="M35" s="62">
        <f t="shared" si="9"/>
        <v>35402</v>
      </c>
      <c r="N35" s="62">
        <f t="shared" si="9"/>
        <v>35402</v>
      </c>
      <c r="O35" s="62"/>
      <c r="P35" s="62">
        <f t="shared" si="9"/>
        <v>12587.452000000001</v>
      </c>
      <c r="Q35" s="62">
        <f t="shared" si="9"/>
        <v>12587.452000000001</v>
      </c>
      <c r="R35" s="62"/>
      <c r="S35" s="62">
        <f t="shared" si="9"/>
        <v>12587.452000000001</v>
      </c>
      <c r="T35" s="62"/>
      <c r="U35" s="62"/>
      <c r="V35" s="62"/>
      <c r="W35" s="33">
        <f t="shared" si="6"/>
        <v>100</v>
      </c>
      <c r="X35" s="33"/>
      <c r="Y35" s="33">
        <f t="shared" si="7"/>
        <v>35.555765211005031</v>
      </c>
      <c r="Z35" s="33"/>
      <c r="AA35" s="33">
        <f t="shared" si="8"/>
        <v>35.555765211005031</v>
      </c>
      <c r="AB35" s="33"/>
      <c r="AC35" s="33"/>
      <c r="AD35" s="33"/>
      <c r="AE35" s="33">
        <v>100</v>
      </c>
      <c r="AF35" s="42"/>
      <c r="AG35" s="40"/>
      <c r="AH35" s="40"/>
      <c r="AI35" s="40"/>
      <c r="AJ35" s="40"/>
      <c r="AK35" s="40"/>
      <c r="AL35" s="40"/>
      <c r="AM35" s="40"/>
      <c r="AN35" s="40"/>
      <c r="AO35" s="40"/>
      <c r="AP35" s="40"/>
      <c r="AQ35" s="40"/>
      <c r="AR35" s="40"/>
      <c r="AS35" s="40"/>
      <c r="AT35" s="40"/>
      <c r="AU35" s="40"/>
      <c r="AV35" s="40"/>
      <c r="AW35" s="40"/>
      <c r="AX35" s="40"/>
      <c r="AY35" s="40"/>
      <c r="AZ35" s="40"/>
      <c r="BA35" s="40"/>
      <c r="BB35" s="40"/>
      <c r="BC35" s="40"/>
      <c r="BD35" s="40"/>
      <c r="BE35" s="40"/>
      <c r="BF35" s="40"/>
      <c r="BG35" s="40"/>
      <c r="BH35" s="40"/>
      <c r="BI35" s="40"/>
      <c r="BJ35" s="40"/>
      <c r="BK35" s="40"/>
      <c r="BL35" s="40"/>
      <c r="BM35" s="40"/>
      <c r="BN35" s="40"/>
      <c r="BO35" s="40"/>
      <c r="BP35" s="40"/>
      <c r="BQ35" s="40"/>
      <c r="BR35" s="40"/>
      <c r="BS35" s="40"/>
      <c r="BT35" s="40"/>
      <c r="BU35" s="40"/>
      <c r="BV35" s="40"/>
      <c r="BW35" s="40"/>
      <c r="BX35" s="40"/>
      <c r="BY35" s="40"/>
      <c r="BZ35" s="40"/>
      <c r="CA35" s="40"/>
      <c r="CB35" s="40"/>
      <c r="CC35" s="40"/>
      <c r="CD35" s="40"/>
      <c r="CE35" s="40"/>
      <c r="CF35" s="40"/>
      <c r="CG35" s="40"/>
      <c r="CH35" s="40"/>
      <c r="CI35" s="40"/>
      <c r="CJ35" s="40"/>
      <c r="CK35" s="40"/>
      <c r="CL35" s="40"/>
      <c r="CM35" s="40"/>
      <c r="CN35" s="40"/>
      <c r="CO35" s="40"/>
      <c r="CP35" s="40"/>
      <c r="CQ35" s="40"/>
      <c r="CR35" s="40"/>
      <c r="CS35" s="40"/>
      <c r="CT35" s="40"/>
      <c r="CU35" s="40"/>
      <c r="CV35" s="40"/>
      <c r="CW35" s="40"/>
      <c r="CX35" s="40"/>
      <c r="CY35" s="40"/>
      <c r="CZ35" s="40"/>
      <c r="DA35" s="40"/>
      <c r="DB35" s="40"/>
      <c r="DC35" s="40"/>
      <c r="DD35" s="40"/>
      <c r="DE35" s="40"/>
      <c r="DF35" s="40"/>
      <c r="DG35" s="40"/>
      <c r="DH35" s="40"/>
      <c r="DI35" s="40"/>
      <c r="DJ35" s="40"/>
      <c r="DK35" s="40"/>
      <c r="DL35" s="40"/>
      <c r="DM35" s="40"/>
      <c r="DN35" s="40"/>
      <c r="DO35" s="40"/>
      <c r="DP35" s="40"/>
      <c r="DQ35" s="40"/>
      <c r="DR35" s="40"/>
      <c r="DS35" s="40"/>
      <c r="DT35" s="40"/>
      <c r="DU35" s="40"/>
      <c r="DV35" s="40"/>
      <c r="DW35" s="40"/>
      <c r="DX35" s="40"/>
      <c r="DY35" s="40"/>
      <c r="DZ35" s="40"/>
      <c r="EA35" s="40"/>
      <c r="EB35" s="40"/>
      <c r="EC35" s="40"/>
      <c r="ED35" s="40"/>
      <c r="EE35" s="40"/>
      <c r="EF35" s="40"/>
      <c r="EG35" s="40"/>
      <c r="EH35" s="40"/>
      <c r="EI35" s="40"/>
      <c r="EJ35" s="40"/>
      <c r="EK35" s="40"/>
      <c r="EL35" s="40"/>
      <c r="EM35" s="40"/>
      <c r="EN35" s="40"/>
      <c r="EO35" s="40"/>
      <c r="EP35" s="40"/>
      <c r="EQ35" s="40"/>
      <c r="ER35" s="40"/>
      <c r="ES35" s="40"/>
      <c r="ET35" s="40"/>
      <c r="EU35" s="40"/>
      <c r="EV35" s="40"/>
      <c r="EW35" s="40"/>
      <c r="EX35" s="40"/>
      <c r="EY35" s="40"/>
      <c r="EZ35" s="40"/>
      <c r="FA35" s="40"/>
      <c r="FB35" s="40"/>
      <c r="FC35" s="40"/>
      <c r="FD35" s="40"/>
      <c r="FE35" s="40"/>
      <c r="FF35" s="40"/>
      <c r="FG35" s="40"/>
      <c r="FH35" s="40"/>
      <c r="FI35" s="40"/>
      <c r="FJ35" s="40"/>
      <c r="FK35" s="40"/>
      <c r="FL35" s="40"/>
      <c r="FM35" s="40"/>
      <c r="FN35" s="40"/>
      <c r="FO35" s="40"/>
      <c r="FP35" s="40"/>
      <c r="FQ35" s="40"/>
      <c r="FR35" s="40"/>
      <c r="FS35" s="40"/>
      <c r="FT35" s="40"/>
      <c r="FU35" s="40"/>
      <c r="FV35" s="40"/>
      <c r="FW35" s="40"/>
      <c r="FX35" s="40"/>
      <c r="FY35" s="40"/>
      <c r="FZ35" s="40"/>
      <c r="GA35" s="40"/>
      <c r="GB35" s="40"/>
      <c r="GC35" s="40"/>
      <c r="GD35" s="40"/>
      <c r="GE35" s="40"/>
      <c r="GF35" s="40"/>
      <c r="GG35" s="40"/>
      <c r="GH35" s="40"/>
      <c r="GI35" s="40"/>
      <c r="GJ35" s="40"/>
      <c r="GK35" s="40"/>
      <c r="GL35" s="40"/>
      <c r="GM35" s="40"/>
      <c r="GN35" s="40"/>
      <c r="GO35" s="40"/>
      <c r="GP35" s="40"/>
      <c r="GQ35" s="40"/>
      <c r="GR35" s="40"/>
      <c r="GS35" s="40"/>
      <c r="GT35" s="40"/>
      <c r="GU35" s="40"/>
      <c r="GV35" s="40"/>
      <c r="GW35" s="40"/>
      <c r="GX35" s="40"/>
      <c r="GY35" s="40"/>
      <c r="GZ35" s="40"/>
      <c r="HA35" s="40"/>
      <c r="HB35" s="40"/>
      <c r="HC35" s="40"/>
      <c r="HD35" s="40"/>
      <c r="HE35" s="40"/>
      <c r="HF35" s="40"/>
      <c r="HG35" s="40"/>
      <c r="HH35" s="40"/>
      <c r="HI35" s="40"/>
      <c r="HJ35" s="40"/>
      <c r="HK35" s="40"/>
      <c r="HL35" s="40"/>
      <c r="HM35" s="40"/>
      <c r="HN35" s="40"/>
      <c r="HO35" s="40"/>
      <c r="HP35" s="40"/>
      <c r="HQ35" s="40"/>
      <c r="HR35" s="40"/>
      <c r="HS35" s="40"/>
      <c r="HT35" s="40"/>
      <c r="HU35" s="40"/>
      <c r="HV35" s="40"/>
      <c r="HW35" s="40"/>
      <c r="HX35" s="40"/>
      <c r="HY35" s="40"/>
      <c r="HZ35" s="40"/>
      <c r="IA35" s="40"/>
      <c r="IB35" s="40"/>
      <c r="IC35" s="40"/>
      <c r="ID35" s="40"/>
      <c r="IE35" s="40"/>
      <c r="IF35" s="40"/>
      <c r="IG35" s="40"/>
      <c r="IH35" s="40"/>
      <c r="II35" s="40"/>
      <c r="IJ35" s="40"/>
      <c r="IK35" s="40"/>
      <c r="IL35" s="40"/>
      <c r="IM35" s="40"/>
      <c r="IN35" s="40"/>
      <c r="IO35" s="40"/>
      <c r="IP35" s="40"/>
      <c r="IQ35" s="40"/>
      <c r="IR35" s="40"/>
      <c r="IS35" s="40"/>
      <c r="IT35" s="40"/>
      <c r="IU35" s="40"/>
      <c r="IV35" s="40"/>
    </row>
    <row r="36" spans="1:256" ht="30">
      <c r="A36" s="55">
        <v>1</v>
      </c>
      <c r="B36" s="63" t="s">
        <v>136</v>
      </c>
      <c r="C36" s="64" t="s">
        <v>137</v>
      </c>
      <c r="D36" s="57">
        <v>13545</v>
      </c>
      <c r="E36" s="57">
        <v>12868</v>
      </c>
      <c r="F36" s="57">
        <f t="shared" ref="F36:F49" si="10">G36+J36</f>
        <v>5000</v>
      </c>
      <c r="G36" s="57">
        <f t="shared" ref="G36:G49" si="11">SUM(H36:I36)</f>
        <v>5000</v>
      </c>
      <c r="H36" s="57"/>
      <c r="I36" s="57">
        <v>5000</v>
      </c>
      <c r="J36" s="57"/>
      <c r="K36" s="57"/>
      <c r="L36" s="57"/>
      <c r="M36" s="34">
        <f t="shared" ref="M36:M49" si="12">SUM(N36:O36)</f>
        <v>5000</v>
      </c>
      <c r="N36" s="34">
        <f>I36</f>
        <v>5000</v>
      </c>
      <c r="O36" s="34"/>
      <c r="P36" s="34">
        <f t="shared" ref="P36:P49" si="13">Q36+T36</f>
        <v>838.54100000000005</v>
      </c>
      <c r="Q36" s="34">
        <f t="shared" ref="Q36:Q49" si="14">SUM(R36:S36)</f>
        <v>838.54100000000005</v>
      </c>
      <c r="R36" s="34"/>
      <c r="S36" s="34">
        <v>838.54100000000005</v>
      </c>
      <c r="T36" s="34"/>
      <c r="U36" s="34"/>
      <c r="V36" s="34"/>
      <c r="W36" s="34">
        <f t="shared" si="6"/>
        <v>100</v>
      </c>
      <c r="X36" s="34"/>
      <c r="Y36" s="34">
        <f t="shared" si="7"/>
        <v>16.770820000000001</v>
      </c>
      <c r="Z36" s="34"/>
      <c r="AA36" s="34">
        <f t="shared" si="8"/>
        <v>16.770820000000001</v>
      </c>
      <c r="AB36" s="34"/>
      <c r="AC36" s="34"/>
      <c r="AD36" s="34"/>
      <c r="AE36" s="34">
        <v>100</v>
      </c>
      <c r="AF36" s="58"/>
    </row>
    <row r="37" spans="1:256" ht="30">
      <c r="A37" s="55">
        <v>2</v>
      </c>
      <c r="B37" s="63" t="s">
        <v>138</v>
      </c>
      <c r="C37" s="64" t="s">
        <v>139</v>
      </c>
      <c r="D37" s="57">
        <v>14900</v>
      </c>
      <c r="E37" s="57">
        <v>14155</v>
      </c>
      <c r="F37" s="57">
        <f t="shared" si="10"/>
        <v>5000</v>
      </c>
      <c r="G37" s="57">
        <f t="shared" si="11"/>
        <v>5000</v>
      </c>
      <c r="H37" s="57"/>
      <c r="I37" s="57">
        <v>5000</v>
      </c>
      <c r="J37" s="57"/>
      <c r="K37" s="57"/>
      <c r="L37" s="57"/>
      <c r="M37" s="34">
        <f t="shared" si="12"/>
        <v>5000</v>
      </c>
      <c r="N37" s="34">
        <f>I37</f>
        <v>5000</v>
      </c>
      <c r="O37" s="34"/>
      <c r="P37" s="34">
        <f t="shared" si="13"/>
        <v>100</v>
      </c>
      <c r="Q37" s="34">
        <f t="shared" si="14"/>
        <v>100</v>
      </c>
      <c r="R37" s="34"/>
      <c r="S37" s="34">
        <v>100</v>
      </c>
      <c r="T37" s="34"/>
      <c r="U37" s="34"/>
      <c r="V37" s="34"/>
      <c r="W37" s="34">
        <f>N37/G37*100</f>
        <v>100</v>
      </c>
      <c r="X37" s="34"/>
      <c r="Y37" s="34">
        <f t="shared" si="7"/>
        <v>2</v>
      </c>
      <c r="Z37" s="34"/>
      <c r="AA37" s="34">
        <f t="shared" si="8"/>
        <v>2</v>
      </c>
      <c r="AB37" s="34"/>
      <c r="AC37" s="34"/>
      <c r="AD37" s="34"/>
      <c r="AE37" s="34">
        <v>100</v>
      </c>
      <c r="AF37" s="58"/>
    </row>
    <row r="38" spans="1:256" ht="30">
      <c r="A38" s="55">
        <v>3</v>
      </c>
      <c r="B38" s="63" t="s">
        <v>140</v>
      </c>
      <c r="C38" s="64" t="s">
        <v>141</v>
      </c>
      <c r="D38" s="57">
        <v>2600</v>
      </c>
      <c r="E38" s="57">
        <v>2600</v>
      </c>
      <c r="F38" s="57">
        <f t="shared" si="10"/>
        <v>915</v>
      </c>
      <c r="G38" s="57">
        <f t="shared" si="11"/>
        <v>915</v>
      </c>
      <c r="H38" s="57"/>
      <c r="I38" s="57">
        <v>915</v>
      </c>
      <c r="J38" s="57"/>
      <c r="K38" s="57"/>
      <c r="L38" s="57"/>
      <c r="M38" s="34">
        <f t="shared" si="12"/>
        <v>915</v>
      </c>
      <c r="N38" s="34">
        <f>I38</f>
        <v>915</v>
      </c>
      <c r="O38" s="34"/>
      <c r="P38" s="34">
        <f t="shared" si="13"/>
        <v>783.00199999999995</v>
      </c>
      <c r="Q38" s="34">
        <f t="shared" si="14"/>
        <v>783.00199999999995</v>
      </c>
      <c r="R38" s="34"/>
      <c r="S38" s="34">
        <v>783.00199999999995</v>
      </c>
      <c r="T38" s="34"/>
      <c r="U38" s="34"/>
      <c r="V38" s="34"/>
      <c r="W38" s="34">
        <f t="shared" si="6"/>
        <v>100</v>
      </c>
      <c r="X38" s="34"/>
      <c r="Y38" s="34">
        <f t="shared" si="7"/>
        <v>85.573989071038241</v>
      </c>
      <c r="Z38" s="34"/>
      <c r="AA38" s="34">
        <f t="shared" si="8"/>
        <v>85.573989071038241</v>
      </c>
      <c r="AB38" s="34"/>
      <c r="AC38" s="34"/>
      <c r="AD38" s="34"/>
      <c r="AE38" s="34">
        <v>100</v>
      </c>
      <c r="AF38" s="58"/>
    </row>
    <row r="39" spans="1:256" ht="30">
      <c r="A39" s="55">
        <v>4</v>
      </c>
      <c r="B39" s="63" t="s">
        <v>142</v>
      </c>
      <c r="C39" s="64" t="s">
        <v>143</v>
      </c>
      <c r="D39" s="57">
        <v>6000</v>
      </c>
      <c r="E39" s="57">
        <v>5700</v>
      </c>
      <c r="F39" s="57">
        <f t="shared" si="10"/>
        <v>700</v>
      </c>
      <c r="G39" s="57">
        <f t="shared" si="11"/>
        <v>700</v>
      </c>
      <c r="H39" s="57"/>
      <c r="I39" s="57">
        <v>700</v>
      </c>
      <c r="J39" s="57"/>
      <c r="K39" s="57"/>
      <c r="L39" s="57"/>
      <c r="M39" s="34">
        <f t="shared" si="12"/>
        <v>700</v>
      </c>
      <c r="N39" s="34">
        <f t="shared" ref="N39:N65" si="15">I39</f>
        <v>700</v>
      </c>
      <c r="O39" s="34"/>
      <c r="P39" s="34">
        <f t="shared" si="13"/>
        <v>559.94200000000001</v>
      </c>
      <c r="Q39" s="34">
        <f t="shared" si="14"/>
        <v>559.94200000000001</v>
      </c>
      <c r="R39" s="34"/>
      <c r="S39" s="34">
        <v>559.94200000000001</v>
      </c>
      <c r="T39" s="34"/>
      <c r="U39" s="34"/>
      <c r="V39" s="34"/>
      <c r="W39" s="34">
        <f t="shared" si="6"/>
        <v>100</v>
      </c>
      <c r="X39" s="34"/>
      <c r="Y39" s="34">
        <f t="shared" si="7"/>
        <v>79.991714285714295</v>
      </c>
      <c r="Z39" s="34"/>
      <c r="AA39" s="34">
        <f t="shared" si="8"/>
        <v>79.991714285714295</v>
      </c>
      <c r="AB39" s="34"/>
      <c r="AC39" s="34"/>
      <c r="AD39" s="34"/>
      <c r="AE39" s="34">
        <v>100</v>
      </c>
      <c r="AF39" s="58"/>
    </row>
    <row r="40" spans="1:256" ht="30">
      <c r="A40" s="55">
        <v>5</v>
      </c>
      <c r="B40" s="63" t="s">
        <v>144</v>
      </c>
      <c r="C40" s="64" t="s">
        <v>145</v>
      </c>
      <c r="D40" s="57">
        <v>6000</v>
      </c>
      <c r="E40" s="57">
        <v>5700</v>
      </c>
      <c r="F40" s="57">
        <f t="shared" si="10"/>
        <v>340</v>
      </c>
      <c r="G40" s="57">
        <f t="shared" si="11"/>
        <v>340</v>
      </c>
      <c r="H40" s="57"/>
      <c r="I40" s="57">
        <v>340</v>
      </c>
      <c r="J40" s="57"/>
      <c r="K40" s="57"/>
      <c r="L40" s="57"/>
      <c r="M40" s="34">
        <f t="shared" si="12"/>
        <v>340</v>
      </c>
      <c r="N40" s="34">
        <f t="shared" si="15"/>
        <v>340</v>
      </c>
      <c r="O40" s="34"/>
      <c r="P40" s="34">
        <f t="shared" si="13"/>
        <v>103.523</v>
      </c>
      <c r="Q40" s="34">
        <f t="shared" si="14"/>
        <v>103.523</v>
      </c>
      <c r="R40" s="34"/>
      <c r="S40" s="34">
        <v>103.523</v>
      </c>
      <c r="T40" s="34"/>
      <c r="U40" s="34"/>
      <c r="V40" s="34"/>
      <c r="W40" s="34">
        <f t="shared" si="6"/>
        <v>100</v>
      </c>
      <c r="X40" s="34"/>
      <c r="Y40" s="34">
        <f t="shared" si="7"/>
        <v>30.447941176470589</v>
      </c>
      <c r="Z40" s="34"/>
      <c r="AA40" s="34">
        <f t="shared" si="8"/>
        <v>30.447941176470589</v>
      </c>
      <c r="AB40" s="34"/>
      <c r="AC40" s="34"/>
      <c r="AD40" s="34"/>
      <c r="AE40" s="34">
        <v>100</v>
      </c>
      <c r="AF40" s="58"/>
    </row>
    <row r="41" spans="1:256" ht="30">
      <c r="A41" s="55">
        <v>6</v>
      </c>
      <c r="B41" s="63" t="s">
        <v>146</v>
      </c>
      <c r="C41" s="64" t="s">
        <v>147</v>
      </c>
      <c r="D41" s="57">
        <v>4000</v>
      </c>
      <c r="E41" s="57">
        <v>3800</v>
      </c>
      <c r="F41" s="57">
        <f t="shared" si="10"/>
        <v>770</v>
      </c>
      <c r="G41" s="57">
        <f t="shared" si="11"/>
        <v>770</v>
      </c>
      <c r="H41" s="57"/>
      <c r="I41" s="57">
        <v>770</v>
      </c>
      <c r="J41" s="57"/>
      <c r="K41" s="57"/>
      <c r="L41" s="57"/>
      <c r="M41" s="34">
        <f t="shared" si="12"/>
        <v>770</v>
      </c>
      <c r="N41" s="34">
        <f t="shared" si="15"/>
        <v>770</v>
      </c>
      <c r="O41" s="34"/>
      <c r="P41" s="34">
        <f t="shared" si="13"/>
        <v>723.64800000000002</v>
      </c>
      <c r="Q41" s="34">
        <f t="shared" si="14"/>
        <v>723.64800000000002</v>
      </c>
      <c r="R41" s="34"/>
      <c r="S41" s="34">
        <v>723.64800000000002</v>
      </c>
      <c r="T41" s="34"/>
      <c r="U41" s="34"/>
      <c r="V41" s="34"/>
      <c r="W41" s="34">
        <f t="shared" si="6"/>
        <v>100</v>
      </c>
      <c r="X41" s="34"/>
      <c r="Y41" s="34">
        <f t="shared" si="7"/>
        <v>93.98025974025974</v>
      </c>
      <c r="Z41" s="34"/>
      <c r="AA41" s="34">
        <f t="shared" si="8"/>
        <v>93.98025974025974</v>
      </c>
      <c r="AB41" s="34"/>
      <c r="AC41" s="34"/>
      <c r="AD41" s="34"/>
      <c r="AE41" s="34">
        <v>100</v>
      </c>
      <c r="AF41" s="58"/>
    </row>
    <row r="42" spans="1:256" ht="30">
      <c r="A42" s="55">
        <v>7</v>
      </c>
      <c r="B42" s="63" t="s">
        <v>148</v>
      </c>
      <c r="C42" s="64" t="s">
        <v>149</v>
      </c>
      <c r="D42" s="57">
        <v>5500</v>
      </c>
      <c r="E42" s="57">
        <v>5225</v>
      </c>
      <c r="F42" s="57">
        <f t="shared" si="10"/>
        <v>2390</v>
      </c>
      <c r="G42" s="57">
        <f t="shared" si="11"/>
        <v>2390</v>
      </c>
      <c r="H42" s="57"/>
      <c r="I42" s="57">
        <v>2390</v>
      </c>
      <c r="J42" s="57"/>
      <c r="K42" s="57"/>
      <c r="L42" s="57"/>
      <c r="M42" s="34">
        <f t="shared" si="12"/>
        <v>2390</v>
      </c>
      <c r="N42" s="34">
        <f t="shared" si="15"/>
        <v>2390</v>
      </c>
      <c r="O42" s="34"/>
      <c r="P42" s="34">
        <f t="shared" si="13"/>
        <v>2143.5790000000002</v>
      </c>
      <c r="Q42" s="34">
        <f t="shared" si="14"/>
        <v>2143.5790000000002</v>
      </c>
      <c r="R42" s="34"/>
      <c r="S42" s="34">
        <v>2143.5790000000002</v>
      </c>
      <c r="T42" s="34"/>
      <c r="U42" s="34"/>
      <c r="V42" s="34"/>
      <c r="W42" s="34">
        <f t="shared" si="6"/>
        <v>100</v>
      </c>
      <c r="X42" s="34"/>
      <c r="Y42" s="34">
        <f t="shared" si="7"/>
        <v>89.6894979079498</v>
      </c>
      <c r="Z42" s="34"/>
      <c r="AA42" s="34">
        <f t="shared" si="8"/>
        <v>89.6894979079498</v>
      </c>
      <c r="AB42" s="34"/>
      <c r="AC42" s="34"/>
      <c r="AD42" s="34"/>
      <c r="AE42" s="34">
        <v>100</v>
      </c>
      <c r="AF42" s="58"/>
    </row>
    <row r="43" spans="1:256" ht="30">
      <c r="A43" s="55">
        <v>8</v>
      </c>
      <c r="B43" s="63" t="s">
        <v>150</v>
      </c>
      <c r="C43" s="64" t="s">
        <v>151</v>
      </c>
      <c r="D43" s="57">
        <v>13000</v>
      </c>
      <c r="E43" s="57">
        <v>12350</v>
      </c>
      <c r="F43" s="57">
        <f t="shared" si="10"/>
        <v>6500</v>
      </c>
      <c r="G43" s="57">
        <f t="shared" si="11"/>
        <v>6500</v>
      </c>
      <c r="H43" s="57"/>
      <c r="I43" s="57">
        <v>6500</v>
      </c>
      <c r="J43" s="57"/>
      <c r="K43" s="57"/>
      <c r="L43" s="57"/>
      <c r="M43" s="34">
        <f t="shared" si="12"/>
        <v>6500</v>
      </c>
      <c r="N43" s="34">
        <f t="shared" si="15"/>
        <v>6500</v>
      </c>
      <c r="O43" s="34"/>
      <c r="P43" s="34">
        <f t="shared" si="13"/>
        <v>3168.7489999999998</v>
      </c>
      <c r="Q43" s="34">
        <f t="shared" si="14"/>
        <v>3168.7489999999998</v>
      </c>
      <c r="R43" s="34"/>
      <c r="S43" s="34">
        <v>3168.7489999999998</v>
      </c>
      <c r="T43" s="34"/>
      <c r="U43" s="34"/>
      <c r="V43" s="34"/>
      <c r="W43" s="34">
        <f t="shared" si="6"/>
        <v>100</v>
      </c>
      <c r="X43" s="34"/>
      <c r="Y43" s="34">
        <f t="shared" si="7"/>
        <v>48.749984615384612</v>
      </c>
      <c r="Z43" s="34"/>
      <c r="AA43" s="34">
        <f t="shared" si="8"/>
        <v>48.749984615384612</v>
      </c>
      <c r="AB43" s="34"/>
      <c r="AC43" s="34"/>
      <c r="AD43" s="34"/>
      <c r="AE43" s="34">
        <v>100</v>
      </c>
      <c r="AF43" s="58"/>
    </row>
    <row r="44" spans="1:256" ht="30">
      <c r="A44" s="55">
        <v>9</v>
      </c>
      <c r="B44" s="63" t="s">
        <v>152</v>
      </c>
      <c r="C44" s="64" t="s">
        <v>153</v>
      </c>
      <c r="D44" s="57">
        <v>10100</v>
      </c>
      <c r="E44" s="57">
        <v>9421</v>
      </c>
      <c r="F44" s="57">
        <f t="shared" si="10"/>
        <v>3000</v>
      </c>
      <c r="G44" s="57">
        <f t="shared" si="11"/>
        <v>3000</v>
      </c>
      <c r="H44" s="57"/>
      <c r="I44" s="57">
        <v>3000</v>
      </c>
      <c r="J44" s="57"/>
      <c r="K44" s="57"/>
      <c r="L44" s="57"/>
      <c r="M44" s="34">
        <f t="shared" si="12"/>
        <v>3000</v>
      </c>
      <c r="N44" s="34">
        <f t="shared" si="15"/>
        <v>3000</v>
      </c>
      <c r="O44" s="34"/>
      <c r="P44" s="34">
        <f t="shared" si="13"/>
        <v>80</v>
      </c>
      <c r="Q44" s="34">
        <f t="shared" si="14"/>
        <v>80</v>
      </c>
      <c r="R44" s="34"/>
      <c r="S44" s="34">
        <v>80</v>
      </c>
      <c r="T44" s="34"/>
      <c r="U44" s="34"/>
      <c r="V44" s="34"/>
      <c r="W44" s="34">
        <f t="shared" si="6"/>
        <v>100</v>
      </c>
      <c r="X44" s="34"/>
      <c r="Y44" s="34">
        <f t="shared" si="7"/>
        <v>2.666666666666667</v>
      </c>
      <c r="Z44" s="34"/>
      <c r="AA44" s="34">
        <f t="shared" si="8"/>
        <v>2.666666666666667</v>
      </c>
      <c r="AB44" s="34"/>
      <c r="AC44" s="34"/>
      <c r="AD44" s="34"/>
      <c r="AE44" s="34">
        <v>100</v>
      </c>
      <c r="AF44" s="58"/>
    </row>
    <row r="45" spans="1:256" ht="30">
      <c r="A45" s="55">
        <v>10</v>
      </c>
      <c r="B45" s="63" t="s">
        <v>154</v>
      </c>
      <c r="C45" s="64" t="s">
        <v>155</v>
      </c>
      <c r="D45" s="57">
        <v>14900</v>
      </c>
      <c r="E45" s="57">
        <v>14575</v>
      </c>
      <c r="F45" s="57">
        <f t="shared" si="10"/>
        <v>4000</v>
      </c>
      <c r="G45" s="57">
        <f t="shared" si="11"/>
        <v>4000</v>
      </c>
      <c r="H45" s="57"/>
      <c r="I45" s="57">
        <v>4000</v>
      </c>
      <c r="J45" s="57"/>
      <c r="K45" s="57"/>
      <c r="L45" s="57"/>
      <c r="M45" s="34">
        <f t="shared" si="12"/>
        <v>4000</v>
      </c>
      <c r="N45" s="34">
        <f t="shared" si="15"/>
        <v>4000</v>
      </c>
      <c r="O45" s="34"/>
      <c r="P45" s="34">
        <f t="shared" si="13"/>
        <v>1756.867</v>
      </c>
      <c r="Q45" s="34">
        <f t="shared" si="14"/>
        <v>1756.867</v>
      </c>
      <c r="R45" s="34"/>
      <c r="S45" s="34">
        <v>1756.867</v>
      </c>
      <c r="T45" s="34"/>
      <c r="U45" s="34"/>
      <c r="V45" s="34"/>
      <c r="W45" s="34">
        <f t="shared" si="6"/>
        <v>100</v>
      </c>
      <c r="X45" s="34"/>
      <c r="Y45" s="34">
        <f t="shared" si="7"/>
        <v>43.921675</v>
      </c>
      <c r="Z45" s="34"/>
      <c r="AA45" s="34">
        <f t="shared" si="8"/>
        <v>43.921675</v>
      </c>
      <c r="AB45" s="34"/>
      <c r="AC45" s="34"/>
      <c r="AD45" s="34"/>
      <c r="AE45" s="34">
        <v>100</v>
      </c>
      <c r="AF45" s="58"/>
    </row>
    <row r="46" spans="1:256" ht="30">
      <c r="A46" s="55">
        <v>11</v>
      </c>
      <c r="B46" s="63" t="s">
        <v>156</v>
      </c>
      <c r="C46" s="64" t="s">
        <v>157</v>
      </c>
      <c r="D46" s="57">
        <v>3200</v>
      </c>
      <c r="E46" s="57">
        <v>3040</v>
      </c>
      <c r="F46" s="57">
        <f t="shared" si="10"/>
        <v>1040</v>
      </c>
      <c r="G46" s="57">
        <f t="shared" si="11"/>
        <v>1040</v>
      </c>
      <c r="H46" s="57"/>
      <c r="I46" s="57">
        <v>1040</v>
      </c>
      <c r="J46" s="57"/>
      <c r="K46" s="57"/>
      <c r="L46" s="57"/>
      <c r="M46" s="34">
        <f t="shared" si="12"/>
        <v>1040</v>
      </c>
      <c r="N46" s="34">
        <f t="shared" si="15"/>
        <v>1040</v>
      </c>
      <c r="O46" s="34"/>
      <c r="P46" s="34">
        <f t="shared" si="13"/>
        <v>943.86900000000003</v>
      </c>
      <c r="Q46" s="34">
        <f t="shared" si="14"/>
        <v>943.86900000000003</v>
      </c>
      <c r="R46" s="34"/>
      <c r="S46" s="34">
        <v>943.86900000000003</v>
      </c>
      <c r="T46" s="34"/>
      <c r="U46" s="34"/>
      <c r="V46" s="34"/>
      <c r="W46" s="34">
        <f t="shared" si="6"/>
        <v>100</v>
      </c>
      <c r="X46" s="34"/>
      <c r="Y46" s="34">
        <f t="shared" si="7"/>
        <v>90.756634615384613</v>
      </c>
      <c r="Z46" s="34"/>
      <c r="AA46" s="34">
        <f t="shared" si="8"/>
        <v>90.756634615384613</v>
      </c>
      <c r="AB46" s="34"/>
      <c r="AC46" s="34"/>
      <c r="AD46" s="34"/>
      <c r="AE46" s="34">
        <v>100</v>
      </c>
      <c r="AF46" s="58"/>
    </row>
    <row r="47" spans="1:256" ht="30">
      <c r="A47" s="55">
        <v>12</v>
      </c>
      <c r="B47" s="63" t="s">
        <v>158</v>
      </c>
      <c r="C47" s="64" t="s">
        <v>159</v>
      </c>
      <c r="D47" s="57">
        <v>2500</v>
      </c>
      <c r="E47" s="57">
        <v>2375</v>
      </c>
      <c r="F47" s="57">
        <f t="shared" si="10"/>
        <v>1375</v>
      </c>
      <c r="G47" s="57">
        <f t="shared" si="11"/>
        <v>1375</v>
      </c>
      <c r="H47" s="57"/>
      <c r="I47" s="57">
        <v>1375</v>
      </c>
      <c r="J47" s="57"/>
      <c r="K47" s="57"/>
      <c r="L47" s="57"/>
      <c r="M47" s="34">
        <f t="shared" si="12"/>
        <v>1375</v>
      </c>
      <c r="N47" s="34">
        <f t="shared" si="15"/>
        <v>1375</v>
      </c>
      <c r="O47" s="34"/>
      <c r="P47" s="34">
        <f t="shared" si="13"/>
        <v>0</v>
      </c>
      <c r="Q47" s="34">
        <f t="shared" si="14"/>
        <v>0</v>
      </c>
      <c r="R47" s="34"/>
      <c r="S47" s="34"/>
      <c r="T47" s="34"/>
      <c r="U47" s="34"/>
      <c r="V47" s="34"/>
      <c r="W47" s="34">
        <f t="shared" si="6"/>
        <v>100</v>
      </c>
      <c r="X47" s="34"/>
      <c r="Y47" s="34">
        <f t="shared" si="7"/>
        <v>0</v>
      </c>
      <c r="Z47" s="34"/>
      <c r="AA47" s="34">
        <f t="shared" si="8"/>
        <v>0</v>
      </c>
      <c r="AB47" s="34"/>
      <c r="AC47" s="34"/>
      <c r="AD47" s="34"/>
      <c r="AE47" s="34">
        <v>100</v>
      </c>
      <c r="AF47" s="58"/>
    </row>
    <row r="48" spans="1:256" ht="30">
      <c r="A48" s="55">
        <v>13</v>
      </c>
      <c r="B48" s="63" t="s">
        <v>160</v>
      </c>
      <c r="C48" s="64" t="s">
        <v>161</v>
      </c>
      <c r="D48" s="57">
        <v>5000</v>
      </c>
      <c r="E48" s="57">
        <v>4750</v>
      </c>
      <c r="F48" s="57">
        <f t="shared" si="10"/>
        <v>2750</v>
      </c>
      <c r="G48" s="57">
        <f t="shared" si="11"/>
        <v>2750</v>
      </c>
      <c r="H48" s="57"/>
      <c r="I48" s="57">
        <v>2750</v>
      </c>
      <c r="J48" s="57"/>
      <c r="K48" s="57"/>
      <c r="L48" s="57"/>
      <c r="M48" s="34">
        <f t="shared" si="12"/>
        <v>2750</v>
      </c>
      <c r="N48" s="34">
        <f t="shared" si="15"/>
        <v>2750</v>
      </c>
      <c r="O48" s="34"/>
      <c r="P48" s="34">
        <f t="shared" si="13"/>
        <v>0</v>
      </c>
      <c r="Q48" s="34">
        <f t="shared" si="14"/>
        <v>0</v>
      </c>
      <c r="R48" s="34"/>
      <c r="S48" s="34"/>
      <c r="T48" s="34"/>
      <c r="U48" s="34"/>
      <c r="V48" s="34"/>
      <c r="W48" s="34">
        <f t="shared" si="6"/>
        <v>100</v>
      </c>
      <c r="X48" s="34"/>
      <c r="Y48" s="34">
        <f t="shared" si="7"/>
        <v>0</v>
      </c>
      <c r="Z48" s="34"/>
      <c r="AA48" s="34">
        <f t="shared" si="8"/>
        <v>0</v>
      </c>
      <c r="AB48" s="34"/>
      <c r="AC48" s="34"/>
      <c r="AD48" s="34"/>
      <c r="AE48" s="34">
        <v>100</v>
      </c>
      <c r="AF48" s="58"/>
    </row>
    <row r="49" spans="1:256" ht="30">
      <c r="A49" s="55">
        <v>14</v>
      </c>
      <c r="B49" s="63" t="s">
        <v>162</v>
      </c>
      <c r="C49" s="64" t="s">
        <v>163</v>
      </c>
      <c r="D49" s="57">
        <v>3286</v>
      </c>
      <c r="E49" s="57">
        <v>3122</v>
      </c>
      <c r="F49" s="57">
        <f t="shared" si="10"/>
        <v>1622</v>
      </c>
      <c r="G49" s="57">
        <f t="shared" si="11"/>
        <v>1622</v>
      </c>
      <c r="H49" s="57"/>
      <c r="I49" s="57">
        <v>1622</v>
      </c>
      <c r="J49" s="57"/>
      <c r="K49" s="57"/>
      <c r="L49" s="57"/>
      <c r="M49" s="34">
        <f t="shared" si="12"/>
        <v>1622</v>
      </c>
      <c r="N49" s="34">
        <f t="shared" si="15"/>
        <v>1622</v>
      </c>
      <c r="O49" s="34"/>
      <c r="P49" s="34">
        <f t="shared" si="13"/>
        <v>1385.732</v>
      </c>
      <c r="Q49" s="34">
        <f t="shared" si="14"/>
        <v>1385.732</v>
      </c>
      <c r="R49" s="34"/>
      <c r="S49" s="34">
        <v>1385.732</v>
      </c>
      <c r="T49" s="34"/>
      <c r="U49" s="34"/>
      <c r="V49" s="34"/>
      <c r="W49" s="34">
        <f t="shared" si="6"/>
        <v>100</v>
      </c>
      <c r="X49" s="34"/>
      <c r="Y49" s="34">
        <f t="shared" si="7"/>
        <v>85.433538840937118</v>
      </c>
      <c r="Z49" s="34"/>
      <c r="AA49" s="34">
        <f t="shared" si="8"/>
        <v>85.433538840937118</v>
      </c>
      <c r="AB49" s="34"/>
      <c r="AC49" s="34"/>
      <c r="AD49" s="34"/>
      <c r="AE49" s="34">
        <v>100</v>
      </c>
      <c r="AF49" s="58"/>
    </row>
    <row r="50" spans="1:256" ht="19.5" customHeight="1">
      <c r="A50" s="54" t="s">
        <v>124</v>
      </c>
      <c r="B50" s="52" t="s">
        <v>125</v>
      </c>
      <c r="C50" s="52"/>
      <c r="D50" s="53">
        <f>SUM(D51:D65)</f>
        <v>86950</v>
      </c>
      <c r="E50" s="53">
        <f t="shared" ref="E50:S50" si="16">SUM(E51:E65)</f>
        <v>84983</v>
      </c>
      <c r="F50" s="53">
        <f t="shared" si="16"/>
        <v>37604</v>
      </c>
      <c r="G50" s="53">
        <f t="shared" si="16"/>
        <v>37604</v>
      </c>
      <c r="H50" s="53"/>
      <c r="I50" s="53">
        <f t="shared" si="16"/>
        <v>37604</v>
      </c>
      <c r="J50" s="53"/>
      <c r="K50" s="53"/>
      <c r="L50" s="53"/>
      <c r="M50" s="53">
        <f t="shared" si="16"/>
        <v>37604</v>
      </c>
      <c r="N50" s="53">
        <f t="shared" si="16"/>
        <v>37604</v>
      </c>
      <c r="O50" s="53"/>
      <c r="P50" s="53">
        <f t="shared" si="16"/>
        <v>6277.0229999999992</v>
      </c>
      <c r="Q50" s="53">
        <f t="shared" si="16"/>
        <v>6277.0229999999992</v>
      </c>
      <c r="R50" s="53"/>
      <c r="S50" s="53">
        <f t="shared" si="16"/>
        <v>6277.0229999999992</v>
      </c>
      <c r="T50" s="53"/>
      <c r="U50" s="53"/>
      <c r="V50" s="53"/>
      <c r="W50" s="33">
        <f t="shared" si="6"/>
        <v>100</v>
      </c>
      <c r="X50" s="33"/>
      <c r="Y50" s="33">
        <f t="shared" si="7"/>
        <v>16.69243431549835</v>
      </c>
      <c r="Z50" s="33"/>
      <c r="AA50" s="33">
        <f t="shared" si="8"/>
        <v>16.69243431549835</v>
      </c>
      <c r="AB50" s="33"/>
      <c r="AC50" s="33"/>
      <c r="AD50" s="33"/>
      <c r="AE50" s="33">
        <f>((F50-1500)/M50)*100</f>
        <v>96.01106265290926</v>
      </c>
      <c r="AF50" s="60"/>
      <c r="AG50" s="40"/>
      <c r="AH50" s="77"/>
      <c r="AI50" s="40"/>
      <c r="AJ50" s="40"/>
      <c r="AK50" s="40"/>
      <c r="AL50" s="40"/>
      <c r="AM50" s="40"/>
      <c r="AN50" s="40"/>
      <c r="AO50" s="40"/>
      <c r="AP50" s="40"/>
      <c r="AQ50" s="40"/>
      <c r="AR50" s="40"/>
      <c r="AS50" s="40"/>
      <c r="AT50" s="40"/>
      <c r="AU50" s="40"/>
      <c r="AV50" s="40"/>
      <c r="AW50" s="40"/>
      <c r="AX50" s="40"/>
      <c r="AY50" s="40"/>
      <c r="AZ50" s="40"/>
      <c r="BA50" s="40"/>
      <c r="BB50" s="40"/>
      <c r="BC50" s="40"/>
      <c r="BD50" s="40"/>
      <c r="BE50" s="40"/>
      <c r="BF50" s="40"/>
      <c r="BG50" s="40"/>
      <c r="BH50" s="40"/>
      <c r="BI50" s="40"/>
      <c r="BJ50" s="40"/>
      <c r="BK50" s="40"/>
      <c r="BL50" s="40"/>
      <c r="BM50" s="40"/>
      <c r="BN50" s="40"/>
      <c r="BO50" s="40"/>
      <c r="BP50" s="40"/>
      <c r="BQ50" s="40"/>
      <c r="BR50" s="40"/>
      <c r="BS50" s="40"/>
      <c r="BT50" s="40"/>
      <c r="BU50" s="40"/>
      <c r="BV50" s="40"/>
      <c r="BW50" s="40"/>
      <c r="BX50" s="40"/>
      <c r="BY50" s="40"/>
      <c r="BZ50" s="40"/>
      <c r="CA50" s="40"/>
      <c r="CB50" s="40"/>
      <c r="CC50" s="40"/>
      <c r="CD50" s="40"/>
      <c r="CE50" s="40"/>
      <c r="CF50" s="40"/>
      <c r="CG50" s="40"/>
      <c r="CH50" s="40"/>
      <c r="CI50" s="40"/>
      <c r="CJ50" s="40"/>
      <c r="CK50" s="40"/>
      <c r="CL50" s="40"/>
      <c r="CM50" s="40"/>
      <c r="CN50" s="40"/>
      <c r="CO50" s="40"/>
      <c r="CP50" s="40"/>
      <c r="CQ50" s="40"/>
      <c r="CR50" s="40"/>
      <c r="CS50" s="40"/>
      <c r="CT50" s="40"/>
      <c r="CU50" s="40"/>
      <c r="CV50" s="40"/>
      <c r="CW50" s="40"/>
      <c r="CX50" s="40"/>
      <c r="CY50" s="40"/>
      <c r="CZ50" s="40"/>
      <c r="DA50" s="40"/>
      <c r="DB50" s="40"/>
      <c r="DC50" s="40"/>
      <c r="DD50" s="40"/>
      <c r="DE50" s="40"/>
      <c r="DF50" s="40"/>
      <c r="DG50" s="40"/>
      <c r="DH50" s="40"/>
      <c r="DI50" s="40"/>
      <c r="DJ50" s="40"/>
      <c r="DK50" s="40"/>
      <c r="DL50" s="40"/>
      <c r="DM50" s="40"/>
      <c r="DN50" s="40"/>
      <c r="DO50" s="40"/>
      <c r="DP50" s="40"/>
      <c r="DQ50" s="40"/>
      <c r="DR50" s="40"/>
      <c r="DS50" s="40"/>
      <c r="DT50" s="40"/>
      <c r="DU50" s="40"/>
      <c r="DV50" s="40"/>
      <c r="DW50" s="40"/>
      <c r="DX50" s="40"/>
      <c r="DY50" s="40"/>
      <c r="DZ50" s="40"/>
      <c r="EA50" s="40"/>
      <c r="EB50" s="40"/>
      <c r="EC50" s="40"/>
      <c r="ED50" s="40"/>
      <c r="EE50" s="40"/>
      <c r="EF50" s="40"/>
      <c r="EG50" s="40"/>
      <c r="EH50" s="40"/>
      <c r="EI50" s="40"/>
      <c r="EJ50" s="40"/>
      <c r="EK50" s="40"/>
      <c r="EL50" s="40"/>
      <c r="EM50" s="40"/>
      <c r="EN50" s="40"/>
      <c r="EO50" s="40"/>
      <c r="EP50" s="40"/>
      <c r="EQ50" s="40"/>
      <c r="ER50" s="40"/>
      <c r="ES50" s="40"/>
      <c r="ET50" s="40"/>
      <c r="EU50" s="40"/>
      <c r="EV50" s="40"/>
      <c r="EW50" s="40"/>
      <c r="EX50" s="40"/>
      <c r="EY50" s="40"/>
      <c r="EZ50" s="40"/>
      <c r="FA50" s="40"/>
      <c r="FB50" s="40"/>
      <c r="FC50" s="40"/>
      <c r="FD50" s="40"/>
      <c r="FE50" s="40"/>
      <c r="FF50" s="40"/>
      <c r="FG50" s="40"/>
      <c r="FH50" s="40"/>
      <c r="FI50" s="40"/>
      <c r="FJ50" s="40"/>
      <c r="FK50" s="40"/>
      <c r="FL50" s="40"/>
      <c r="FM50" s="40"/>
      <c r="FN50" s="40"/>
      <c r="FO50" s="40"/>
      <c r="FP50" s="40"/>
      <c r="FQ50" s="40"/>
      <c r="FR50" s="40"/>
      <c r="FS50" s="40"/>
      <c r="FT50" s="40"/>
      <c r="FU50" s="40"/>
      <c r="FV50" s="40"/>
      <c r="FW50" s="40"/>
      <c r="FX50" s="40"/>
      <c r="FY50" s="40"/>
      <c r="FZ50" s="40"/>
      <c r="GA50" s="40"/>
      <c r="GB50" s="40"/>
      <c r="GC50" s="40"/>
      <c r="GD50" s="40"/>
      <c r="GE50" s="40"/>
      <c r="GF50" s="40"/>
      <c r="GG50" s="40"/>
      <c r="GH50" s="40"/>
      <c r="GI50" s="40"/>
      <c r="GJ50" s="40"/>
      <c r="GK50" s="40"/>
      <c r="GL50" s="40"/>
      <c r="GM50" s="40"/>
      <c r="GN50" s="40"/>
      <c r="GO50" s="40"/>
      <c r="GP50" s="40"/>
      <c r="GQ50" s="40"/>
      <c r="GR50" s="40"/>
      <c r="GS50" s="40"/>
      <c r="GT50" s="40"/>
      <c r="GU50" s="40"/>
      <c r="GV50" s="40"/>
      <c r="GW50" s="40"/>
      <c r="GX50" s="40"/>
      <c r="GY50" s="40"/>
      <c r="GZ50" s="40"/>
      <c r="HA50" s="40"/>
      <c r="HB50" s="40"/>
      <c r="HC50" s="40"/>
      <c r="HD50" s="40"/>
      <c r="HE50" s="40"/>
      <c r="HF50" s="40"/>
      <c r="HG50" s="40"/>
      <c r="HH50" s="40"/>
      <c r="HI50" s="40"/>
      <c r="HJ50" s="40"/>
      <c r="HK50" s="40"/>
      <c r="HL50" s="40"/>
      <c r="HM50" s="40"/>
      <c r="HN50" s="40"/>
      <c r="HO50" s="40"/>
      <c r="HP50" s="40"/>
      <c r="HQ50" s="40"/>
      <c r="HR50" s="40"/>
      <c r="HS50" s="40"/>
      <c r="HT50" s="40"/>
      <c r="HU50" s="40"/>
      <c r="HV50" s="40"/>
      <c r="HW50" s="40"/>
      <c r="HX50" s="40"/>
      <c r="HY50" s="40"/>
      <c r="HZ50" s="40"/>
      <c r="IA50" s="40"/>
      <c r="IB50" s="40"/>
      <c r="IC50" s="40"/>
      <c r="ID50" s="40"/>
      <c r="IE50" s="40"/>
      <c r="IF50" s="40"/>
      <c r="IG50" s="40"/>
      <c r="IH50" s="40"/>
      <c r="II50" s="40"/>
      <c r="IJ50" s="40"/>
      <c r="IK50" s="40"/>
      <c r="IL50" s="40"/>
      <c r="IM50" s="40"/>
      <c r="IN50" s="40"/>
      <c r="IO50" s="40"/>
      <c r="IP50" s="40"/>
      <c r="IQ50" s="40"/>
      <c r="IR50" s="40"/>
      <c r="IS50" s="40"/>
      <c r="IT50" s="40"/>
      <c r="IU50" s="40"/>
      <c r="IV50" s="40"/>
    </row>
    <row r="51" spans="1:256" ht="30">
      <c r="A51" s="55">
        <v>1</v>
      </c>
      <c r="B51" s="63" t="s">
        <v>164</v>
      </c>
      <c r="C51" s="64" t="s">
        <v>165</v>
      </c>
      <c r="D51" s="57">
        <v>32000</v>
      </c>
      <c r="E51" s="57">
        <v>32000</v>
      </c>
      <c r="F51" s="57">
        <f t="shared" ref="F51:F65" si="17">G51+J51</f>
        <v>10000</v>
      </c>
      <c r="G51" s="57">
        <f t="shared" ref="G51:G63" si="18">SUM(H51:I51)</f>
        <v>10000</v>
      </c>
      <c r="H51" s="57"/>
      <c r="I51" s="57">
        <v>10000</v>
      </c>
      <c r="J51" s="57"/>
      <c r="K51" s="57"/>
      <c r="L51" s="57"/>
      <c r="M51" s="34">
        <f t="shared" ref="M51:M65" si="19">SUM(N51:O51)</f>
        <v>10000</v>
      </c>
      <c r="N51" s="34">
        <f t="shared" si="15"/>
        <v>10000</v>
      </c>
      <c r="O51" s="34"/>
      <c r="P51" s="34">
        <f t="shared" ref="P51:P65" si="20">Q51+T51</f>
        <v>0</v>
      </c>
      <c r="Q51" s="34">
        <f t="shared" ref="Q51:Q65" si="21">SUM(R51:S51)</f>
        <v>0</v>
      </c>
      <c r="R51" s="34"/>
      <c r="S51" s="34">
        <v>0</v>
      </c>
      <c r="T51" s="34"/>
      <c r="U51" s="34"/>
      <c r="V51" s="34"/>
      <c r="W51" s="34">
        <f t="shared" si="6"/>
        <v>100</v>
      </c>
      <c r="X51" s="34"/>
      <c r="Y51" s="34">
        <f t="shared" si="7"/>
        <v>0</v>
      </c>
      <c r="Z51" s="34"/>
      <c r="AA51" s="34">
        <f t="shared" si="8"/>
        <v>0</v>
      </c>
      <c r="AB51" s="34"/>
      <c r="AC51" s="34"/>
      <c r="AD51" s="34"/>
      <c r="AE51" s="34">
        <v>100</v>
      </c>
      <c r="AF51" s="58"/>
    </row>
    <row r="52" spans="1:256" ht="30">
      <c r="A52" s="55">
        <v>2</v>
      </c>
      <c r="B52" s="63" t="s">
        <v>166</v>
      </c>
      <c r="C52" s="64" t="s">
        <v>167</v>
      </c>
      <c r="D52" s="57">
        <v>3300</v>
      </c>
      <c r="E52" s="57">
        <v>2850</v>
      </c>
      <c r="F52" s="57">
        <f t="shared" si="17"/>
        <v>2790</v>
      </c>
      <c r="G52" s="57">
        <f t="shared" si="18"/>
        <v>2790</v>
      </c>
      <c r="H52" s="57"/>
      <c r="I52" s="57">
        <v>2790</v>
      </c>
      <c r="J52" s="57"/>
      <c r="K52" s="57"/>
      <c r="L52" s="57"/>
      <c r="M52" s="34">
        <f t="shared" si="19"/>
        <v>2790</v>
      </c>
      <c r="N52" s="34">
        <f t="shared" si="15"/>
        <v>2790</v>
      </c>
      <c r="O52" s="34"/>
      <c r="P52" s="34">
        <f t="shared" si="20"/>
        <v>181.16900000000001</v>
      </c>
      <c r="Q52" s="34">
        <f t="shared" si="21"/>
        <v>181.16900000000001</v>
      </c>
      <c r="R52" s="34"/>
      <c r="S52" s="34">
        <v>181.16900000000001</v>
      </c>
      <c r="T52" s="34"/>
      <c r="U52" s="34"/>
      <c r="V52" s="34"/>
      <c r="W52" s="34">
        <f t="shared" si="6"/>
        <v>100</v>
      </c>
      <c r="X52" s="34"/>
      <c r="Y52" s="34">
        <f t="shared" si="7"/>
        <v>6.4935125448028677</v>
      </c>
      <c r="Z52" s="34"/>
      <c r="AA52" s="34">
        <f t="shared" si="8"/>
        <v>6.4935125448028677</v>
      </c>
      <c r="AB52" s="34"/>
      <c r="AC52" s="34"/>
      <c r="AD52" s="34"/>
      <c r="AE52" s="34">
        <v>100</v>
      </c>
      <c r="AF52" s="58"/>
      <c r="AH52" s="47"/>
    </row>
    <row r="53" spans="1:256" ht="30">
      <c r="A53" s="55">
        <v>3</v>
      </c>
      <c r="B53" s="63" t="s">
        <v>168</v>
      </c>
      <c r="C53" s="64" t="s">
        <v>169</v>
      </c>
      <c r="D53" s="57">
        <v>3600</v>
      </c>
      <c r="E53" s="57">
        <v>3420</v>
      </c>
      <c r="F53" s="57">
        <f t="shared" si="17"/>
        <v>1500</v>
      </c>
      <c r="G53" s="57">
        <f t="shared" si="18"/>
        <v>1500</v>
      </c>
      <c r="H53" s="57"/>
      <c r="I53" s="57">
        <v>1500</v>
      </c>
      <c r="J53" s="57"/>
      <c r="K53" s="57"/>
      <c r="L53" s="57"/>
      <c r="M53" s="34">
        <f t="shared" si="19"/>
        <v>1500</v>
      </c>
      <c r="N53" s="34">
        <f t="shared" si="15"/>
        <v>1500</v>
      </c>
      <c r="O53" s="34"/>
      <c r="P53" s="34">
        <f t="shared" si="20"/>
        <v>1124.9059999999999</v>
      </c>
      <c r="Q53" s="34">
        <f t="shared" si="21"/>
        <v>1124.9059999999999</v>
      </c>
      <c r="R53" s="34"/>
      <c r="S53" s="34">
        <v>1124.9059999999999</v>
      </c>
      <c r="T53" s="34"/>
      <c r="U53" s="34"/>
      <c r="V53" s="34"/>
      <c r="W53" s="34">
        <f t="shared" si="6"/>
        <v>100</v>
      </c>
      <c r="X53" s="34"/>
      <c r="Y53" s="34">
        <f t="shared" si="7"/>
        <v>74.993733333333338</v>
      </c>
      <c r="Z53" s="34"/>
      <c r="AA53" s="34">
        <f t="shared" si="8"/>
        <v>74.993733333333338</v>
      </c>
      <c r="AB53" s="34"/>
      <c r="AC53" s="34"/>
      <c r="AD53" s="34"/>
      <c r="AE53" s="34">
        <v>100</v>
      </c>
      <c r="AF53" s="58"/>
    </row>
    <row r="54" spans="1:256" ht="30">
      <c r="A54" s="55">
        <v>4</v>
      </c>
      <c r="B54" s="63" t="s">
        <v>170</v>
      </c>
      <c r="C54" s="64" t="s">
        <v>171</v>
      </c>
      <c r="D54" s="57">
        <v>1900</v>
      </c>
      <c r="E54" s="57">
        <v>1805</v>
      </c>
      <c r="F54" s="57">
        <f t="shared" si="17"/>
        <v>1769</v>
      </c>
      <c r="G54" s="57">
        <f t="shared" si="18"/>
        <v>1769</v>
      </c>
      <c r="H54" s="57"/>
      <c r="I54" s="57">
        <v>1769</v>
      </c>
      <c r="J54" s="57"/>
      <c r="K54" s="57"/>
      <c r="L54" s="57"/>
      <c r="M54" s="34">
        <f t="shared" si="19"/>
        <v>1769</v>
      </c>
      <c r="N54" s="34">
        <f t="shared" si="15"/>
        <v>1769</v>
      </c>
      <c r="O54" s="34"/>
      <c r="P54" s="34">
        <f t="shared" si="20"/>
        <v>0</v>
      </c>
      <c r="Q54" s="34">
        <f t="shared" si="21"/>
        <v>0</v>
      </c>
      <c r="R54" s="34"/>
      <c r="S54" s="34"/>
      <c r="T54" s="34"/>
      <c r="U54" s="34"/>
      <c r="V54" s="34"/>
      <c r="W54" s="34">
        <f t="shared" si="6"/>
        <v>100</v>
      </c>
      <c r="X54" s="34"/>
      <c r="Y54" s="34">
        <f t="shared" si="7"/>
        <v>0</v>
      </c>
      <c r="Z54" s="34"/>
      <c r="AA54" s="34">
        <f t="shared" si="8"/>
        <v>0</v>
      </c>
      <c r="AB54" s="34"/>
      <c r="AC54" s="34"/>
      <c r="AD54" s="34"/>
      <c r="AE54" s="34">
        <v>100</v>
      </c>
      <c r="AF54" s="58"/>
    </row>
    <row r="55" spans="1:256" ht="38.25">
      <c r="A55" s="55">
        <v>5</v>
      </c>
      <c r="B55" s="63" t="s">
        <v>172</v>
      </c>
      <c r="C55" s="64" t="s">
        <v>173</v>
      </c>
      <c r="D55" s="57">
        <v>3300</v>
      </c>
      <c r="E55" s="57">
        <v>3135</v>
      </c>
      <c r="F55" s="57">
        <f t="shared" si="17"/>
        <v>1500</v>
      </c>
      <c r="G55" s="57">
        <f t="shared" si="18"/>
        <v>1500</v>
      </c>
      <c r="H55" s="57"/>
      <c r="I55" s="57">
        <v>1500</v>
      </c>
      <c r="J55" s="57"/>
      <c r="K55" s="57"/>
      <c r="L55" s="57"/>
      <c r="M55" s="34">
        <f t="shared" si="19"/>
        <v>1500</v>
      </c>
      <c r="N55" s="34">
        <f t="shared" si="15"/>
        <v>1500</v>
      </c>
      <c r="O55" s="34"/>
      <c r="P55" s="34">
        <f t="shared" si="20"/>
        <v>0</v>
      </c>
      <c r="Q55" s="34">
        <f t="shared" si="21"/>
        <v>0</v>
      </c>
      <c r="R55" s="34"/>
      <c r="S55" s="34"/>
      <c r="T55" s="34"/>
      <c r="U55" s="34"/>
      <c r="V55" s="34"/>
      <c r="W55" s="34">
        <f t="shared" si="6"/>
        <v>100</v>
      </c>
      <c r="X55" s="34"/>
      <c r="Y55" s="34">
        <f t="shared" si="7"/>
        <v>0</v>
      </c>
      <c r="Z55" s="34"/>
      <c r="AA55" s="34">
        <f t="shared" si="8"/>
        <v>0</v>
      </c>
      <c r="AB55" s="34"/>
      <c r="AC55" s="34"/>
      <c r="AD55" s="34"/>
      <c r="AE55" s="34">
        <v>0</v>
      </c>
      <c r="AF55" s="58" t="s">
        <v>131</v>
      </c>
    </row>
    <row r="56" spans="1:256" ht="30">
      <c r="A56" s="55">
        <v>6</v>
      </c>
      <c r="B56" s="63" t="s">
        <v>174</v>
      </c>
      <c r="C56" s="64" t="s">
        <v>175</v>
      </c>
      <c r="D56" s="57">
        <v>7000</v>
      </c>
      <c r="E56" s="57">
        <v>6650</v>
      </c>
      <c r="F56" s="57">
        <f t="shared" si="17"/>
        <v>4205</v>
      </c>
      <c r="G56" s="57">
        <f t="shared" si="18"/>
        <v>4205</v>
      </c>
      <c r="H56" s="57"/>
      <c r="I56" s="57">
        <v>4205</v>
      </c>
      <c r="J56" s="57"/>
      <c r="K56" s="57"/>
      <c r="L56" s="57"/>
      <c r="M56" s="34">
        <f t="shared" si="19"/>
        <v>4205</v>
      </c>
      <c r="N56" s="34">
        <f t="shared" si="15"/>
        <v>4205</v>
      </c>
      <c r="O56" s="34"/>
      <c r="P56" s="34">
        <f t="shared" si="20"/>
        <v>1290.05</v>
      </c>
      <c r="Q56" s="34">
        <f t="shared" si="21"/>
        <v>1290.05</v>
      </c>
      <c r="R56" s="34"/>
      <c r="S56" s="34">
        <v>1290.05</v>
      </c>
      <c r="T56" s="34"/>
      <c r="U56" s="34"/>
      <c r="V56" s="34"/>
      <c r="W56" s="34">
        <f t="shared" si="6"/>
        <v>100</v>
      </c>
      <c r="X56" s="34"/>
      <c r="Y56" s="34">
        <f t="shared" si="7"/>
        <v>30.678953626634957</v>
      </c>
      <c r="Z56" s="34"/>
      <c r="AA56" s="34">
        <f t="shared" si="8"/>
        <v>30.678953626634957</v>
      </c>
      <c r="AB56" s="34"/>
      <c r="AC56" s="34"/>
      <c r="AD56" s="34"/>
      <c r="AE56" s="34">
        <v>100</v>
      </c>
      <c r="AF56" s="58"/>
    </row>
    <row r="57" spans="1:256" ht="30">
      <c r="A57" s="55">
        <v>7</v>
      </c>
      <c r="B57" s="63" t="s">
        <v>176</v>
      </c>
      <c r="C57" s="64" t="s">
        <v>177</v>
      </c>
      <c r="D57" s="57">
        <v>3200</v>
      </c>
      <c r="E57" s="57">
        <v>3040</v>
      </c>
      <c r="F57" s="57">
        <f t="shared" si="17"/>
        <v>1000</v>
      </c>
      <c r="G57" s="57">
        <f t="shared" si="18"/>
        <v>1000</v>
      </c>
      <c r="H57" s="57"/>
      <c r="I57" s="57">
        <v>1000</v>
      </c>
      <c r="J57" s="57"/>
      <c r="K57" s="57"/>
      <c r="L57" s="57"/>
      <c r="M57" s="34">
        <f t="shared" si="19"/>
        <v>1000</v>
      </c>
      <c r="N57" s="34">
        <f t="shared" si="15"/>
        <v>1000</v>
      </c>
      <c r="O57" s="34"/>
      <c r="P57" s="34">
        <f t="shared" si="20"/>
        <v>997.4</v>
      </c>
      <c r="Q57" s="34">
        <f t="shared" si="21"/>
        <v>997.4</v>
      </c>
      <c r="R57" s="34"/>
      <c r="S57" s="34">
        <v>997.4</v>
      </c>
      <c r="T57" s="34"/>
      <c r="U57" s="34"/>
      <c r="V57" s="34"/>
      <c r="W57" s="34">
        <f t="shared" si="6"/>
        <v>100</v>
      </c>
      <c r="X57" s="34"/>
      <c r="Y57" s="34">
        <f t="shared" si="7"/>
        <v>99.74</v>
      </c>
      <c r="Z57" s="34"/>
      <c r="AA57" s="34">
        <f t="shared" si="8"/>
        <v>99.74</v>
      </c>
      <c r="AB57" s="34"/>
      <c r="AC57" s="34"/>
      <c r="AD57" s="34"/>
      <c r="AE57" s="34">
        <v>100</v>
      </c>
      <c r="AF57" s="58"/>
    </row>
    <row r="58" spans="1:256" ht="30">
      <c r="A58" s="55">
        <v>8</v>
      </c>
      <c r="B58" s="63" t="s">
        <v>178</v>
      </c>
      <c r="C58" s="64" t="s">
        <v>179</v>
      </c>
      <c r="D58" s="57">
        <v>1100</v>
      </c>
      <c r="E58" s="57">
        <v>1045</v>
      </c>
      <c r="F58" s="57">
        <f t="shared" si="17"/>
        <v>1000</v>
      </c>
      <c r="G58" s="57">
        <f t="shared" si="18"/>
        <v>1000</v>
      </c>
      <c r="H58" s="57"/>
      <c r="I58" s="57">
        <v>1000</v>
      </c>
      <c r="J58" s="57"/>
      <c r="K58" s="57"/>
      <c r="L58" s="57"/>
      <c r="M58" s="34">
        <f t="shared" si="19"/>
        <v>1000</v>
      </c>
      <c r="N58" s="34">
        <f t="shared" si="15"/>
        <v>1000</v>
      </c>
      <c r="O58" s="34"/>
      <c r="P58" s="34">
        <f t="shared" si="20"/>
        <v>0</v>
      </c>
      <c r="Q58" s="34">
        <f t="shared" si="21"/>
        <v>0</v>
      </c>
      <c r="R58" s="34"/>
      <c r="S58" s="34"/>
      <c r="T58" s="34"/>
      <c r="U58" s="34"/>
      <c r="V58" s="34"/>
      <c r="W58" s="34">
        <f t="shared" si="6"/>
        <v>100</v>
      </c>
      <c r="X58" s="34"/>
      <c r="Y58" s="34">
        <f t="shared" si="7"/>
        <v>0</v>
      </c>
      <c r="Z58" s="34"/>
      <c r="AA58" s="34">
        <f t="shared" si="8"/>
        <v>0</v>
      </c>
      <c r="AB58" s="34"/>
      <c r="AC58" s="34"/>
      <c r="AD58" s="34"/>
      <c r="AE58" s="34">
        <v>100</v>
      </c>
      <c r="AF58" s="58"/>
    </row>
    <row r="59" spans="1:256" ht="30">
      <c r="A59" s="55">
        <v>9</v>
      </c>
      <c r="B59" s="63" t="s">
        <v>180</v>
      </c>
      <c r="C59" s="64" t="s">
        <v>181</v>
      </c>
      <c r="D59" s="57">
        <v>3600</v>
      </c>
      <c r="E59" s="57">
        <v>3420</v>
      </c>
      <c r="F59" s="57">
        <f t="shared" si="17"/>
        <v>2040</v>
      </c>
      <c r="G59" s="57">
        <f t="shared" si="18"/>
        <v>2040</v>
      </c>
      <c r="H59" s="57"/>
      <c r="I59" s="57">
        <v>2040</v>
      </c>
      <c r="J59" s="57"/>
      <c r="K59" s="57"/>
      <c r="L59" s="57"/>
      <c r="M59" s="34">
        <f t="shared" si="19"/>
        <v>2040</v>
      </c>
      <c r="N59" s="34">
        <f t="shared" si="15"/>
        <v>2040</v>
      </c>
      <c r="O59" s="34"/>
      <c r="P59" s="34">
        <f t="shared" si="20"/>
        <v>997.61599999999999</v>
      </c>
      <c r="Q59" s="34">
        <f t="shared" si="21"/>
        <v>997.61599999999999</v>
      </c>
      <c r="R59" s="34"/>
      <c r="S59" s="34">
        <v>997.61599999999999</v>
      </c>
      <c r="T59" s="34"/>
      <c r="U59" s="34"/>
      <c r="V59" s="34"/>
      <c r="W59" s="34">
        <f t="shared" si="6"/>
        <v>100</v>
      </c>
      <c r="X59" s="34"/>
      <c r="Y59" s="34">
        <f t="shared" si="7"/>
        <v>48.902745098039212</v>
      </c>
      <c r="Z59" s="34"/>
      <c r="AA59" s="34">
        <f t="shared" si="8"/>
        <v>48.902745098039212</v>
      </c>
      <c r="AB59" s="34"/>
      <c r="AC59" s="34"/>
      <c r="AD59" s="34"/>
      <c r="AE59" s="34">
        <v>100</v>
      </c>
      <c r="AF59" s="58"/>
    </row>
    <row r="60" spans="1:256" ht="30">
      <c r="A60" s="55">
        <v>10</v>
      </c>
      <c r="B60" s="63" t="s">
        <v>182</v>
      </c>
      <c r="C60" s="64" t="s">
        <v>183</v>
      </c>
      <c r="D60" s="57">
        <v>3000</v>
      </c>
      <c r="E60" s="57">
        <v>2850</v>
      </c>
      <c r="F60" s="57">
        <f t="shared" si="17"/>
        <v>1500</v>
      </c>
      <c r="G60" s="57">
        <f t="shared" si="18"/>
        <v>1500</v>
      </c>
      <c r="H60" s="57"/>
      <c r="I60" s="57">
        <v>1500</v>
      </c>
      <c r="J60" s="57"/>
      <c r="K60" s="57"/>
      <c r="L60" s="57"/>
      <c r="M60" s="34">
        <f t="shared" si="19"/>
        <v>1500</v>
      </c>
      <c r="N60" s="34">
        <f t="shared" si="15"/>
        <v>1500</v>
      </c>
      <c r="O60" s="34"/>
      <c r="P60" s="34">
        <f t="shared" si="20"/>
        <v>899.41800000000001</v>
      </c>
      <c r="Q60" s="34">
        <f t="shared" si="21"/>
        <v>899.41800000000001</v>
      </c>
      <c r="R60" s="34"/>
      <c r="S60" s="34">
        <v>899.41800000000001</v>
      </c>
      <c r="T60" s="34"/>
      <c r="U60" s="34"/>
      <c r="V60" s="34"/>
      <c r="W60" s="34">
        <f t="shared" si="6"/>
        <v>100</v>
      </c>
      <c r="X60" s="34"/>
      <c r="Y60" s="34">
        <f t="shared" si="7"/>
        <v>59.961200000000005</v>
      </c>
      <c r="Z60" s="34"/>
      <c r="AA60" s="34">
        <f t="shared" si="8"/>
        <v>59.961200000000005</v>
      </c>
      <c r="AB60" s="34"/>
      <c r="AC60" s="34"/>
      <c r="AD60" s="34"/>
      <c r="AE60" s="34">
        <v>100</v>
      </c>
      <c r="AF60" s="58"/>
    </row>
    <row r="61" spans="1:256" ht="30">
      <c r="A61" s="55">
        <v>11</v>
      </c>
      <c r="B61" s="63" t="s">
        <v>184</v>
      </c>
      <c r="C61" s="64" t="s">
        <v>185</v>
      </c>
      <c r="D61" s="57">
        <v>2900</v>
      </c>
      <c r="E61" s="57">
        <v>2900</v>
      </c>
      <c r="F61" s="57">
        <f t="shared" si="17"/>
        <v>1500</v>
      </c>
      <c r="G61" s="57">
        <f t="shared" si="18"/>
        <v>1500</v>
      </c>
      <c r="H61" s="57"/>
      <c r="I61" s="57">
        <v>1500</v>
      </c>
      <c r="J61" s="57"/>
      <c r="K61" s="57"/>
      <c r="L61" s="57"/>
      <c r="M61" s="34">
        <f t="shared" si="19"/>
        <v>1500</v>
      </c>
      <c r="N61" s="34">
        <f t="shared" si="15"/>
        <v>1500</v>
      </c>
      <c r="O61" s="34"/>
      <c r="P61" s="34">
        <f t="shared" si="20"/>
        <v>0</v>
      </c>
      <c r="Q61" s="34">
        <f t="shared" si="21"/>
        <v>0</v>
      </c>
      <c r="R61" s="34"/>
      <c r="S61" s="34"/>
      <c r="T61" s="34"/>
      <c r="U61" s="34"/>
      <c r="V61" s="34"/>
      <c r="W61" s="34">
        <f t="shared" si="6"/>
        <v>100</v>
      </c>
      <c r="X61" s="34"/>
      <c r="Y61" s="34">
        <f t="shared" si="7"/>
        <v>0</v>
      </c>
      <c r="Z61" s="34"/>
      <c r="AA61" s="34">
        <f t="shared" si="8"/>
        <v>0</v>
      </c>
      <c r="AB61" s="34"/>
      <c r="AC61" s="34"/>
      <c r="AD61" s="34"/>
      <c r="AE61" s="34">
        <v>100</v>
      </c>
      <c r="AF61" s="58"/>
    </row>
    <row r="62" spans="1:256" ht="30">
      <c r="A62" s="55">
        <v>12</v>
      </c>
      <c r="B62" s="63" t="s">
        <v>186</v>
      </c>
      <c r="C62" s="64" t="s">
        <v>187</v>
      </c>
      <c r="D62" s="57">
        <v>3500</v>
      </c>
      <c r="E62" s="57">
        <v>3500</v>
      </c>
      <c r="F62" s="57">
        <f t="shared" si="17"/>
        <v>1500</v>
      </c>
      <c r="G62" s="57">
        <f t="shared" si="18"/>
        <v>1500</v>
      </c>
      <c r="H62" s="57"/>
      <c r="I62" s="57">
        <v>1500</v>
      </c>
      <c r="J62" s="57"/>
      <c r="K62" s="57"/>
      <c r="L62" s="57"/>
      <c r="M62" s="34">
        <f t="shared" si="19"/>
        <v>1500</v>
      </c>
      <c r="N62" s="34">
        <f t="shared" si="15"/>
        <v>1500</v>
      </c>
      <c r="O62" s="34"/>
      <c r="P62" s="34">
        <f t="shared" si="20"/>
        <v>0</v>
      </c>
      <c r="Q62" s="34">
        <f t="shared" si="21"/>
        <v>0</v>
      </c>
      <c r="R62" s="34"/>
      <c r="S62" s="34"/>
      <c r="T62" s="34"/>
      <c r="U62" s="34"/>
      <c r="V62" s="34"/>
      <c r="W62" s="34">
        <f t="shared" si="6"/>
        <v>100</v>
      </c>
      <c r="X62" s="34"/>
      <c r="Y62" s="34">
        <f t="shared" si="7"/>
        <v>0</v>
      </c>
      <c r="Z62" s="34"/>
      <c r="AA62" s="34">
        <f t="shared" si="8"/>
        <v>0</v>
      </c>
      <c r="AB62" s="34"/>
      <c r="AC62" s="34"/>
      <c r="AD62" s="34"/>
      <c r="AE62" s="34">
        <v>100</v>
      </c>
      <c r="AF62" s="58"/>
    </row>
    <row r="63" spans="1:256" ht="30">
      <c r="A63" s="55">
        <v>13</v>
      </c>
      <c r="B63" s="63" t="s">
        <v>188</v>
      </c>
      <c r="C63" s="64" t="s">
        <v>189</v>
      </c>
      <c r="D63" s="57">
        <v>14900</v>
      </c>
      <c r="E63" s="57">
        <v>14900</v>
      </c>
      <c r="F63" s="57">
        <f t="shared" si="17"/>
        <v>5000</v>
      </c>
      <c r="G63" s="57">
        <f t="shared" si="18"/>
        <v>5000</v>
      </c>
      <c r="H63" s="57"/>
      <c r="I63" s="57">
        <v>5000</v>
      </c>
      <c r="J63" s="57"/>
      <c r="K63" s="57"/>
      <c r="L63" s="57"/>
      <c r="M63" s="34">
        <f t="shared" si="19"/>
        <v>5000</v>
      </c>
      <c r="N63" s="34">
        <f t="shared" si="15"/>
        <v>5000</v>
      </c>
      <c r="O63" s="34"/>
      <c r="P63" s="34">
        <f t="shared" si="20"/>
        <v>786.46400000000006</v>
      </c>
      <c r="Q63" s="34">
        <f t="shared" si="21"/>
        <v>786.46400000000006</v>
      </c>
      <c r="R63" s="34"/>
      <c r="S63" s="34">
        <v>786.46400000000006</v>
      </c>
      <c r="T63" s="34"/>
      <c r="U63" s="34"/>
      <c r="V63" s="34"/>
      <c r="W63" s="34">
        <f t="shared" si="6"/>
        <v>100</v>
      </c>
      <c r="X63" s="34"/>
      <c r="Y63" s="34">
        <f t="shared" si="7"/>
        <v>15.729280000000001</v>
      </c>
      <c r="Z63" s="34"/>
      <c r="AA63" s="34">
        <f t="shared" si="8"/>
        <v>15.729280000000001</v>
      </c>
      <c r="AB63" s="34"/>
      <c r="AC63" s="34"/>
      <c r="AD63" s="34"/>
      <c r="AE63" s="34">
        <v>100</v>
      </c>
      <c r="AF63" s="58"/>
    </row>
    <row r="64" spans="1:256" ht="30">
      <c r="A64" s="55">
        <v>14</v>
      </c>
      <c r="B64" s="63" t="s">
        <v>190</v>
      </c>
      <c r="C64" s="64" t="s">
        <v>191</v>
      </c>
      <c r="D64" s="57">
        <v>2200</v>
      </c>
      <c r="E64" s="57">
        <v>2090</v>
      </c>
      <c r="F64" s="57">
        <f t="shared" si="17"/>
        <v>1000</v>
      </c>
      <c r="G64" s="57">
        <f>SUM(H64:I64)</f>
        <v>1000</v>
      </c>
      <c r="H64" s="57"/>
      <c r="I64" s="57">
        <v>1000</v>
      </c>
      <c r="J64" s="57"/>
      <c r="K64" s="57"/>
      <c r="L64" s="57"/>
      <c r="M64" s="34">
        <f t="shared" si="19"/>
        <v>1000</v>
      </c>
      <c r="N64" s="34">
        <f t="shared" si="15"/>
        <v>1000</v>
      </c>
      <c r="O64" s="34"/>
      <c r="P64" s="34">
        <f t="shared" si="20"/>
        <v>0</v>
      </c>
      <c r="Q64" s="34">
        <f t="shared" si="21"/>
        <v>0</v>
      </c>
      <c r="R64" s="34"/>
      <c r="S64" s="34">
        <v>0</v>
      </c>
      <c r="T64" s="34"/>
      <c r="U64" s="34"/>
      <c r="V64" s="34"/>
      <c r="W64" s="34">
        <f t="shared" si="6"/>
        <v>100</v>
      </c>
      <c r="X64" s="34"/>
      <c r="Y64" s="34">
        <f t="shared" si="7"/>
        <v>0</v>
      </c>
      <c r="Z64" s="34"/>
      <c r="AA64" s="34">
        <f t="shared" si="8"/>
        <v>0</v>
      </c>
      <c r="AB64" s="34"/>
      <c r="AC64" s="34"/>
      <c r="AD64" s="34"/>
      <c r="AE64" s="34">
        <v>100</v>
      </c>
      <c r="AF64" s="58"/>
    </row>
    <row r="65" spans="1:256" ht="30">
      <c r="A65" s="55">
        <v>15</v>
      </c>
      <c r="B65" s="63" t="s">
        <v>192</v>
      </c>
      <c r="C65" s="64" t="s">
        <v>193</v>
      </c>
      <c r="D65" s="57">
        <v>1450</v>
      </c>
      <c r="E65" s="57">
        <v>1378</v>
      </c>
      <c r="F65" s="57">
        <f t="shared" si="17"/>
        <v>1300</v>
      </c>
      <c r="G65" s="57">
        <f>SUM(H65:I65)</f>
        <v>1300</v>
      </c>
      <c r="H65" s="57"/>
      <c r="I65" s="57">
        <v>1300</v>
      </c>
      <c r="J65" s="57"/>
      <c r="K65" s="57"/>
      <c r="L65" s="57"/>
      <c r="M65" s="34">
        <f t="shared" si="19"/>
        <v>1300</v>
      </c>
      <c r="N65" s="34">
        <f t="shared" si="15"/>
        <v>1300</v>
      </c>
      <c r="O65" s="34"/>
      <c r="P65" s="34">
        <f t="shared" si="20"/>
        <v>0</v>
      </c>
      <c r="Q65" s="34">
        <f t="shared" si="21"/>
        <v>0</v>
      </c>
      <c r="R65" s="34"/>
      <c r="S65" s="34">
        <v>0</v>
      </c>
      <c r="T65" s="34"/>
      <c r="U65" s="34"/>
      <c r="V65" s="34"/>
      <c r="W65" s="34">
        <f t="shared" si="6"/>
        <v>100</v>
      </c>
      <c r="X65" s="34"/>
      <c r="Y65" s="34">
        <f t="shared" si="7"/>
        <v>0</v>
      </c>
      <c r="Z65" s="34"/>
      <c r="AA65" s="34">
        <f t="shared" si="8"/>
        <v>0</v>
      </c>
      <c r="AB65" s="34"/>
      <c r="AC65" s="34"/>
      <c r="AD65" s="34"/>
      <c r="AE65" s="34">
        <v>100</v>
      </c>
      <c r="AF65" s="58"/>
    </row>
    <row r="66" spans="1:256">
      <c r="A66" s="54" t="s">
        <v>126</v>
      </c>
      <c r="B66" s="52" t="s">
        <v>115</v>
      </c>
      <c r="C66" s="52"/>
      <c r="D66" s="53"/>
      <c r="E66" s="53"/>
      <c r="F66" s="53"/>
      <c r="G66" s="53"/>
      <c r="H66" s="53"/>
      <c r="I66" s="53"/>
      <c r="J66" s="53"/>
      <c r="K66" s="53"/>
      <c r="L66" s="53"/>
      <c r="M66" s="33"/>
      <c r="N66" s="33"/>
      <c r="O66" s="33"/>
      <c r="P66" s="33"/>
      <c r="Q66" s="33"/>
      <c r="R66" s="33"/>
      <c r="S66" s="33"/>
      <c r="T66" s="33"/>
      <c r="U66" s="33"/>
      <c r="V66" s="33"/>
      <c r="W66" s="33"/>
      <c r="X66" s="33"/>
      <c r="Y66" s="33"/>
      <c r="Z66" s="33"/>
      <c r="AA66" s="33"/>
      <c r="AB66" s="33"/>
      <c r="AC66" s="33"/>
      <c r="AD66" s="33"/>
      <c r="AE66" s="33"/>
      <c r="AF66" s="60"/>
      <c r="AG66" s="40"/>
      <c r="AH66" s="40"/>
      <c r="AI66" s="40"/>
      <c r="AJ66" s="40"/>
      <c r="AK66" s="40"/>
      <c r="AL66" s="40"/>
      <c r="AM66" s="40"/>
      <c r="AN66" s="40"/>
      <c r="AO66" s="40"/>
      <c r="AP66" s="40"/>
      <c r="AQ66" s="40"/>
      <c r="AR66" s="40"/>
      <c r="AS66" s="40"/>
      <c r="AT66" s="40"/>
      <c r="AU66" s="40"/>
      <c r="AV66" s="40"/>
      <c r="AW66" s="40"/>
      <c r="AX66" s="40"/>
      <c r="AY66" s="40"/>
      <c r="AZ66" s="40"/>
      <c r="BA66" s="40"/>
      <c r="BB66" s="40"/>
      <c r="BC66" s="40"/>
      <c r="BD66" s="40"/>
      <c r="BE66" s="40"/>
      <c r="BF66" s="40"/>
      <c r="BG66" s="40"/>
      <c r="BH66" s="40"/>
      <c r="BI66" s="40"/>
      <c r="BJ66" s="40"/>
      <c r="BK66" s="40"/>
      <c r="BL66" s="40"/>
      <c r="BM66" s="40"/>
      <c r="BN66" s="40"/>
      <c r="BO66" s="40"/>
      <c r="BP66" s="40"/>
      <c r="BQ66" s="40"/>
      <c r="BR66" s="40"/>
      <c r="BS66" s="40"/>
      <c r="BT66" s="40"/>
      <c r="BU66" s="40"/>
      <c r="BV66" s="40"/>
      <c r="BW66" s="40"/>
      <c r="BX66" s="40"/>
      <c r="BY66" s="40"/>
      <c r="BZ66" s="40"/>
      <c r="CA66" s="40"/>
      <c r="CB66" s="40"/>
      <c r="CC66" s="40"/>
      <c r="CD66" s="40"/>
      <c r="CE66" s="40"/>
      <c r="CF66" s="40"/>
      <c r="CG66" s="40"/>
      <c r="CH66" s="40"/>
      <c r="CI66" s="40"/>
      <c r="CJ66" s="40"/>
      <c r="CK66" s="40"/>
      <c r="CL66" s="40"/>
      <c r="CM66" s="40"/>
      <c r="CN66" s="40"/>
      <c r="CO66" s="40"/>
      <c r="CP66" s="40"/>
      <c r="CQ66" s="40"/>
      <c r="CR66" s="40"/>
      <c r="CS66" s="40"/>
      <c r="CT66" s="40"/>
      <c r="CU66" s="40"/>
      <c r="CV66" s="40"/>
      <c r="CW66" s="40"/>
      <c r="CX66" s="40"/>
      <c r="CY66" s="40"/>
      <c r="CZ66" s="40"/>
      <c r="DA66" s="40"/>
      <c r="DB66" s="40"/>
      <c r="DC66" s="40"/>
      <c r="DD66" s="40"/>
      <c r="DE66" s="40"/>
      <c r="DF66" s="40"/>
      <c r="DG66" s="40"/>
      <c r="DH66" s="40"/>
      <c r="DI66" s="40"/>
      <c r="DJ66" s="40"/>
      <c r="DK66" s="40"/>
      <c r="DL66" s="40"/>
      <c r="DM66" s="40"/>
      <c r="DN66" s="40"/>
      <c r="DO66" s="40"/>
      <c r="DP66" s="40"/>
      <c r="DQ66" s="40"/>
      <c r="DR66" s="40"/>
      <c r="DS66" s="40"/>
      <c r="DT66" s="40"/>
      <c r="DU66" s="40"/>
      <c r="DV66" s="40"/>
      <c r="DW66" s="40"/>
      <c r="DX66" s="40"/>
      <c r="DY66" s="40"/>
      <c r="DZ66" s="40"/>
      <c r="EA66" s="40"/>
      <c r="EB66" s="40"/>
      <c r="EC66" s="40"/>
      <c r="ED66" s="40"/>
      <c r="EE66" s="40"/>
      <c r="EF66" s="40"/>
      <c r="EG66" s="40"/>
      <c r="EH66" s="40"/>
      <c r="EI66" s="40"/>
      <c r="EJ66" s="40"/>
      <c r="EK66" s="40"/>
      <c r="EL66" s="40"/>
      <c r="EM66" s="40"/>
      <c r="EN66" s="40"/>
      <c r="EO66" s="40"/>
      <c r="EP66" s="40"/>
      <c r="EQ66" s="40"/>
      <c r="ER66" s="40"/>
      <c r="ES66" s="40"/>
      <c r="ET66" s="40"/>
      <c r="EU66" s="40"/>
      <c r="EV66" s="40"/>
      <c r="EW66" s="40"/>
      <c r="EX66" s="40"/>
      <c r="EY66" s="40"/>
      <c r="EZ66" s="40"/>
      <c r="FA66" s="40"/>
      <c r="FB66" s="40"/>
      <c r="FC66" s="40"/>
      <c r="FD66" s="40"/>
      <c r="FE66" s="40"/>
      <c r="FF66" s="40"/>
      <c r="FG66" s="40"/>
      <c r="FH66" s="40"/>
      <c r="FI66" s="40"/>
      <c r="FJ66" s="40"/>
      <c r="FK66" s="40"/>
      <c r="FL66" s="40"/>
      <c r="FM66" s="40"/>
      <c r="FN66" s="40"/>
      <c r="FO66" s="40"/>
      <c r="FP66" s="40"/>
      <c r="FQ66" s="40"/>
      <c r="FR66" s="40"/>
      <c r="FS66" s="40"/>
      <c r="FT66" s="40"/>
      <c r="FU66" s="40"/>
      <c r="FV66" s="40"/>
      <c r="FW66" s="40"/>
      <c r="FX66" s="40"/>
      <c r="FY66" s="40"/>
      <c r="FZ66" s="40"/>
      <c r="GA66" s="40"/>
      <c r="GB66" s="40"/>
      <c r="GC66" s="40"/>
      <c r="GD66" s="40"/>
      <c r="GE66" s="40"/>
      <c r="GF66" s="40"/>
      <c r="GG66" s="40"/>
      <c r="GH66" s="40"/>
      <c r="GI66" s="40"/>
      <c r="GJ66" s="40"/>
      <c r="GK66" s="40"/>
      <c r="GL66" s="40"/>
      <c r="GM66" s="40"/>
      <c r="GN66" s="40"/>
      <c r="GO66" s="40"/>
      <c r="GP66" s="40"/>
      <c r="GQ66" s="40"/>
      <c r="GR66" s="40"/>
      <c r="GS66" s="40"/>
      <c r="GT66" s="40"/>
      <c r="GU66" s="40"/>
      <c r="GV66" s="40"/>
      <c r="GW66" s="40"/>
      <c r="GX66" s="40"/>
      <c r="GY66" s="40"/>
      <c r="GZ66" s="40"/>
      <c r="HA66" s="40"/>
      <c r="HB66" s="40"/>
      <c r="HC66" s="40"/>
      <c r="HD66" s="40"/>
      <c r="HE66" s="40"/>
      <c r="HF66" s="40"/>
      <c r="HG66" s="40"/>
      <c r="HH66" s="40"/>
      <c r="HI66" s="40"/>
      <c r="HJ66" s="40"/>
      <c r="HK66" s="40"/>
      <c r="HL66" s="40"/>
      <c r="HM66" s="40"/>
      <c r="HN66" s="40"/>
      <c r="HO66" s="40"/>
      <c r="HP66" s="40"/>
      <c r="HQ66" s="40"/>
      <c r="HR66" s="40"/>
      <c r="HS66" s="40"/>
      <c r="HT66" s="40"/>
      <c r="HU66" s="40"/>
      <c r="HV66" s="40"/>
      <c r="HW66" s="40"/>
      <c r="HX66" s="40"/>
      <c r="HY66" s="40"/>
      <c r="HZ66" s="40"/>
      <c r="IA66" s="40"/>
      <c r="IB66" s="40"/>
      <c r="IC66" s="40"/>
      <c r="ID66" s="40"/>
      <c r="IE66" s="40"/>
      <c r="IF66" s="40"/>
      <c r="IG66" s="40"/>
      <c r="IH66" s="40"/>
      <c r="II66" s="40"/>
      <c r="IJ66" s="40"/>
      <c r="IK66" s="40"/>
      <c r="IL66" s="40"/>
      <c r="IM66" s="40"/>
      <c r="IN66" s="40"/>
      <c r="IO66" s="40"/>
      <c r="IP66" s="40"/>
      <c r="IQ66" s="40"/>
      <c r="IR66" s="40"/>
      <c r="IS66" s="40"/>
      <c r="IT66" s="40"/>
      <c r="IU66" s="40"/>
      <c r="IV66" s="40"/>
    </row>
    <row r="67" spans="1:256" ht="25.5">
      <c r="A67" s="51" t="s">
        <v>194</v>
      </c>
      <c r="B67" s="52" t="s">
        <v>195</v>
      </c>
      <c r="C67" s="52"/>
      <c r="D67" s="53">
        <f>D68+D74</f>
        <v>83628</v>
      </c>
      <c r="E67" s="53">
        <f t="shared" ref="E67:V67" si="22">E68+E74</f>
        <v>79446</v>
      </c>
      <c r="F67" s="53">
        <f t="shared" si="22"/>
        <v>38946</v>
      </c>
      <c r="G67" s="53">
        <f t="shared" si="22"/>
        <v>38946</v>
      </c>
      <c r="H67" s="53">
        <f t="shared" si="22"/>
        <v>0</v>
      </c>
      <c r="I67" s="53">
        <f t="shared" si="22"/>
        <v>38946</v>
      </c>
      <c r="J67" s="53">
        <f t="shared" si="22"/>
        <v>0</v>
      </c>
      <c r="K67" s="53">
        <f t="shared" si="22"/>
        <v>0</v>
      </c>
      <c r="L67" s="53">
        <f t="shared" si="22"/>
        <v>0</v>
      </c>
      <c r="M67" s="53">
        <f t="shared" si="22"/>
        <v>38946</v>
      </c>
      <c r="N67" s="53">
        <f t="shared" si="22"/>
        <v>38946</v>
      </c>
      <c r="O67" s="53">
        <f t="shared" si="22"/>
        <v>0</v>
      </c>
      <c r="P67" s="53">
        <f t="shared" si="22"/>
        <v>15995.901999999998</v>
      </c>
      <c r="Q67" s="53">
        <f t="shared" si="22"/>
        <v>15995.901999999998</v>
      </c>
      <c r="R67" s="53">
        <f t="shared" si="22"/>
        <v>0</v>
      </c>
      <c r="S67" s="53">
        <f t="shared" si="22"/>
        <v>15995.901999999998</v>
      </c>
      <c r="T67" s="53">
        <f t="shared" si="22"/>
        <v>0</v>
      </c>
      <c r="U67" s="53">
        <f t="shared" si="22"/>
        <v>0</v>
      </c>
      <c r="V67" s="53">
        <f t="shared" si="22"/>
        <v>0</v>
      </c>
      <c r="W67" s="33">
        <f t="shared" ref="W67:W73" si="23">N67/G67*100</f>
        <v>100</v>
      </c>
      <c r="X67" s="33"/>
      <c r="Y67" s="33">
        <f t="shared" ref="Y67:Y73" si="24">Q67/G67*100</f>
        <v>41.072002259538841</v>
      </c>
      <c r="Z67" s="33"/>
      <c r="AA67" s="33">
        <f t="shared" ref="AA67:AA73" si="25">S67/I67*100</f>
        <v>41.072002259538841</v>
      </c>
      <c r="AB67" s="33"/>
      <c r="AC67" s="33"/>
      <c r="AD67" s="33"/>
      <c r="AE67" s="33">
        <v>100</v>
      </c>
      <c r="AF67" s="65"/>
    </row>
    <row r="68" spans="1:256" ht="25.5">
      <c r="A68" s="54" t="s">
        <v>114</v>
      </c>
      <c r="B68" s="52" t="s">
        <v>119</v>
      </c>
      <c r="C68" s="61"/>
      <c r="D68" s="62">
        <f>SUM(D69:D73)</f>
        <v>68728</v>
      </c>
      <c r="E68" s="62">
        <f t="shared" ref="E68:V68" si="26">SUM(E69:E73)</f>
        <v>65291</v>
      </c>
      <c r="F68" s="62">
        <f t="shared" si="26"/>
        <v>30791</v>
      </c>
      <c r="G68" s="62">
        <f t="shared" si="26"/>
        <v>30791</v>
      </c>
      <c r="H68" s="62">
        <f t="shared" si="26"/>
        <v>0</v>
      </c>
      <c r="I68" s="62">
        <f t="shared" si="26"/>
        <v>30791</v>
      </c>
      <c r="J68" s="62">
        <f t="shared" si="26"/>
        <v>0</v>
      </c>
      <c r="K68" s="62">
        <f t="shared" si="26"/>
        <v>0</v>
      </c>
      <c r="L68" s="62">
        <f t="shared" si="26"/>
        <v>0</v>
      </c>
      <c r="M68" s="62">
        <f t="shared" si="26"/>
        <v>30791</v>
      </c>
      <c r="N68" s="62">
        <f t="shared" si="26"/>
        <v>30791</v>
      </c>
      <c r="O68" s="62">
        <f t="shared" si="26"/>
        <v>0</v>
      </c>
      <c r="P68" s="62">
        <f t="shared" si="26"/>
        <v>14830.189999999999</v>
      </c>
      <c r="Q68" s="62">
        <f t="shared" si="26"/>
        <v>14830.189999999999</v>
      </c>
      <c r="R68" s="62">
        <f t="shared" si="26"/>
        <v>0</v>
      </c>
      <c r="S68" s="62">
        <f t="shared" si="26"/>
        <v>14830.189999999999</v>
      </c>
      <c r="T68" s="62">
        <f t="shared" si="26"/>
        <v>0</v>
      </c>
      <c r="U68" s="62">
        <f t="shared" si="26"/>
        <v>0</v>
      </c>
      <c r="V68" s="62">
        <f t="shared" si="26"/>
        <v>0</v>
      </c>
      <c r="W68" s="33">
        <f t="shared" si="23"/>
        <v>100</v>
      </c>
      <c r="X68" s="33"/>
      <c r="Y68" s="33">
        <f t="shared" si="24"/>
        <v>48.16404144068072</v>
      </c>
      <c r="Z68" s="33"/>
      <c r="AA68" s="33">
        <f t="shared" si="25"/>
        <v>48.16404144068072</v>
      </c>
      <c r="AB68" s="33"/>
      <c r="AC68" s="33"/>
      <c r="AD68" s="33"/>
      <c r="AE68" s="33">
        <v>100</v>
      </c>
      <c r="AF68" s="42"/>
      <c r="AG68" s="40"/>
      <c r="AH68" s="40"/>
      <c r="AI68" s="40"/>
      <c r="AJ68" s="40"/>
      <c r="AK68" s="40"/>
      <c r="AL68" s="40"/>
      <c r="AM68" s="40"/>
      <c r="AN68" s="40"/>
      <c r="AO68" s="40"/>
      <c r="AP68" s="40"/>
      <c r="AQ68" s="40"/>
      <c r="AR68" s="40"/>
      <c r="AS68" s="40"/>
      <c r="AT68" s="40"/>
      <c r="AU68" s="40"/>
      <c r="AV68" s="40"/>
      <c r="AW68" s="40"/>
      <c r="AX68" s="40"/>
      <c r="AY68" s="40"/>
      <c r="AZ68" s="40"/>
      <c r="BA68" s="40"/>
      <c r="BB68" s="40"/>
      <c r="BC68" s="40"/>
      <c r="BD68" s="40"/>
      <c r="BE68" s="40"/>
      <c r="BF68" s="40"/>
      <c r="BG68" s="40"/>
      <c r="BH68" s="40"/>
      <c r="BI68" s="40"/>
      <c r="BJ68" s="40"/>
      <c r="BK68" s="40"/>
      <c r="BL68" s="40"/>
      <c r="BM68" s="40"/>
      <c r="BN68" s="40"/>
      <c r="BO68" s="40"/>
      <c r="BP68" s="40"/>
      <c r="BQ68" s="40"/>
      <c r="BR68" s="40"/>
      <c r="BS68" s="40"/>
      <c r="BT68" s="40"/>
      <c r="BU68" s="40"/>
      <c r="BV68" s="40"/>
      <c r="BW68" s="40"/>
      <c r="BX68" s="40"/>
      <c r="BY68" s="40"/>
      <c r="BZ68" s="40"/>
      <c r="CA68" s="40"/>
      <c r="CB68" s="40"/>
      <c r="CC68" s="40"/>
      <c r="CD68" s="40"/>
      <c r="CE68" s="40"/>
      <c r="CF68" s="40"/>
      <c r="CG68" s="40"/>
      <c r="CH68" s="40"/>
      <c r="CI68" s="40"/>
      <c r="CJ68" s="40"/>
      <c r="CK68" s="40"/>
      <c r="CL68" s="40"/>
      <c r="CM68" s="40"/>
      <c r="CN68" s="40"/>
      <c r="CO68" s="40"/>
      <c r="CP68" s="40"/>
      <c r="CQ68" s="40"/>
      <c r="CR68" s="40"/>
      <c r="CS68" s="40"/>
      <c r="CT68" s="40"/>
      <c r="CU68" s="40"/>
      <c r="CV68" s="40"/>
      <c r="CW68" s="40"/>
      <c r="CX68" s="40"/>
      <c r="CY68" s="40"/>
      <c r="CZ68" s="40"/>
      <c r="DA68" s="40"/>
      <c r="DB68" s="40"/>
      <c r="DC68" s="40"/>
      <c r="DD68" s="40"/>
      <c r="DE68" s="40"/>
      <c r="DF68" s="40"/>
      <c r="DG68" s="40"/>
      <c r="DH68" s="40"/>
      <c r="DI68" s="40"/>
      <c r="DJ68" s="40"/>
      <c r="DK68" s="40"/>
      <c r="DL68" s="40"/>
      <c r="DM68" s="40"/>
      <c r="DN68" s="40"/>
      <c r="DO68" s="40"/>
      <c r="DP68" s="40"/>
      <c r="DQ68" s="40"/>
      <c r="DR68" s="40"/>
      <c r="DS68" s="40"/>
      <c r="DT68" s="40"/>
      <c r="DU68" s="40"/>
      <c r="DV68" s="40"/>
      <c r="DW68" s="40"/>
      <c r="DX68" s="40"/>
      <c r="DY68" s="40"/>
      <c r="DZ68" s="40"/>
      <c r="EA68" s="40"/>
      <c r="EB68" s="40"/>
      <c r="EC68" s="40"/>
      <c r="ED68" s="40"/>
      <c r="EE68" s="40"/>
      <c r="EF68" s="40"/>
      <c r="EG68" s="40"/>
      <c r="EH68" s="40"/>
      <c r="EI68" s="40"/>
      <c r="EJ68" s="40"/>
      <c r="EK68" s="40"/>
      <c r="EL68" s="40"/>
      <c r="EM68" s="40"/>
      <c r="EN68" s="40"/>
      <c r="EO68" s="40"/>
      <c r="EP68" s="40"/>
      <c r="EQ68" s="40"/>
      <c r="ER68" s="40"/>
      <c r="ES68" s="40"/>
      <c r="ET68" s="40"/>
      <c r="EU68" s="40"/>
      <c r="EV68" s="40"/>
      <c r="EW68" s="40"/>
      <c r="EX68" s="40"/>
      <c r="EY68" s="40"/>
      <c r="EZ68" s="40"/>
      <c r="FA68" s="40"/>
      <c r="FB68" s="40"/>
      <c r="FC68" s="40"/>
      <c r="FD68" s="40"/>
      <c r="FE68" s="40"/>
      <c r="FF68" s="40"/>
      <c r="FG68" s="40"/>
      <c r="FH68" s="40"/>
      <c r="FI68" s="40"/>
      <c r="FJ68" s="40"/>
      <c r="FK68" s="40"/>
      <c r="FL68" s="40"/>
      <c r="FM68" s="40"/>
      <c r="FN68" s="40"/>
      <c r="FO68" s="40"/>
      <c r="FP68" s="40"/>
      <c r="FQ68" s="40"/>
      <c r="FR68" s="40"/>
      <c r="FS68" s="40"/>
      <c r="FT68" s="40"/>
      <c r="FU68" s="40"/>
      <c r="FV68" s="40"/>
      <c r="FW68" s="40"/>
      <c r="FX68" s="40"/>
      <c r="FY68" s="40"/>
      <c r="FZ68" s="40"/>
      <c r="GA68" s="40"/>
      <c r="GB68" s="40"/>
      <c r="GC68" s="40"/>
      <c r="GD68" s="40"/>
      <c r="GE68" s="40"/>
      <c r="GF68" s="40"/>
      <c r="GG68" s="40"/>
      <c r="GH68" s="40"/>
      <c r="GI68" s="40"/>
      <c r="GJ68" s="40"/>
      <c r="GK68" s="40"/>
      <c r="GL68" s="40"/>
      <c r="GM68" s="40"/>
      <c r="GN68" s="40"/>
      <c r="GO68" s="40"/>
      <c r="GP68" s="40"/>
      <c r="GQ68" s="40"/>
      <c r="GR68" s="40"/>
      <c r="GS68" s="40"/>
      <c r="GT68" s="40"/>
      <c r="GU68" s="40"/>
      <c r="GV68" s="40"/>
      <c r="GW68" s="40"/>
      <c r="GX68" s="40"/>
      <c r="GY68" s="40"/>
      <c r="GZ68" s="40"/>
      <c r="HA68" s="40"/>
      <c r="HB68" s="40"/>
      <c r="HC68" s="40"/>
      <c r="HD68" s="40"/>
      <c r="HE68" s="40"/>
      <c r="HF68" s="40"/>
      <c r="HG68" s="40"/>
      <c r="HH68" s="40"/>
      <c r="HI68" s="40"/>
      <c r="HJ68" s="40"/>
      <c r="HK68" s="40"/>
      <c r="HL68" s="40"/>
      <c r="HM68" s="40"/>
      <c r="HN68" s="40"/>
      <c r="HO68" s="40"/>
      <c r="HP68" s="40"/>
      <c r="HQ68" s="40"/>
      <c r="HR68" s="40"/>
      <c r="HS68" s="40"/>
      <c r="HT68" s="40"/>
      <c r="HU68" s="40"/>
      <c r="HV68" s="40"/>
      <c r="HW68" s="40"/>
      <c r="HX68" s="40"/>
      <c r="HY68" s="40"/>
      <c r="HZ68" s="40"/>
      <c r="IA68" s="40"/>
      <c r="IB68" s="40"/>
      <c r="IC68" s="40"/>
      <c r="ID68" s="40"/>
      <c r="IE68" s="40"/>
      <c r="IF68" s="40"/>
      <c r="IG68" s="40"/>
      <c r="IH68" s="40"/>
      <c r="II68" s="40"/>
      <c r="IJ68" s="40"/>
      <c r="IK68" s="40"/>
      <c r="IL68" s="40"/>
      <c r="IM68" s="40"/>
      <c r="IN68" s="40"/>
      <c r="IO68" s="40"/>
      <c r="IP68" s="40"/>
      <c r="IQ68" s="40"/>
      <c r="IR68" s="40"/>
      <c r="IS68" s="40"/>
      <c r="IT68" s="40"/>
      <c r="IU68" s="40"/>
      <c r="IV68" s="40"/>
    </row>
    <row r="69" spans="1:256" ht="30">
      <c r="A69" s="55">
        <v>1</v>
      </c>
      <c r="B69" s="63" t="s">
        <v>196</v>
      </c>
      <c r="C69" s="64" t="s">
        <v>197</v>
      </c>
      <c r="D69" s="57">
        <v>14028</v>
      </c>
      <c r="E69" s="57">
        <v>13326</v>
      </c>
      <c r="F69" s="57">
        <f>G69+J69</f>
        <v>5826</v>
      </c>
      <c r="G69" s="57">
        <f>SUM(H69:I69)</f>
        <v>5826</v>
      </c>
      <c r="H69" s="57"/>
      <c r="I69" s="57">
        <v>5826</v>
      </c>
      <c r="J69" s="57"/>
      <c r="K69" s="57"/>
      <c r="L69" s="57"/>
      <c r="M69" s="34">
        <f t="shared" ref="M69:M75" si="27">SUM(N69:O69)</f>
        <v>5826</v>
      </c>
      <c r="N69" s="34">
        <f>I69</f>
        <v>5826</v>
      </c>
      <c r="O69" s="34"/>
      <c r="P69" s="34">
        <f>Q69+T69</f>
        <v>3512.2130000000002</v>
      </c>
      <c r="Q69" s="34">
        <f>SUM(R69:S69)</f>
        <v>3512.2130000000002</v>
      </c>
      <c r="R69" s="34"/>
      <c r="S69" s="34">
        <v>3512.2130000000002</v>
      </c>
      <c r="T69" s="34"/>
      <c r="U69" s="34"/>
      <c r="V69" s="34"/>
      <c r="W69" s="34">
        <f t="shared" si="23"/>
        <v>100</v>
      </c>
      <c r="X69" s="34"/>
      <c r="Y69" s="34">
        <f t="shared" si="24"/>
        <v>60.28515276347408</v>
      </c>
      <c r="Z69" s="34"/>
      <c r="AA69" s="34">
        <f t="shared" si="25"/>
        <v>60.28515276347408</v>
      </c>
      <c r="AB69" s="34"/>
      <c r="AC69" s="34"/>
      <c r="AD69" s="34"/>
      <c r="AE69" s="34">
        <v>100</v>
      </c>
      <c r="AF69" s="58"/>
    </row>
    <row r="70" spans="1:256" ht="30">
      <c r="A70" s="55">
        <v>2</v>
      </c>
      <c r="B70" s="63" t="s">
        <v>198</v>
      </c>
      <c r="C70" s="64" t="s">
        <v>199</v>
      </c>
      <c r="D70" s="57">
        <v>10000</v>
      </c>
      <c r="E70" s="57">
        <v>9500</v>
      </c>
      <c r="F70" s="57">
        <f>G70+J70</f>
        <v>5500</v>
      </c>
      <c r="G70" s="57">
        <f>SUM(H70:I70)</f>
        <v>5500</v>
      </c>
      <c r="H70" s="57"/>
      <c r="I70" s="57">
        <v>5500</v>
      </c>
      <c r="J70" s="57"/>
      <c r="K70" s="57"/>
      <c r="L70" s="57"/>
      <c r="M70" s="34">
        <f t="shared" si="27"/>
        <v>5500</v>
      </c>
      <c r="N70" s="34">
        <f>I70</f>
        <v>5500</v>
      </c>
      <c r="O70" s="34"/>
      <c r="P70" s="34">
        <f>Q70+T70</f>
        <v>2901.538</v>
      </c>
      <c r="Q70" s="34">
        <f>SUM(R70:S70)</f>
        <v>2901.538</v>
      </c>
      <c r="R70" s="34"/>
      <c r="S70" s="34">
        <v>2901.538</v>
      </c>
      <c r="T70" s="34"/>
      <c r="U70" s="34"/>
      <c r="V70" s="34"/>
      <c r="W70" s="34">
        <f t="shared" si="23"/>
        <v>100</v>
      </c>
      <c r="X70" s="34"/>
      <c r="Y70" s="34">
        <f t="shared" si="24"/>
        <v>52.755236363636357</v>
      </c>
      <c r="Z70" s="34"/>
      <c r="AA70" s="34">
        <f t="shared" si="25"/>
        <v>52.755236363636357</v>
      </c>
      <c r="AB70" s="34"/>
      <c r="AC70" s="34"/>
      <c r="AD70" s="34"/>
      <c r="AE70" s="34">
        <v>100</v>
      </c>
      <c r="AF70" s="58"/>
    </row>
    <row r="71" spans="1:256" ht="30">
      <c r="A71" s="55">
        <v>3</v>
      </c>
      <c r="B71" s="63" t="s">
        <v>200</v>
      </c>
      <c r="C71" s="64" t="s">
        <v>201</v>
      </c>
      <c r="D71" s="57">
        <v>14900</v>
      </c>
      <c r="E71" s="57">
        <v>14155</v>
      </c>
      <c r="F71" s="57">
        <f>G71+J71</f>
        <v>3155</v>
      </c>
      <c r="G71" s="57">
        <f>SUM(H71:I71)</f>
        <v>3155</v>
      </c>
      <c r="H71" s="57"/>
      <c r="I71" s="57">
        <v>3155</v>
      </c>
      <c r="J71" s="57"/>
      <c r="K71" s="57"/>
      <c r="L71" s="57"/>
      <c r="M71" s="34">
        <f t="shared" si="27"/>
        <v>3155</v>
      </c>
      <c r="N71" s="34">
        <f>I71</f>
        <v>3155</v>
      </c>
      <c r="O71" s="34"/>
      <c r="P71" s="34">
        <f>Q71+T71</f>
        <v>3009.1779999999999</v>
      </c>
      <c r="Q71" s="34">
        <f>SUM(R71:S71)</f>
        <v>3009.1779999999999</v>
      </c>
      <c r="R71" s="34"/>
      <c r="S71" s="34">
        <v>3009.1779999999999</v>
      </c>
      <c r="T71" s="34"/>
      <c r="U71" s="34"/>
      <c r="V71" s="34"/>
      <c r="W71" s="34">
        <f t="shared" si="23"/>
        <v>100</v>
      </c>
      <c r="X71" s="34"/>
      <c r="Y71" s="34">
        <f t="shared" si="24"/>
        <v>95.378066561014265</v>
      </c>
      <c r="Z71" s="34"/>
      <c r="AA71" s="34">
        <f t="shared" si="25"/>
        <v>95.378066561014265</v>
      </c>
      <c r="AB71" s="34"/>
      <c r="AC71" s="34"/>
      <c r="AD71" s="34"/>
      <c r="AE71" s="34">
        <v>100</v>
      </c>
      <c r="AF71" s="58"/>
    </row>
    <row r="72" spans="1:256" ht="30">
      <c r="A72" s="55">
        <v>4</v>
      </c>
      <c r="B72" s="63" t="s">
        <v>202</v>
      </c>
      <c r="C72" s="64" t="s">
        <v>203</v>
      </c>
      <c r="D72" s="57">
        <v>14900</v>
      </c>
      <c r="E72" s="57">
        <v>14155</v>
      </c>
      <c r="F72" s="57">
        <f>G72+J72</f>
        <v>8155</v>
      </c>
      <c r="G72" s="57">
        <f>SUM(H72:I72)</f>
        <v>8155</v>
      </c>
      <c r="H72" s="57"/>
      <c r="I72" s="57">
        <v>8155</v>
      </c>
      <c r="J72" s="57"/>
      <c r="K72" s="57"/>
      <c r="L72" s="57"/>
      <c r="M72" s="34">
        <f t="shared" si="27"/>
        <v>8155</v>
      </c>
      <c r="N72" s="34">
        <f>I72</f>
        <v>8155</v>
      </c>
      <c r="O72" s="34"/>
      <c r="P72" s="34">
        <f>Q72+T72</f>
        <v>1049.077</v>
      </c>
      <c r="Q72" s="34">
        <f>SUM(R72:S72)</f>
        <v>1049.077</v>
      </c>
      <c r="R72" s="34"/>
      <c r="S72" s="34">
        <v>1049.077</v>
      </c>
      <c r="T72" s="34"/>
      <c r="U72" s="34"/>
      <c r="V72" s="34"/>
      <c r="W72" s="34">
        <f t="shared" si="23"/>
        <v>100</v>
      </c>
      <c r="X72" s="34"/>
      <c r="Y72" s="34">
        <f t="shared" si="24"/>
        <v>12.864218270999386</v>
      </c>
      <c r="Z72" s="34"/>
      <c r="AA72" s="34">
        <f t="shared" si="25"/>
        <v>12.864218270999386</v>
      </c>
      <c r="AB72" s="34"/>
      <c r="AC72" s="34"/>
      <c r="AD72" s="34"/>
      <c r="AE72" s="34">
        <v>100</v>
      </c>
      <c r="AF72" s="58"/>
    </row>
    <row r="73" spans="1:256" ht="30">
      <c r="A73" s="55">
        <v>5</v>
      </c>
      <c r="B73" s="63" t="s">
        <v>204</v>
      </c>
      <c r="C73" s="64" t="s">
        <v>205</v>
      </c>
      <c r="D73" s="57">
        <v>14900</v>
      </c>
      <c r="E73" s="57">
        <v>14155</v>
      </c>
      <c r="F73" s="57">
        <f>G73+J73</f>
        <v>8155</v>
      </c>
      <c r="G73" s="57">
        <f>SUM(H73:I73)</f>
        <v>8155</v>
      </c>
      <c r="H73" s="57"/>
      <c r="I73" s="57">
        <v>8155</v>
      </c>
      <c r="J73" s="57"/>
      <c r="K73" s="57"/>
      <c r="L73" s="57"/>
      <c r="M73" s="34">
        <f t="shared" si="27"/>
        <v>8155</v>
      </c>
      <c r="N73" s="34">
        <f>I73</f>
        <v>8155</v>
      </c>
      <c r="O73" s="34"/>
      <c r="P73" s="34">
        <f>Q73+T73</f>
        <v>4358.1840000000002</v>
      </c>
      <c r="Q73" s="34">
        <f>SUM(R73:S73)</f>
        <v>4358.1840000000002</v>
      </c>
      <c r="R73" s="34"/>
      <c r="S73" s="34">
        <v>4358.1840000000002</v>
      </c>
      <c r="T73" s="34"/>
      <c r="U73" s="34"/>
      <c r="V73" s="34"/>
      <c r="W73" s="34">
        <f t="shared" si="23"/>
        <v>100</v>
      </c>
      <c r="X73" s="34"/>
      <c r="Y73" s="34">
        <f t="shared" si="24"/>
        <v>53.441863887185782</v>
      </c>
      <c r="Z73" s="34"/>
      <c r="AA73" s="34">
        <f t="shared" si="25"/>
        <v>53.441863887185782</v>
      </c>
      <c r="AB73" s="34"/>
      <c r="AC73" s="34"/>
      <c r="AD73" s="34"/>
      <c r="AE73" s="34">
        <v>100</v>
      </c>
      <c r="AF73" s="58"/>
    </row>
    <row r="74" spans="1:256">
      <c r="A74" s="54" t="s">
        <v>124</v>
      </c>
      <c r="B74" s="52" t="s">
        <v>125</v>
      </c>
      <c r="C74" s="52"/>
      <c r="D74" s="53">
        <f>D75</f>
        <v>14900</v>
      </c>
      <c r="E74" s="53">
        <f t="shared" ref="E74:V74" si="28">E75</f>
        <v>14155</v>
      </c>
      <c r="F74" s="53">
        <f t="shared" si="28"/>
        <v>8155</v>
      </c>
      <c r="G74" s="53">
        <f t="shared" si="28"/>
        <v>8155</v>
      </c>
      <c r="H74" s="53">
        <f t="shared" si="28"/>
        <v>0</v>
      </c>
      <c r="I74" s="53">
        <f t="shared" si="28"/>
        <v>8155</v>
      </c>
      <c r="J74" s="53">
        <f t="shared" si="28"/>
        <v>0</v>
      </c>
      <c r="K74" s="53">
        <f t="shared" si="28"/>
        <v>0</v>
      </c>
      <c r="L74" s="53">
        <f t="shared" si="28"/>
        <v>0</v>
      </c>
      <c r="M74" s="53">
        <f t="shared" si="28"/>
        <v>8155</v>
      </c>
      <c r="N74" s="53">
        <f t="shared" si="28"/>
        <v>8155</v>
      </c>
      <c r="O74" s="53">
        <f t="shared" si="28"/>
        <v>0</v>
      </c>
      <c r="P74" s="53">
        <f t="shared" si="28"/>
        <v>1165.712</v>
      </c>
      <c r="Q74" s="53">
        <f t="shared" si="28"/>
        <v>1165.712</v>
      </c>
      <c r="R74" s="53">
        <f t="shared" si="28"/>
        <v>0</v>
      </c>
      <c r="S74" s="53">
        <f t="shared" si="28"/>
        <v>1165.712</v>
      </c>
      <c r="T74" s="53">
        <f t="shared" si="28"/>
        <v>0</v>
      </c>
      <c r="U74" s="53">
        <f t="shared" si="28"/>
        <v>0</v>
      </c>
      <c r="V74" s="53">
        <f t="shared" si="28"/>
        <v>0</v>
      </c>
      <c r="W74" s="33">
        <f>N74/G74*100</f>
        <v>100</v>
      </c>
      <c r="X74" s="33"/>
      <c r="Y74" s="33">
        <f>Q74/G74*100</f>
        <v>14.294445125689762</v>
      </c>
      <c r="Z74" s="33"/>
      <c r="AA74" s="33">
        <f>S74/I74*100</f>
        <v>14.294445125689762</v>
      </c>
      <c r="AB74" s="33"/>
      <c r="AC74" s="33"/>
      <c r="AD74" s="33"/>
      <c r="AE74" s="33">
        <v>100</v>
      </c>
      <c r="AF74" s="60"/>
      <c r="AG74" s="40"/>
      <c r="AH74" s="40"/>
      <c r="AI74" s="40"/>
      <c r="AJ74" s="40"/>
      <c r="AK74" s="40"/>
      <c r="AL74" s="40"/>
      <c r="AM74" s="40"/>
      <c r="AN74" s="40"/>
      <c r="AO74" s="40"/>
      <c r="AP74" s="40"/>
      <c r="AQ74" s="40"/>
      <c r="AR74" s="40"/>
      <c r="AS74" s="40"/>
      <c r="AT74" s="40"/>
      <c r="AU74" s="40"/>
      <c r="AV74" s="40"/>
      <c r="AW74" s="40"/>
      <c r="AX74" s="40"/>
      <c r="AY74" s="40"/>
      <c r="AZ74" s="40"/>
      <c r="BA74" s="40"/>
      <c r="BB74" s="40"/>
      <c r="BC74" s="40"/>
      <c r="BD74" s="40"/>
      <c r="BE74" s="40"/>
      <c r="BF74" s="40"/>
      <c r="BG74" s="40"/>
      <c r="BH74" s="40"/>
      <c r="BI74" s="40"/>
      <c r="BJ74" s="40"/>
      <c r="BK74" s="40"/>
      <c r="BL74" s="40"/>
      <c r="BM74" s="40"/>
      <c r="BN74" s="40"/>
      <c r="BO74" s="40"/>
      <c r="BP74" s="40"/>
      <c r="BQ74" s="40"/>
      <c r="BR74" s="40"/>
      <c r="BS74" s="40"/>
      <c r="BT74" s="40"/>
      <c r="BU74" s="40"/>
      <c r="BV74" s="40"/>
      <c r="BW74" s="40"/>
      <c r="BX74" s="40"/>
      <c r="BY74" s="40"/>
      <c r="BZ74" s="40"/>
      <c r="CA74" s="40"/>
      <c r="CB74" s="40"/>
      <c r="CC74" s="40"/>
      <c r="CD74" s="40"/>
      <c r="CE74" s="40"/>
      <c r="CF74" s="40"/>
      <c r="CG74" s="40"/>
      <c r="CH74" s="40"/>
      <c r="CI74" s="40"/>
      <c r="CJ74" s="40"/>
      <c r="CK74" s="40"/>
      <c r="CL74" s="40"/>
      <c r="CM74" s="40"/>
      <c r="CN74" s="40"/>
      <c r="CO74" s="40"/>
      <c r="CP74" s="40"/>
      <c r="CQ74" s="40"/>
      <c r="CR74" s="40"/>
      <c r="CS74" s="40"/>
      <c r="CT74" s="40"/>
      <c r="CU74" s="40"/>
      <c r="CV74" s="40"/>
      <c r="CW74" s="40"/>
      <c r="CX74" s="40"/>
      <c r="CY74" s="40"/>
      <c r="CZ74" s="40"/>
      <c r="DA74" s="40"/>
      <c r="DB74" s="40"/>
      <c r="DC74" s="40"/>
      <c r="DD74" s="40"/>
      <c r="DE74" s="40"/>
      <c r="DF74" s="40"/>
      <c r="DG74" s="40"/>
      <c r="DH74" s="40"/>
      <c r="DI74" s="40"/>
      <c r="DJ74" s="40"/>
      <c r="DK74" s="40"/>
      <c r="DL74" s="40"/>
      <c r="DM74" s="40"/>
      <c r="DN74" s="40"/>
      <c r="DO74" s="40"/>
      <c r="DP74" s="40"/>
      <c r="DQ74" s="40"/>
      <c r="DR74" s="40"/>
      <c r="DS74" s="40"/>
      <c r="DT74" s="40"/>
      <c r="DU74" s="40"/>
      <c r="DV74" s="40"/>
      <c r="DW74" s="40"/>
      <c r="DX74" s="40"/>
      <c r="DY74" s="40"/>
      <c r="DZ74" s="40"/>
      <c r="EA74" s="40"/>
      <c r="EB74" s="40"/>
      <c r="EC74" s="40"/>
      <c r="ED74" s="40"/>
      <c r="EE74" s="40"/>
      <c r="EF74" s="40"/>
      <c r="EG74" s="40"/>
      <c r="EH74" s="40"/>
      <c r="EI74" s="40"/>
      <c r="EJ74" s="40"/>
      <c r="EK74" s="40"/>
      <c r="EL74" s="40"/>
      <c r="EM74" s="40"/>
      <c r="EN74" s="40"/>
      <c r="EO74" s="40"/>
      <c r="EP74" s="40"/>
      <c r="EQ74" s="40"/>
      <c r="ER74" s="40"/>
      <c r="ES74" s="40"/>
      <c r="ET74" s="40"/>
      <c r="EU74" s="40"/>
      <c r="EV74" s="40"/>
      <c r="EW74" s="40"/>
      <c r="EX74" s="40"/>
      <c r="EY74" s="40"/>
      <c r="EZ74" s="40"/>
      <c r="FA74" s="40"/>
      <c r="FB74" s="40"/>
      <c r="FC74" s="40"/>
      <c r="FD74" s="40"/>
      <c r="FE74" s="40"/>
      <c r="FF74" s="40"/>
      <c r="FG74" s="40"/>
      <c r="FH74" s="40"/>
      <c r="FI74" s="40"/>
      <c r="FJ74" s="40"/>
      <c r="FK74" s="40"/>
      <c r="FL74" s="40"/>
      <c r="FM74" s="40"/>
      <c r="FN74" s="40"/>
      <c r="FO74" s="40"/>
      <c r="FP74" s="40"/>
      <c r="FQ74" s="40"/>
      <c r="FR74" s="40"/>
      <c r="FS74" s="40"/>
      <c r="FT74" s="40"/>
      <c r="FU74" s="40"/>
      <c r="FV74" s="40"/>
      <c r="FW74" s="40"/>
      <c r="FX74" s="40"/>
      <c r="FY74" s="40"/>
      <c r="FZ74" s="40"/>
      <c r="GA74" s="40"/>
      <c r="GB74" s="40"/>
      <c r="GC74" s="40"/>
      <c r="GD74" s="40"/>
      <c r="GE74" s="40"/>
      <c r="GF74" s="40"/>
      <c r="GG74" s="40"/>
      <c r="GH74" s="40"/>
      <c r="GI74" s="40"/>
      <c r="GJ74" s="40"/>
      <c r="GK74" s="40"/>
      <c r="GL74" s="40"/>
      <c r="GM74" s="40"/>
      <c r="GN74" s="40"/>
      <c r="GO74" s="40"/>
      <c r="GP74" s="40"/>
      <c r="GQ74" s="40"/>
      <c r="GR74" s="40"/>
      <c r="GS74" s="40"/>
      <c r="GT74" s="40"/>
      <c r="GU74" s="40"/>
      <c r="GV74" s="40"/>
      <c r="GW74" s="40"/>
      <c r="GX74" s="40"/>
      <c r="GY74" s="40"/>
      <c r="GZ74" s="40"/>
      <c r="HA74" s="40"/>
      <c r="HB74" s="40"/>
      <c r="HC74" s="40"/>
      <c r="HD74" s="40"/>
      <c r="HE74" s="40"/>
      <c r="HF74" s="40"/>
      <c r="HG74" s="40"/>
      <c r="HH74" s="40"/>
      <c r="HI74" s="40"/>
      <c r="HJ74" s="40"/>
      <c r="HK74" s="40"/>
      <c r="HL74" s="40"/>
      <c r="HM74" s="40"/>
      <c r="HN74" s="40"/>
      <c r="HO74" s="40"/>
      <c r="HP74" s="40"/>
      <c r="HQ74" s="40"/>
      <c r="HR74" s="40"/>
      <c r="HS74" s="40"/>
      <c r="HT74" s="40"/>
      <c r="HU74" s="40"/>
      <c r="HV74" s="40"/>
      <c r="HW74" s="40"/>
      <c r="HX74" s="40"/>
      <c r="HY74" s="40"/>
      <c r="HZ74" s="40"/>
      <c r="IA74" s="40"/>
      <c r="IB74" s="40"/>
      <c r="IC74" s="40"/>
      <c r="ID74" s="40"/>
      <c r="IE74" s="40"/>
      <c r="IF74" s="40"/>
      <c r="IG74" s="40"/>
      <c r="IH74" s="40"/>
      <c r="II74" s="40"/>
      <c r="IJ74" s="40"/>
      <c r="IK74" s="40"/>
      <c r="IL74" s="40"/>
      <c r="IM74" s="40"/>
      <c r="IN74" s="40"/>
      <c r="IO74" s="40"/>
      <c r="IP74" s="40"/>
      <c r="IQ74" s="40"/>
      <c r="IR74" s="40"/>
      <c r="IS74" s="40"/>
      <c r="IT74" s="40"/>
      <c r="IU74" s="40"/>
      <c r="IV74" s="40"/>
    </row>
    <row r="75" spans="1:256" ht="30">
      <c r="A75" s="55">
        <v>1</v>
      </c>
      <c r="B75" s="63" t="s">
        <v>206</v>
      </c>
      <c r="C75" s="64" t="s">
        <v>207</v>
      </c>
      <c r="D75" s="57">
        <v>14900</v>
      </c>
      <c r="E75" s="57">
        <v>14155</v>
      </c>
      <c r="F75" s="57">
        <f>G75+J75</f>
        <v>8155</v>
      </c>
      <c r="G75" s="57">
        <f>SUM(H75:I75)</f>
        <v>8155</v>
      </c>
      <c r="H75" s="57"/>
      <c r="I75" s="57">
        <v>8155</v>
      </c>
      <c r="J75" s="57"/>
      <c r="K75" s="57"/>
      <c r="L75" s="57"/>
      <c r="M75" s="34">
        <f t="shared" si="27"/>
        <v>8155</v>
      </c>
      <c r="N75" s="34">
        <f>I75</f>
        <v>8155</v>
      </c>
      <c r="O75" s="34"/>
      <c r="P75" s="34">
        <f>Q75+T75</f>
        <v>1165.712</v>
      </c>
      <c r="Q75" s="34">
        <f>SUM(R75:S75)</f>
        <v>1165.712</v>
      </c>
      <c r="R75" s="34"/>
      <c r="S75" s="34">
        <v>1165.712</v>
      </c>
      <c r="T75" s="34"/>
      <c r="U75" s="34"/>
      <c r="V75" s="34"/>
      <c r="W75" s="34">
        <f>N75/G75*100</f>
        <v>100</v>
      </c>
      <c r="X75" s="34"/>
      <c r="Y75" s="34">
        <f>Q75/G75*100</f>
        <v>14.294445125689762</v>
      </c>
      <c r="Z75" s="34"/>
      <c r="AA75" s="34">
        <f>S75/I75*100</f>
        <v>14.294445125689762</v>
      </c>
      <c r="AB75" s="34"/>
      <c r="AC75" s="34"/>
      <c r="AD75" s="34"/>
      <c r="AE75" s="34">
        <v>100</v>
      </c>
      <c r="AF75" s="58"/>
    </row>
    <row r="76" spans="1:256">
      <c r="A76" s="54" t="s">
        <v>126</v>
      </c>
      <c r="B76" s="52" t="s">
        <v>115</v>
      </c>
      <c r="C76" s="52"/>
      <c r="D76" s="53"/>
      <c r="E76" s="53"/>
      <c r="F76" s="53"/>
      <c r="G76" s="53"/>
      <c r="H76" s="53"/>
      <c r="I76" s="53"/>
      <c r="J76" s="53"/>
      <c r="K76" s="53"/>
      <c r="L76" s="53"/>
      <c r="M76" s="33"/>
      <c r="N76" s="33"/>
      <c r="O76" s="33"/>
      <c r="P76" s="33"/>
      <c r="Q76" s="33"/>
      <c r="R76" s="33"/>
      <c r="S76" s="33"/>
      <c r="T76" s="33"/>
      <c r="U76" s="33"/>
      <c r="V76" s="33"/>
      <c r="W76" s="33"/>
      <c r="X76" s="33"/>
      <c r="Y76" s="33"/>
      <c r="Z76" s="33"/>
      <c r="AA76" s="33"/>
      <c r="AB76" s="33"/>
      <c r="AC76" s="33"/>
      <c r="AD76" s="33"/>
      <c r="AE76" s="33"/>
      <c r="AF76" s="60"/>
      <c r="AG76" s="40"/>
      <c r="AH76" s="40"/>
      <c r="AI76" s="40"/>
      <c r="AJ76" s="40"/>
      <c r="AK76" s="40"/>
      <c r="AL76" s="40"/>
      <c r="AM76" s="40"/>
      <c r="AN76" s="40"/>
      <c r="AO76" s="40"/>
      <c r="AP76" s="40"/>
      <c r="AQ76" s="40"/>
      <c r="AR76" s="40"/>
      <c r="AS76" s="40"/>
      <c r="AT76" s="40"/>
      <c r="AU76" s="40"/>
      <c r="AV76" s="40"/>
      <c r="AW76" s="40"/>
      <c r="AX76" s="40"/>
      <c r="AY76" s="40"/>
      <c r="AZ76" s="40"/>
      <c r="BA76" s="40"/>
      <c r="BB76" s="40"/>
      <c r="BC76" s="40"/>
      <c r="BD76" s="40"/>
      <c r="BE76" s="40"/>
      <c r="BF76" s="40"/>
      <c r="BG76" s="40"/>
      <c r="BH76" s="40"/>
      <c r="BI76" s="40"/>
      <c r="BJ76" s="40"/>
      <c r="BK76" s="40"/>
      <c r="BL76" s="40"/>
      <c r="BM76" s="40"/>
      <c r="BN76" s="40"/>
      <c r="BO76" s="40"/>
      <c r="BP76" s="40"/>
      <c r="BQ76" s="40"/>
      <c r="BR76" s="40"/>
      <c r="BS76" s="40"/>
      <c r="BT76" s="40"/>
      <c r="BU76" s="40"/>
      <c r="BV76" s="40"/>
      <c r="BW76" s="40"/>
      <c r="BX76" s="40"/>
      <c r="BY76" s="40"/>
      <c r="BZ76" s="40"/>
      <c r="CA76" s="40"/>
      <c r="CB76" s="40"/>
      <c r="CC76" s="40"/>
      <c r="CD76" s="40"/>
      <c r="CE76" s="40"/>
      <c r="CF76" s="40"/>
      <c r="CG76" s="40"/>
      <c r="CH76" s="40"/>
      <c r="CI76" s="40"/>
      <c r="CJ76" s="40"/>
      <c r="CK76" s="40"/>
      <c r="CL76" s="40"/>
      <c r="CM76" s="40"/>
      <c r="CN76" s="40"/>
      <c r="CO76" s="40"/>
      <c r="CP76" s="40"/>
      <c r="CQ76" s="40"/>
      <c r="CR76" s="40"/>
      <c r="CS76" s="40"/>
      <c r="CT76" s="40"/>
      <c r="CU76" s="40"/>
      <c r="CV76" s="40"/>
      <c r="CW76" s="40"/>
      <c r="CX76" s="40"/>
      <c r="CY76" s="40"/>
      <c r="CZ76" s="40"/>
      <c r="DA76" s="40"/>
      <c r="DB76" s="40"/>
      <c r="DC76" s="40"/>
      <c r="DD76" s="40"/>
      <c r="DE76" s="40"/>
      <c r="DF76" s="40"/>
      <c r="DG76" s="40"/>
      <c r="DH76" s="40"/>
      <c r="DI76" s="40"/>
      <c r="DJ76" s="40"/>
      <c r="DK76" s="40"/>
      <c r="DL76" s="40"/>
      <c r="DM76" s="40"/>
      <c r="DN76" s="40"/>
      <c r="DO76" s="40"/>
      <c r="DP76" s="40"/>
      <c r="DQ76" s="40"/>
      <c r="DR76" s="40"/>
      <c r="DS76" s="40"/>
      <c r="DT76" s="40"/>
      <c r="DU76" s="40"/>
      <c r="DV76" s="40"/>
      <c r="DW76" s="40"/>
      <c r="DX76" s="40"/>
      <c r="DY76" s="40"/>
      <c r="DZ76" s="40"/>
      <c r="EA76" s="40"/>
      <c r="EB76" s="40"/>
      <c r="EC76" s="40"/>
      <c r="ED76" s="40"/>
      <c r="EE76" s="40"/>
      <c r="EF76" s="40"/>
      <c r="EG76" s="40"/>
      <c r="EH76" s="40"/>
      <c r="EI76" s="40"/>
      <c r="EJ76" s="40"/>
      <c r="EK76" s="40"/>
      <c r="EL76" s="40"/>
      <c r="EM76" s="40"/>
      <c r="EN76" s="40"/>
      <c r="EO76" s="40"/>
      <c r="EP76" s="40"/>
      <c r="EQ76" s="40"/>
      <c r="ER76" s="40"/>
      <c r="ES76" s="40"/>
      <c r="ET76" s="40"/>
      <c r="EU76" s="40"/>
      <c r="EV76" s="40"/>
      <c r="EW76" s="40"/>
      <c r="EX76" s="40"/>
      <c r="EY76" s="40"/>
      <c r="EZ76" s="40"/>
      <c r="FA76" s="40"/>
      <c r="FB76" s="40"/>
      <c r="FC76" s="40"/>
      <c r="FD76" s="40"/>
      <c r="FE76" s="40"/>
      <c r="FF76" s="40"/>
      <c r="FG76" s="40"/>
      <c r="FH76" s="40"/>
      <c r="FI76" s="40"/>
      <c r="FJ76" s="40"/>
      <c r="FK76" s="40"/>
      <c r="FL76" s="40"/>
      <c r="FM76" s="40"/>
      <c r="FN76" s="40"/>
      <c r="FO76" s="40"/>
      <c r="FP76" s="40"/>
      <c r="FQ76" s="40"/>
      <c r="FR76" s="40"/>
      <c r="FS76" s="40"/>
      <c r="FT76" s="40"/>
      <c r="FU76" s="40"/>
      <c r="FV76" s="40"/>
      <c r="FW76" s="40"/>
      <c r="FX76" s="40"/>
      <c r="FY76" s="40"/>
      <c r="FZ76" s="40"/>
      <c r="GA76" s="40"/>
      <c r="GB76" s="40"/>
      <c r="GC76" s="40"/>
      <c r="GD76" s="40"/>
      <c r="GE76" s="40"/>
      <c r="GF76" s="40"/>
      <c r="GG76" s="40"/>
      <c r="GH76" s="40"/>
      <c r="GI76" s="40"/>
      <c r="GJ76" s="40"/>
      <c r="GK76" s="40"/>
      <c r="GL76" s="40"/>
      <c r="GM76" s="40"/>
      <c r="GN76" s="40"/>
      <c r="GO76" s="40"/>
      <c r="GP76" s="40"/>
      <c r="GQ76" s="40"/>
      <c r="GR76" s="40"/>
      <c r="GS76" s="40"/>
      <c r="GT76" s="40"/>
      <c r="GU76" s="40"/>
      <c r="GV76" s="40"/>
      <c r="GW76" s="40"/>
      <c r="GX76" s="40"/>
      <c r="GY76" s="40"/>
      <c r="GZ76" s="40"/>
      <c r="HA76" s="40"/>
      <c r="HB76" s="40"/>
      <c r="HC76" s="40"/>
      <c r="HD76" s="40"/>
      <c r="HE76" s="40"/>
      <c r="HF76" s="40"/>
      <c r="HG76" s="40"/>
      <c r="HH76" s="40"/>
      <c r="HI76" s="40"/>
      <c r="HJ76" s="40"/>
      <c r="HK76" s="40"/>
      <c r="HL76" s="40"/>
      <c r="HM76" s="40"/>
      <c r="HN76" s="40"/>
      <c r="HO76" s="40"/>
      <c r="HP76" s="40"/>
      <c r="HQ76" s="40"/>
      <c r="HR76" s="40"/>
      <c r="HS76" s="40"/>
      <c r="HT76" s="40"/>
      <c r="HU76" s="40"/>
      <c r="HV76" s="40"/>
      <c r="HW76" s="40"/>
      <c r="HX76" s="40"/>
      <c r="HY76" s="40"/>
      <c r="HZ76" s="40"/>
      <c r="IA76" s="40"/>
      <c r="IB76" s="40"/>
      <c r="IC76" s="40"/>
      <c r="ID76" s="40"/>
      <c r="IE76" s="40"/>
      <c r="IF76" s="40"/>
      <c r="IG76" s="40"/>
      <c r="IH76" s="40"/>
      <c r="II76" s="40"/>
      <c r="IJ76" s="40"/>
      <c r="IK76" s="40"/>
      <c r="IL76" s="40"/>
      <c r="IM76" s="40"/>
      <c r="IN76" s="40"/>
      <c r="IO76" s="40"/>
      <c r="IP76" s="40"/>
      <c r="IQ76" s="40"/>
      <c r="IR76" s="40"/>
      <c r="IS76" s="40"/>
      <c r="IT76" s="40"/>
      <c r="IU76" s="40"/>
      <c r="IV76" s="40"/>
    </row>
    <row r="77" spans="1:256" ht="25.5">
      <c r="A77" s="51" t="s">
        <v>208</v>
      </c>
      <c r="B77" s="52" t="s">
        <v>209</v>
      </c>
      <c r="C77" s="52"/>
      <c r="D77" s="53"/>
      <c r="E77" s="53"/>
      <c r="F77" s="53"/>
      <c r="G77" s="53"/>
      <c r="H77" s="53"/>
      <c r="I77" s="53"/>
      <c r="J77" s="53"/>
      <c r="K77" s="53"/>
      <c r="L77" s="53"/>
      <c r="M77" s="33"/>
      <c r="N77" s="33"/>
      <c r="O77" s="33"/>
      <c r="P77" s="33"/>
      <c r="Q77" s="33"/>
      <c r="R77" s="33"/>
      <c r="S77" s="33"/>
      <c r="T77" s="33"/>
      <c r="U77" s="33"/>
      <c r="V77" s="33"/>
      <c r="W77" s="33"/>
      <c r="X77" s="33"/>
      <c r="Y77" s="33"/>
      <c r="Z77" s="33"/>
      <c r="AA77" s="33"/>
      <c r="AB77" s="33"/>
      <c r="AC77" s="33"/>
      <c r="AD77" s="33"/>
      <c r="AE77" s="33"/>
      <c r="AF77" s="65"/>
    </row>
    <row r="78" spans="1:256" ht="25.5">
      <c r="A78" s="54" t="s">
        <v>114</v>
      </c>
      <c r="B78" s="52" t="s">
        <v>119</v>
      </c>
      <c r="C78" s="61"/>
      <c r="D78" s="62"/>
      <c r="E78" s="62"/>
      <c r="F78" s="53"/>
      <c r="G78" s="53"/>
      <c r="H78" s="53"/>
      <c r="I78" s="53"/>
      <c r="J78" s="53"/>
      <c r="K78" s="53"/>
      <c r="L78" s="53"/>
      <c r="M78" s="33"/>
      <c r="N78" s="33"/>
      <c r="O78" s="33"/>
      <c r="P78" s="33"/>
      <c r="Q78" s="33"/>
      <c r="R78" s="33"/>
      <c r="S78" s="33"/>
      <c r="T78" s="33"/>
      <c r="U78" s="33"/>
      <c r="V78" s="33"/>
      <c r="W78" s="33"/>
      <c r="X78" s="33"/>
      <c r="Y78" s="33"/>
      <c r="Z78" s="33"/>
      <c r="AA78" s="33"/>
      <c r="AB78" s="33"/>
      <c r="AC78" s="33"/>
      <c r="AD78" s="33"/>
      <c r="AE78" s="33"/>
      <c r="AF78" s="42"/>
      <c r="AG78" s="40"/>
      <c r="AH78" s="40"/>
      <c r="AI78" s="40"/>
      <c r="AJ78" s="40"/>
      <c r="AK78" s="40"/>
      <c r="AL78" s="40"/>
      <c r="AM78" s="40"/>
      <c r="AN78" s="40"/>
      <c r="AO78" s="40"/>
      <c r="AP78" s="40"/>
      <c r="AQ78" s="40"/>
      <c r="AR78" s="40"/>
      <c r="AS78" s="40"/>
      <c r="AT78" s="40"/>
      <c r="AU78" s="40"/>
      <c r="AV78" s="40"/>
      <c r="AW78" s="40"/>
      <c r="AX78" s="40"/>
      <c r="AY78" s="40"/>
      <c r="AZ78" s="40"/>
      <c r="BA78" s="40"/>
      <c r="BB78" s="40"/>
      <c r="BC78" s="40"/>
      <c r="BD78" s="40"/>
      <c r="BE78" s="40"/>
      <c r="BF78" s="40"/>
      <c r="BG78" s="40"/>
      <c r="BH78" s="40"/>
      <c r="BI78" s="40"/>
      <c r="BJ78" s="40"/>
      <c r="BK78" s="40"/>
      <c r="BL78" s="40"/>
      <c r="BM78" s="40"/>
      <c r="BN78" s="40"/>
      <c r="BO78" s="40"/>
      <c r="BP78" s="40"/>
      <c r="BQ78" s="40"/>
      <c r="BR78" s="40"/>
      <c r="BS78" s="40"/>
      <c r="BT78" s="40"/>
      <c r="BU78" s="40"/>
      <c r="BV78" s="40"/>
      <c r="BW78" s="40"/>
      <c r="BX78" s="40"/>
      <c r="BY78" s="40"/>
      <c r="BZ78" s="40"/>
      <c r="CA78" s="40"/>
      <c r="CB78" s="40"/>
      <c r="CC78" s="40"/>
      <c r="CD78" s="40"/>
      <c r="CE78" s="40"/>
      <c r="CF78" s="40"/>
      <c r="CG78" s="40"/>
      <c r="CH78" s="40"/>
      <c r="CI78" s="40"/>
      <c r="CJ78" s="40"/>
      <c r="CK78" s="40"/>
      <c r="CL78" s="40"/>
      <c r="CM78" s="40"/>
      <c r="CN78" s="40"/>
      <c r="CO78" s="40"/>
      <c r="CP78" s="40"/>
      <c r="CQ78" s="40"/>
      <c r="CR78" s="40"/>
      <c r="CS78" s="40"/>
      <c r="CT78" s="40"/>
      <c r="CU78" s="40"/>
      <c r="CV78" s="40"/>
      <c r="CW78" s="40"/>
      <c r="CX78" s="40"/>
      <c r="CY78" s="40"/>
      <c r="CZ78" s="40"/>
      <c r="DA78" s="40"/>
      <c r="DB78" s="40"/>
      <c r="DC78" s="40"/>
      <c r="DD78" s="40"/>
      <c r="DE78" s="40"/>
      <c r="DF78" s="40"/>
      <c r="DG78" s="40"/>
      <c r="DH78" s="40"/>
      <c r="DI78" s="40"/>
      <c r="DJ78" s="40"/>
      <c r="DK78" s="40"/>
      <c r="DL78" s="40"/>
      <c r="DM78" s="40"/>
      <c r="DN78" s="40"/>
      <c r="DO78" s="40"/>
      <c r="DP78" s="40"/>
      <c r="DQ78" s="40"/>
      <c r="DR78" s="40"/>
      <c r="DS78" s="40"/>
      <c r="DT78" s="40"/>
      <c r="DU78" s="40"/>
      <c r="DV78" s="40"/>
      <c r="DW78" s="40"/>
      <c r="DX78" s="40"/>
      <c r="DY78" s="40"/>
      <c r="DZ78" s="40"/>
      <c r="EA78" s="40"/>
      <c r="EB78" s="40"/>
      <c r="EC78" s="40"/>
      <c r="ED78" s="40"/>
      <c r="EE78" s="40"/>
      <c r="EF78" s="40"/>
      <c r="EG78" s="40"/>
      <c r="EH78" s="40"/>
      <c r="EI78" s="40"/>
      <c r="EJ78" s="40"/>
      <c r="EK78" s="40"/>
      <c r="EL78" s="40"/>
      <c r="EM78" s="40"/>
      <c r="EN78" s="40"/>
      <c r="EO78" s="40"/>
      <c r="EP78" s="40"/>
      <c r="EQ78" s="40"/>
      <c r="ER78" s="40"/>
      <c r="ES78" s="40"/>
      <c r="ET78" s="40"/>
      <c r="EU78" s="40"/>
      <c r="EV78" s="40"/>
      <c r="EW78" s="40"/>
      <c r="EX78" s="40"/>
      <c r="EY78" s="40"/>
      <c r="EZ78" s="40"/>
      <c r="FA78" s="40"/>
      <c r="FB78" s="40"/>
      <c r="FC78" s="40"/>
      <c r="FD78" s="40"/>
      <c r="FE78" s="40"/>
      <c r="FF78" s="40"/>
      <c r="FG78" s="40"/>
      <c r="FH78" s="40"/>
      <c r="FI78" s="40"/>
      <c r="FJ78" s="40"/>
      <c r="FK78" s="40"/>
      <c r="FL78" s="40"/>
      <c r="FM78" s="40"/>
      <c r="FN78" s="40"/>
      <c r="FO78" s="40"/>
      <c r="FP78" s="40"/>
      <c r="FQ78" s="40"/>
      <c r="FR78" s="40"/>
      <c r="FS78" s="40"/>
      <c r="FT78" s="40"/>
      <c r="FU78" s="40"/>
      <c r="FV78" s="40"/>
      <c r="FW78" s="40"/>
      <c r="FX78" s="40"/>
      <c r="FY78" s="40"/>
      <c r="FZ78" s="40"/>
      <c r="GA78" s="40"/>
      <c r="GB78" s="40"/>
      <c r="GC78" s="40"/>
      <c r="GD78" s="40"/>
      <c r="GE78" s="40"/>
      <c r="GF78" s="40"/>
      <c r="GG78" s="40"/>
      <c r="GH78" s="40"/>
      <c r="GI78" s="40"/>
      <c r="GJ78" s="40"/>
      <c r="GK78" s="40"/>
      <c r="GL78" s="40"/>
      <c r="GM78" s="40"/>
      <c r="GN78" s="40"/>
      <c r="GO78" s="40"/>
      <c r="GP78" s="40"/>
      <c r="GQ78" s="40"/>
      <c r="GR78" s="40"/>
      <c r="GS78" s="40"/>
      <c r="GT78" s="40"/>
      <c r="GU78" s="40"/>
      <c r="GV78" s="40"/>
      <c r="GW78" s="40"/>
      <c r="GX78" s="40"/>
      <c r="GY78" s="40"/>
      <c r="GZ78" s="40"/>
      <c r="HA78" s="40"/>
      <c r="HB78" s="40"/>
      <c r="HC78" s="40"/>
      <c r="HD78" s="40"/>
      <c r="HE78" s="40"/>
      <c r="HF78" s="40"/>
      <c r="HG78" s="40"/>
      <c r="HH78" s="40"/>
      <c r="HI78" s="40"/>
      <c r="HJ78" s="40"/>
      <c r="HK78" s="40"/>
      <c r="HL78" s="40"/>
      <c r="HM78" s="40"/>
      <c r="HN78" s="40"/>
      <c r="HO78" s="40"/>
      <c r="HP78" s="40"/>
      <c r="HQ78" s="40"/>
      <c r="HR78" s="40"/>
      <c r="HS78" s="40"/>
      <c r="HT78" s="40"/>
      <c r="HU78" s="40"/>
      <c r="HV78" s="40"/>
      <c r="HW78" s="40"/>
      <c r="HX78" s="40"/>
      <c r="HY78" s="40"/>
      <c r="HZ78" s="40"/>
      <c r="IA78" s="40"/>
      <c r="IB78" s="40"/>
      <c r="IC78" s="40"/>
      <c r="ID78" s="40"/>
      <c r="IE78" s="40"/>
      <c r="IF78" s="40"/>
      <c r="IG78" s="40"/>
      <c r="IH78" s="40"/>
      <c r="II78" s="40"/>
      <c r="IJ78" s="40"/>
      <c r="IK78" s="40"/>
      <c r="IL78" s="40"/>
      <c r="IM78" s="40"/>
      <c r="IN78" s="40"/>
      <c r="IO78" s="40"/>
      <c r="IP78" s="40"/>
      <c r="IQ78" s="40"/>
      <c r="IR78" s="40"/>
      <c r="IS78" s="40"/>
      <c r="IT78" s="40"/>
      <c r="IU78" s="40"/>
      <c r="IV78" s="40"/>
    </row>
    <row r="79" spans="1:256">
      <c r="A79" s="54" t="s">
        <v>124</v>
      </c>
      <c r="B79" s="52" t="s">
        <v>125</v>
      </c>
      <c r="C79" s="52"/>
      <c r="D79" s="53"/>
      <c r="E79" s="53"/>
      <c r="F79" s="53"/>
      <c r="G79" s="53"/>
      <c r="H79" s="53"/>
      <c r="I79" s="53"/>
      <c r="J79" s="53"/>
      <c r="K79" s="53"/>
      <c r="L79" s="53"/>
      <c r="M79" s="33"/>
      <c r="N79" s="33"/>
      <c r="O79" s="33"/>
      <c r="P79" s="33"/>
      <c r="Q79" s="33"/>
      <c r="R79" s="33"/>
      <c r="S79" s="33"/>
      <c r="T79" s="33"/>
      <c r="U79" s="33"/>
      <c r="V79" s="33"/>
      <c r="W79" s="33"/>
      <c r="X79" s="33"/>
      <c r="Y79" s="33"/>
      <c r="Z79" s="33"/>
      <c r="AA79" s="33"/>
      <c r="AB79" s="33"/>
      <c r="AC79" s="33"/>
      <c r="AD79" s="33"/>
      <c r="AE79" s="33"/>
      <c r="AF79" s="60"/>
      <c r="AG79" s="40"/>
      <c r="AH79" s="40"/>
      <c r="AI79" s="40"/>
      <c r="AJ79" s="40"/>
      <c r="AK79" s="40"/>
      <c r="AL79" s="40"/>
      <c r="AM79" s="40"/>
      <c r="AN79" s="40"/>
      <c r="AO79" s="40"/>
      <c r="AP79" s="40"/>
      <c r="AQ79" s="40"/>
      <c r="AR79" s="40"/>
      <c r="AS79" s="40"/>
      <c r="AT79" s="40"/>
      <c r="AU79" s="40"/>
      <c r="AV79" s="40"/>
      <c r="AW79" s="40"/>
      <c r="AX79" s="40"/>
      <c r="AY79" s="40"/>
      <c r="AZ79" s="40"/>
      <c r="BA79" s="40"/>
      <c r="BB79" s="40"/>
      <c r="BC79" s="40"/>
      <c r="BD79" s="40"/>
      <c r="BE79" s="40"/>
      <c r="BF79" s="40"/>
      <c r="BG79" s="40"/>
      <c r="BH79" s="40"/>
      <c r="BI79" s="40"/>
      <c r="BJ79" s="40"/>
      <c r="BK79" s="40"/>
      <c r="BL79" s="40"/>
      <c r="BM79" s="40"/>
      <c r="BN79" s="40"/>
      <c r="BO79" s="40"/>
      <c r="BP79" s="40"/>
      <c r="BQ79" s="40"/>
      <c r="BR79" s="40"/>
      <c r="BS79" s="40"/>
      <c r="BT79" s="40"/>
      <c r="BU79" s="40"/>
      <c r="BV79" s="40"/>
      <c r="BW79" s="40"/>
      <c r="BX79" s="40"/>
      <c r="BY79" s="40"/>
      <c r="BZ79" s="40"/>
      <c r="CA79" s="40"/>
      <c r="CB79" s="40"/>
      <c r="CC79" s="40"/>
      <c r="CD79" s="40"/>
      <c r="CE79" s="40"/>
      <c r="CF79" s="40"/>
      <c r="CG79" s="40"/>
      <c r="CH79" s="40"/>
      <c r="CI79" s="40"/>
      <c r="CJ79" s="40"/>
      <c r="CK79" s="40"/>
      <c r="CL79" s="40"/>
      <c r="CM79" s="40"/>
      <c r="CN79" s="40"/>
      <c r="CO79" s="40"/>
      <c r="CP79" s="40"/>
      <c r="CQ79" s="40"/>
      <c r="CR79" s="40"/>
      <c r="CS79" s="40"/>
      <c r="CT79" s="40"/>
      <c r="CU79" s="40"/>
      <c r="CV79" s="40"/>
      <c r="CW79" s="40"/>
      <c r="CX79" s="40"/>
      <c r="CY79" s="40"/>
      <c r="CZ79" s="40"/>
      <c r="DA79" s="40"/>
      <c r="DB79" s="40"/>
      <c r="DC79" s="40"/>
      <c r="DD79" s="40"/>
      <c r="DE79" s="40"/>
      <c r="DF79" s="40"/>
      <c r="DG79" s="40"/>
      <c r="DH79" s="40"/>
      <c r="DI79" s="40"/>
      <c r="DJ79" s="40"/>
      <c r="DK79" s="40"/>
      <c r="DL79" s="40"/>
      <c r="DM79" s="40"/>
      <c r="DN79" s="40"/>
      <c r="DO79" s="40"/>
      <c r="DP79" s="40"/>
      <c r="DQ79" s="40"/>
      <c r="DR79" s="40"/>
      <c r="DS79" s="40"/>
      <c r="DT79" s="40"/>
      <c r="DU79" s="40"/>
      <c r="DV79" s="40"/>
      <c r="DW79" s="40"/>
      <c r="DX79" s="40"/>
      <c r="DY79" s="40"/>
      <c r="DZ79" s="40"/>
      <c r="EA79" s="40"/>
      <c r="EB79" s="40"/>
      <c r="EC79" s="40"/>
      <c r="ED79" s="40"/>
      <c r="EE79" s="40"/>
      <c r="EF79" s="40"/>
      <c r="EG79" s="40"/>
      <c r="EH79" s="40"/>
      <c r="EI79" s="40"/>
      <c r="EJ79" s="40"/>
      <c r="EK79" s="40"/>
      <c r="EL79" s="40"/>
      <c r="EM79" s="40"/>
      <c r="EN79" s="40"/>
      <c r="EO79" s="40"/>
      <c r="EP79" s="40"/>
      <c r="EQ79" s="40"/>
      <c r="ER79" s="40"/>
      <c r="ES79" s="40"/>
      <c r="ET79" s="40"/>
      <c r="EU79" s="40"/>
      <c r="EV79" s="40"/>
      <c r="EW79" s="40"/>
      <c r="EX79" s="40"/>
      <c r="EY79" s="40"/>
      <c r="EZ79" s="40"/>
      <c r="FA79" s="40"/>
      <c r="FB79" s="40"/>
      <c r="FC79" s="40"/>
      <c r="FD79" s="40"/>
      <c r="FE79" s="40"/>
      <c r="FF79" s="40"/>
      <c r="FG79" s="40"/>
      <c r="FH79" s="40"/>
      <c r="FI79" s="40"/>
      <c r="FJ79" s="40"/>
      <c r="FK79" s="40"/>
      <c r="FL79" s="40"/>
      <c r="FM79" s="40"/>
      <c r="FN79" s="40"/>
      <c r="FO79" s="40"/>
      <c r="FP79" s="40"/>
      <c r="FQ79" s="40"/>
      <c r="FR79" s="40"/>
      <c r="FS79" s="40"/>
      <c r="FT79" s="40"/>
      <c r="FU79" s="40"/>
      <c r="FV79" s="40"/>
      <c r="FW79" s="40"/>
      <c r="FX79" s="40"/>
      <c r="FY79" s="40"/>
      <c r="FZ79" s="40"/>
      <c r="GA79" s="40"/>
      <c r="GB79" s="40"/>
      <c r="GC79" s="40"/>
      <c r="GD79" s="40"/>
      <c r="GE79" s="40"/>
      <c r="GF79" s="40"/>
      <c r="GG79" s="40"/>
      <c r="GH79" s="40"/>
      <c r="GI79" s="40"/>
      <c r="GJ79" s="40"/>
      <c r="GK79" s="40"/>
      <c r="GL79" s="40"/>
      <c r="GM79" s="40"/>
      <c r="GN79" s="40"/>
      <c r="GO79" s="40"/>
      <c r="GP79" s="40"/>
      <c r="GQ79" s="40"/>
      <c r="GR79" s="40"/>
      <c r="GS79" s="40"/>
      <c r="GT79" s="40"/>
      <c r="GU79" s="40"/>
      <c r="GV79" s="40"/>
      <c r="GW79" s="40"/>
      <c r="GX79" s="40"/>
      <c r="GY79" s="40"/>
      <c r="GZ79" s="40"/>
      <c r="HA79" s="40"/>
      <c r="HB79" s="40"/>
      <c r="HC79" s="40"/>
      <c r="HD79" s="40"/>
      <c r="HE79" s="40"/>
      <c r="HF79" s="40"/>
      <c r="HG79" s="40"/>
      <c r="HH79" s="40"/>
      <c r="HI79" s="40"/>
      <c r="HJ79" s="40"/>
      <c r="HK79" s="40"/>
      <c r="HL79" s="40"/>
      <c r="HM79" s="40"/>
      <c r="HN79" s="40"/>
      <c r="HO79" s="40"/>
      <c r="HP79" s="40"/>
      <c r="HQ79" s="40"/>
      <c r="HR79" s="40"/>
      <c r="HS79" s="40"/>
      <c r="HT79" s="40"/>
      <c r="HU79" s="40"/>
      <c r="HV79" s="40"/>
      <c r="HW79" s="40"/>
      <c r="HX79" s="40"/>
      <c r="HY79" s="40"/>
      <c r="HZ79" s="40"/>
      <c r="IA79" s="40"/>
      <c r="IB79" s="40"/>
      <c r="IC79" s="40"/>
      <c r="ID79" s="40"/>
      <c r="IE79" s="40"/>
      <c r="IF79" s="40"/>
      <c r="IG79" s="40"/>
      <c r="IH79" s="40"/>
      <c r="II79" s="40"/>
      <c r="IJ79" s="40"/>
      <c r="IK79" s="40"/>
      <c r="IL79" s="40"/>
      <c r="IM79" s="40"/>
      <c r="IN79" s="40"/>
      <c r="IO79" s="40"/>
      <c r="IP79" s="40"/>
      <c r="IQ79" s="40"/>
      <c r="IR79" s="40"/>
      <c r="IS79" s="40"/>
      <c r="IT79" s="40"/>
      <c r="IU79" s="40"/>
      <c r="IV79" s="40"/>
    </row>
    <row r="80" spans="1:256">
      <c r="A80" s="54" t="s">
        <v>126</v>
      </c>
      <c r="B80" s="52" t="s">
        <v>115</v>
      </c>
      <c r="C80" s="52"/>
      <c r="D80" s="53"/>
      <c r="E80" s="53"/>
      <c r="F80" s="53"/>
      <c r="G80" s="53"/>
      <c r="H80" s="53"/>
      <c r="I80" s="53"/>
      <c r="J80" s="53"/>
      <c r="K80" s="53"/>
      <c r="L80" s="53"/>
      <c r="M80" s="33"/>
      <c r="N80" s="33"/>
      <c r="O80" s="33"/>
      <c r="P80" s="33"/>
      <c r="Q80" s="33"/>
      <c r="R80" s="33"/>
      <c r="S80" s="33"/>
      <c r="T80" s="33"/>
      <c r="U80" s="33"/>
      <c r="V80" s="33"/>
      <c r="W80" s="33"/>
      <c r="X80" s="33"/>
      <c r="Y80" s="33"/>
      <c r="Z80" s="33"/>
      <c r="AA80" s="33"/>
      <c r="AB80" s="33"/>
      <c r="AC80" s="33"/>
      <c r="AD80" s="33"/>
      <c r="AE80" s="33"/>
      <c r="AF80" s="60"/>
      <c r="AG80" s="40"/>
      <c r="AH80" s="40"/>
      <c r="AI80" s="40"/>
      <c r="AJ80" s="40"/>
      <c r="AK80" s="40"/>
      <c r="AL80" s="40"/>
      <c r="AM80" s="40"/>
      <c r="AN80" s="40"/>
      <c r="AO80" s="40"/>
      <c r="AP80" s="40"/>
      <c r="AQ80" s="40"/>
      <c r="AR80" s="40"/>
      <c r="AS80" s="40"/>
      <c r="AT80" s="40"/>
      <c r="AU80" s="40"/>
      <c r="AV80" s="40"/>
      <c r="AW80" s="40"/>
      <c r="AX80" s="40"/>
      <c r="AY80" s="40"/>
      <c r="AZ80" s="40"/>
      <c r="BA80" s="40"/>
      <c r="BB80" s="40"/>
      <c r="BC80" s="40"/>
      <c r="BD80" s="40"/>
      <c r="BE80" s="40"/>
      <c r="BF80" s="40"/>
      <c r="BG80" s="40"/>
      <c r="BH80" s="40"/>
      <c r="BI80" s="40"/>
      <c r="BJ80" s="40"/>
      <c r="BK80" s="40"/>
      <c r="BL80" s="40"/>
      <c r="BM80" s="40"/>
      <c r="BN80" s="40"/>
      <c r="BO80" s="40"/>
      <c r="BP80" s="40"/>
      <c r="BQ80" s="40"/>
      <c r="BR80" s="40"/>
      <c r="BS80" s="40"/>
      <c r="BT80" s="40"/>
      <c r="BU80" s="40"/>
      <c r="BV80" s="40"/>
      <c r="BW80" s="40"/>
      <c r="BX80" s="40"/>
      <c r="BY80" s="40"/>
      <c r="BZ80" s="40"/>
      <c r="CA80" s="40"/>
      <c r="CB80" s="40"/>
      <c r="CC80" s="40"/>
      <c r="CD80" s="40"/>
      <c r="CE80" s="40"/>
      <c r="CF80" s="40"/>
      <c r="CG80" s="40"/>
      <c r="CH80" s="40"/>
      <c r="CI80" s="40"/>
      <c r="CJ80" s="40"/>
      <c r="CK80" s="40"/>
      <c r="CL80" s="40"/>
      <c r="CM80" s="40"/>
      <c r="CN80" s="40"/>
      <c r="CO80" s="40"/>
      <c r="CP80" s="40"/>
      <c r="CQ80" s="40"/>
      <c r="CR80" s="40"/>
      <c r="CS80" s="40"/>
      <c r="CT80" s="40"/>
      <c r="CU80" s="40"/>
      <c r="CV80" s="40"/>
      <c r="CW80" s="40"/>
      <c r="CX80" s="40"/>
      <c r="CY80" s="40"/>
      <c r="CZ80" s="40"/>
      <c r="DA80" s="40"/>
      <c r="DB80" s="40"/>
      <c r="DC80" s="40"/>
      <c r="DD80" s="40"/>
      <c r="DE80" s="40"/>
      <c r="DF80" s="40"/>
      <c r="DG80" s="40"/>
      <c r="DH80" s="40"/>
      <c r="DI80" s="40"/>
      <c r="DJ80" s="40"/>
      <c r="DK80" s="40"/>
      <c r="DL80" s="40"/>
      <c r="DM80" s="40"/>
      <c r="DN80" s="40"/>
      <c r="DO80" s="40"/>
      <c r="DP80" s="40"/>
      <c r="DQ80" s="40"/>
      <c r="DR80" s="40"/>
      <c r="DS80" s="40"/>
      <c r="DT80" s="40"/>
      <c r="DU80" s="40"/>
      <c r="DV80" s="40"/>
      <c r="DW80" s="40"/>
      <c r="DX80" s="40"/>
      <c r="DY80" s="40"/>
      <c r="DZ80" s="40"/>
      <c r="EA80" s="40"/>
      <c r="EB80" s="40"/>
      <c r="EC80" s="40"/>
      <c r="ED80" s="40"/>
      <c r="EE80" s="40"/>
      <c r="EF80" s="40"/>
      <c r="EG80" s="40"/>
      <c r="EH80" s="40"/>
      <c r="EI80" s="40"/>
      <c r="EJ80" s="40"/>
      <c r="EK80" s="40"/>
      <c r="EL80" s="40"/>
      <c r="EM80" s="40"/>
      <c r="EN80" s="40"/>
      <c r="EO80" s="40"/>
      <c r="EP80" s="40"/>
      <c r="EQ80" s="40"/>
      <c r="ER80" s="40"/>
      <c r="ES80" s="40"/>
      <c r="ET80" s="40"/>
      <c r="EU80" s="40"/>
      <c r="EV80" s="40"/>
      <c r="EW80" s="40"/>
      <c r="EX80" s="40"/>
      <c r="EY80" s="40"/>
      <c r="EZ80" s="40"/>
      <c r="FA80" s="40"/>
      <c r="FB80" s="40"/>
      <c r="FC80" s="40"/>
      <c r="FD80" s="40"/>
      <c r="FE80" s="40"/>
      <c r="FF80" s="40"/>
      <c r="FG80" s="40"/>
      <c r="FH80" s="40"/>
      <c r="FI80" s="40"/>
      <c r="FJ80" s="40"/>
      <c r="FK80" s="40"/>
      <c r="FL80" s="40"/>
      <c r="FM80" s="40"/>
      <c r="FN80" s="40"/>
      <c r="FO80" s="40"/>
      <c r="FP80" s="40"/>
      <c r="FQ80" s="40"/>
      <c r="FR80" s="40"/>
      <c r="FS80" s="40"/>
      <c r="FT80" s="40"/>
      <c r="FU80" s="40"/>
      <c r="FV80" s="40"/>
      <c r="FW80" s="40"/>
      <c r="FX80" s="40"/>
      <c r="FY80" s="40"/>
      <c r="FZ80" s="40"/>
      <c r="GA80" s="40"/>
      <c r="GB80" s="40"/>
      <c r="GC80" s="40"/>
      <c r="GD80" s="40"/>
      <c r="GE80" s="40"/>
      <c r="GF80" s="40"/>
      <c r="GG80" s="40"/>
      <c r="GH80" s="40"/>
      <c r="GI80" s="40"/>
      <c r="GJ80" s="40"/>
      <c r="GK80" s="40"/>
      <c r="GL80" s="40"/>
      <c r="GM80" s="40"/>
      <c r="GN80" s="40"/>
      <c r="GO80" s="40"/>
      <c r="GP80" s="40"/>
      <c r="GQ80" s="40"/>
      <c r="GR80" s="40"/>
      <c r="GS80" s="40"/>
      <c r="GT80" s="40"/>
      <c r="GU80" s="40"/>
      <c r="GV80" s="40"/>
      <c r="GW80" s="40"/>
      <c r="GX80" s="40"/>
      <c r="GY80" s="40"/>
      <c r="GZ80" s="40"/>
      <c r="HA80" s="40"/>
      <c r="HB80" s="40"/>
      <c r="HC80" s="40"/>
      <c r="HD80" s="40"/>
      <c r="HE80" s="40"/>
      <c r="HF80" s="40"/>
      <c r="HG80" s="40"/>
      <c r="HH80" s="40"/>
      <c r="HI80" s="40"/>
      <c r="HJ80" s="40"/>
      <c r="HK80" s="40"/>
      <c r="HL80" s="40"/>
      <c r="HM80" s="40"/>
      <c r="HN80" s="40"/>
      <c r="HO80" s="40"/>
      <c r="HP80" s="40"/>
      <c r="HQ80" s="40"/>
      <c r="HR80" s="40"/>
      <c r="HS80" s="40"/>
      <c r="HT80" s="40"/>
      <c r="HU80" s="40"/>
      <c r="HV80" s="40"/>
      <c r="HW80" s="40"/>
      <c r="HX80" s="40"/>
      <c r="HY80" s="40"/>
      <c r="HZ80" s="40"/>
      <c r="IA80" s="40"/>
      <c r="IB80" s="40"/>
      <c r="IC80" s="40"/>
      <c r="ID80" s="40"/>
      <c r="IE80" s="40"/>
      <c r="IF80" s="40"/>
      <c r="IG80" s="40"/>
      <c r="IH80" s="40"/>
      <c r="II80" s="40"/>
      <c r="IJ80" s="40"/>
      <c r="IK80" s="40"/>
      <c r="IL80" s="40"/>
      <c r="IM80" s="40"/>
      <c r="IN80" s="40"/>
      <c r="IO80" s="40"/>
      <c r="IP80" s="40"/>
      <c r="IQ80" s="40"/>
      <c r="IR80" s="40"/>
      <c r="IS80" s="40"/>
      <c r="IT80" s="40"/>
      <c r="IU80" s="40"/>
      <c r="IV80" s="40"/>
    </row>
    <row r="81" spans="1:256" ht="25.5">
      <c r="A81" s="51" t="s">
        <v>210</v>
      </c>
      <c r="B81" s="52" t="s">
        <v>211</v>
      </c>
      <c r="C81" s="52"/>
      <c r="D81" s="53"/>
      <c r="E81" s="53"/>
      <c r="F81" s="53"/>
      <c r="G81" s="53"/>
      <c r="H81" s="53"/>
      <c r="I81" s="53"/>
      <c r="J81" s="53"/>
      <c r="K81" s="53"/>
      <c r="L81" s="53"/>
      <c r="M81" s="33"/>
      <c r="N81" s="33"/>
      <c r="O81" s="33"/>
      <c r="P81" s="33"/>
      <c r="Q81" s="33"/>
      <c r="R81" s="33"/>
      <c r="S81" s="33"/>
      <c r="T81" s="33"/>
      <c r="U81" s="33"/>
      <c r="V81" s="33"/>
      <c r="W81" s="33"/>
      <c r="X81" s="33"/>
      <c r="Y81" s="33"/>
      <c r="Z81" s="33"/>
      <c r="AA81" s="33"/>
      <c r="AB81" s="33"/>
      <c r="AC81" s="33"/>
      <c r="AD81" s="33"/>
      <c r="AE81" s="33"/>
      <c r="AF81" s="60"/>
      <c r="AG81" s="40"/>
      <c r="AH81" s="40"/>
      <c r="AI81" s="40"/>
      <c r="AJ81" s="40"/>
      <c r="AK81" s="40"/>
      <c r="AL81" s="40"/>
      <c r="AM81" s="40"/>
      <c r="AN81" s="40"/>
      <c r="AO81" s="40"/>
      <c r="AP81" s="40"/>
      <c r="AQ81" s="40"/>
      <c r="AR81" s="40"/>
      <c r="AS81" s="40"/>
      <c r="AT81" s="40"/>
      <c r="AU81" s="40"/>
      <c r="AV81" s="40"/>
      <c r="AW81" s="40"/>
      <c r="AX81" s="40"/>
      <c r="AY81" s="40"/>
      <c r="AZ81" s="40"/>
      <c r="BA81" s="40"/>
      <c r="BB81" s="40"/>
      <c r="BC81" s="40"/>
      <c r="BD81" s="40"/>
      <c r="BE81" s="40"/>
      <c r="BF81" s="40"/>
      <c r="BG81" s="40"/>
      <c r="BH81" s="40"/>
      <c r="BI81" s="40"/>
      <c r="BJ81" s="40"/>
      <c r="BK81" s="40"/>
      <c r="BL81" s="40"/>
      <c r="BM81" s="40"/>
      <c r="BN81" s="40"/>
      <c r="BO81" s="40"/>
      <c r="BP81" s="40"/>
      <c r="BQ81" s="40"/>
      <c r="BR81" s="40"/>
      <c r="BS81" s="40"/>
      <c r="BT81" s="40"/>
      <c r="BU81" s="40"/>
      <c r="BV81" s="40"/>
      <c r="BW81" s="40"/>
      <c r="BX81" s="40"/>
      <c r="BY81" s="40"/>
      <c r="BZ81" s="40"/>
      <c r="CA81" s="40"/>
      <c r="CB81" s="40"/>
      <c r="CC81" s="40"/>
      <c r="CD81" s="40"/>
      <c r="CE81" s="40"/>
      <c r="CF81" s="40"/>
      <c r="CG81" s="40"/>
      <c r="CH81" s="40"/>
      <c r="CI81" s="40"/>
      <c r="CJ81" s="40"/>
      <c r="CK81" s="40"/>
      <c r="CL81" s="40"/>
      <c r="CM81" s="40"/>
      <c r="CN81" s="40"/>
      <c r="CO81" s="40"/>
      <c r="CP81" s="40"/>
      <c r="CQ81" s="40"/>
      <c r="CR81" s="40"/>
      <c r="CS81" s="40"/>
      <c r="CT81" s="40"/>
      <c r="CU81" s="40"/>
      <c r="CV81" s="40"/>
      <c r="CW81" s="40"/>
      <c r="CX81" s="40"/>
      <c r="CY81" s="40"/>
      <c r="CZ81" s="40"/>
      <c r="DA81" s="40"/>
      <c r="DB81" s="40"/>
      <c r="DC81" s="40"/>
      <c r="DD81" s="40"/>
      <c r="DE81" s="40"/>
      <c r="DF81" s="40"/>
      <c r="DG81" s="40"/>
      <c r="DH81" s="40"/>
      <c r="DI81" s="40"/>
      <c r="DJ81" s="40"/>
      <c r="DK81" s="40"/>
      <c r="DL81" s="40"/>
      <c r="DM81" s="40"/>
      <c r="DN81" s="40"/>
      <c r="DO81" s="40"/>
      <c r="DP81" s="40"/>
      <c r="DQ81" s="40"/>
      <c r="DR81" s="40"/>
      <c r="DS81" s="40"/>
      <c r="DT81" s="40"/>
      <c r="DU81" s="40"/>
      <c r="DV81" s="40"/>
      <c r="DW81" s="40"/>
      <c r="DX81" s="40"/>
      <c r="DY81" s="40"/>
      <c r="DZ81" s="40"/>
      <c r="EA81" s="40"/>
      <c r="EB81" s="40"/>
      <c r="EC81" s="40"/>
      <c r="ED81" s="40"/>
      <c r="EE81" s="40"/>
      <c r="EF81" s="40"/>
      <c r="EG81" s="40"/>
      <c r="EH81" s="40"/>
      <c r="EI81" s="40"/>
      <c r="EJ81" s="40"/>
      <c r="EK81" s="40"/>
      <c r="EL81" s="40"/>
      <c r="EM81" s="40"/>
      <c r="EN81" s="40"/>
      <c r="EO81" s="40"/>
      <c r="EP81" s="40"/>
      <c r="EQ81" s="40"/>
      <c r="ER81" s="40"/>
      <c r="ES81" s="40"/>
      <c r="ET81" s="40"/>
      <c r="EU81" s="40"/>
      <c r="EV81" s="40"/>
      <c r="EW81" s="40"/>
      <c r="EX81" s="40"/>
      <c r="EY81" s="40"/>
      <c r="EZ81" s="40"/>
      <c r="FA81" s="40"/>
      <c r="FB81" s="40"/>
      <c r="FC81" s="40"/>
      <c r="FD81" s="40"/>
      <c r="FE81" s="40"/>
      <c r="FF81" s="40"/>
      <c r="FG81" s="40"/>
      <c r="FH81" s="40"/>
      <c r="FI81" s="40"/>
      <c r="FJ81" s="40"/>
      <c r="FK81" s="40"/>
      <c r="FL81" s="40"/>
      <c r="FM81" s="40"/>
      <c r="FN81" s="40"/>
      <c r="FO81" s="40"/>
      <c r="FP81" s="40"/>
      <c r="FQ81" s="40"/>
      <c r="FR81" s="40"/>
      <c r="FS81" s="40"/>
      <c r="FT81" s="40"/>
      <c r="FU81" s="40"/>
      <c r="FV81" s="40"/>
      <c r="FW81" s="40"/>
      <c r="FX81" s="40"/>
      <c r="FY81" s="40"/>
      <c r="FZ81" s="40"/>
      <c r="GA81" s="40"/>
      <c r="GB81" s="40"/>
      <c r="GC81" s="40"/>
      <c r="GD81" s="40"/>
      <c r="GE81" s="40"/>
      <c r="GF81" s="40"/>
      <c r="GG81" s="40"/>
      <c r="GH81" s="40"/>
      <c r="GI81" s="40"/>
      <c r="GJ81" s="40"/>
      <c r="GK81" s="40"/>
      <c r="GL81" s="40"/>
      <c r="GM81" s="40"/>
      <c r="GN81" s="40"/>
      <c r="GO81" s="40"/>
      <c r="GP81" s="40"/>
      <c r="GQ81" s="40"/>
      <c r="GR81" s="40"/>
      <c r="GS81" s="40"/>
      <c r="GT81" s="40"/>
      <c r="GU81" s="40"/>
      <c r="GV81" s="40"/>
      <c r="GW81" s="40"/>
      <c r="GX81" s="40"/>
      <c r="GY81" s="40"/>
      <c r="GZ81" s="40"/>
      <c r="HA81" s="40"/>
      <c r="HB81" s="40"/>
      <c r="HC81" s="40"/>
      <c r="HD81" s="40"/>
      <c r="HE81" s="40"/>
      <c r="HF81" s="40"/>
      <c r="HG81" s="40"/>
      <c r="HH81" s="40"/>
      <c r="HI81" s="40"/>
      <c r="HJ81" s="40"/>
      <c r="HK81" s="40"/>
      <c r="HL81" s="40"/>
      <c r="HM81" s="40"/>
      <c r="HN81" s="40"/>
      <c r="HO81" s="40"/>
      <c r="HP81" s="40"/>
      <c r="HQ81" s="40"/>
      <c r="HR81" s="40"/>
      <c r="HS81" s="40"/>
      <c r="HT81" s="40"/>
      <c r="HU81" s="40"/>
      <c r="HV81" s="40"/>
      <c r="HW81" s="40"/>
      <c r="HX81" s="40"/>
      <c r="HY81" s="40"/>
      <c r="HZ81" s="40"/>
      <c r="IA81" s="40"/>
      <c r="IB81" s="40"/>
      <c r="IC81" s="40"/>
      <c r="ID81" s="40"/>
      <c r="IE81" s="40"/>
      <c r="IF81" s="40"/>
      <c r="IG81" s="40"/>
      <c r="IH81" s="40"/>
      <c r="II81" s="40"/>
      <c r="IJ81" s="40"/>
      <c r="IK81" s="40"/>
      <c r="IL81" s="40"/>
      <c r="IM81" s="40"/>
      <c r="IN81" s="40"/>
      <c r="IO81" s="40"/>
      <c r="IP81" s="40"/>
      <c r="IQ81" s="40"/>
      <c r="IR81" s="40"/>
      <c r="IS81" s="40"/>
      <c r="IT81" s="40"/>
      <c r="IU81" s="40"/>
      <c r="IV81" s="40"/>
    </row>
    <row r="82" spans="1:256" ht="25.5">
      <c r="A82" s="54" t="s">
        <v>114</v>
      </c>
      <c r="B82" s="52" t="s">
        <v>119</v>
      </c>
      <c r="C82" s="61"/>
      <c r="D82" s="62"/>
      <c r="E82" s="62"/>
      <c r="F82" s="53"/>
      <c r="G82" s="53"/>
      <c r="H82" s="53"/>
      <c r="I82" s="53"/>
      <c r="J82" s="53"/>
      <c r="K82" s="53"/>
      <c r="L82" s="53"/>
      <c r="M82" s="33"/>
      <c r="N82" s="33"/>
      <c r="O82" s="33"/>
      <c r="P82" s="33"/>
      <c r="Q82" s="33"/>
      <c r="R82" s="33"/>
      <c r="S82" s="33"/>
      <c r="T82" s="33"/>
      <c r="U82" s="33"/>
      <c r="V82" s="33"/>
      <c r="W82" s="33"/>
      <c r="X82" s="33"/>
      <c r="Y82" s="33"/>
      <c r="Z82" s="33"/>
      <c r="AA82" s="33"/>
      <c r="AB82" s="33"/>
      <c r="AC82" s="33"/>
      <c r="AD82" s="33"/>
      <c r="AE82" s="33"/>
      <c r="AF82" s="42"/>
      <c r="AG82" s="40"/>
      <c r="AH82" s="40"/>
      <c r="AI82" s="40"/>
      <c r="AJ82" s="40"/>
      <c r="AK82" s="40"/>
      <c r="AL82" s="40"/>
      <c r="AM82" s="40"/>
      <c r="AN82" s="40"/>
      <c r="AO82" s="40"/>
      <c r="AP82" s="40"/>
      <c r="AQ82" s="40"/>
      <c r="AR82" s="40"/>
      <c r="AS82" s="40"/>
      <c r="AT82" s="40"/>
      <c r="AU82" s="40"/>
      <c r="AV82" s="40"/>
      <c r="AW82" s="40"/>
      <c r="AX82" s="40"/>
      <c r="AY82" s="40"/>
      <c r="AZ82" s="40"/>
      <c r="BA82" s="40"/>
      <c r="BB82" s="40"/>
      <c r="BC82" s="40"/>
      <c r="BD82" s="40"/>
      <c r="BE82" s="40"/>
      <c r="BF82" s="40"/>
      <c r="BG82" s="40"/>
      <c r="BH82" s="40"/>
      <c r="BI82" s="40"/>
      <c r="BJ82" s="40"/>
      <c r="BK82" s="40"/>
      <c r="BL82" s="40"/>
      <c r="BM82" s="40"/>
      <c r="BN82" s="40"/>
      <c r="BO82" s="40"/>
      <c r="BP82" s="40"/>
      <c r="BQ82" s="40"/>
      <c r="BR82" s="40"/>
      <c r="BS82" s="40"/>
      <c r="BT82" s="40"/>
      <c r="BU82" s="40"/>
      <c r="BV82" s="40"/>
      <c r="BW82" s="40"/>
      <c r="BX82" s="40"/>
      <c r="BY82" s="40"/>
      <c r="BZ82" s="40"/>
      <c r="CA82" s="40"/>
      <c r="CB82" s="40"/>
      <c r="CC82" s="40"/>
      <c r="CD82" s="40"/>
      <c r="CE82" s="40"/>
      <c r="CF82" s="40"/>
      <c r="CG82" s="40"/>
      <c r="CH82" s="40"/>
      <c r="CI82" s="40"/>
      <c r="CJ82" s="40"/>
      <c r="CK82" s="40"/>
      <c r="CL82" s="40"/>
      <c r="CM82" s="40"/>
      <c r="CN82" s="40"/>
      <c r="CO82" s="40"/>
      <c r="CP82" s="40"/>
      <c r="CQ82" s="40"/>
      <c r="CR82" s="40"/>
      <c r="CS82" s="40"/>
      <c r="CT82" s="40"/>
      <c r="CU82" s="40"/>
      <c r="CV82" s="40"/>
      <c r="CW82" s="40"/>
      <c r="CX82" s="40"/>
      <c r="CY82" s="40"/>
      <c r="CZ82" s="40"/>
      <c r="DA82" s="40"/>
      <c r="DB82" s="40"/>
      <c r="DC82" s="40"/>
      <c r="DD82" s="40"/>
      <c r="DE82" s="40"/>
      <c r="DF82" s="40"/>
      <c r="DG82" s="40"/>
      <c r="DH82" s="40"/>
      <c r="DI82" s="40"/>
      <c r="DJ82" s="40"/>
      <c r="DK82" s="40"/>
      <c r="DL82" s="40"/>
      <c r="DM82" s="40"/>
      <c r="DN82" s="40"/>
      <c r="DO82" s="40"/>
      <c r="DP82" s="40"/>
      <c r="DQ82" s="40"/>
      <c r="DR82" s="40"/>
      <c r="DS82" s="40"/>
      <c r="DT82" s="40"/>
      <c r="DU82" s="40"/>
      <c r="DV82" s="40"/>
      <c r="DW82" s="40"/>
      <c r="DX82" s="40"/>
      <c r="DY82" s="40"/>
      <c r="DZ82" s="40"/>
      <c r="EA82" s="40"/>
      <c r="EB82" s="40"/>
      <c r="EC82" s="40"/>
      <c r="ED82" s="40"/>
      <c r="EE82" s="40"/>
      <c r="EF82" s="40"/>
      <c r="EG82" s="40"/>
      <c r="EH82" s="40"/>
      <c r="EI82" s="40"/>
      <c r="EJ82" s="40"/>
      <c r="EK82" s="40"/>
      <c r="EL82" s="40"/>
      <c r="EM82" s="40"/>
      <c r="EN82" s="40"/>
      <c r="EO82" s="40"/>
      <c r="EP82" s="40"/>
      <c r="EQ82" s="40"/>
      <c r="ER82" s="40"/>
      <c r="ES82" s="40"/>
      <c r="ET82" s="40"/>
      <c r="EU82" s="40"/>
      <c r="EV82" s="40"/>
      <c r="EW82" s="40"/>
      <c r="EX82" s="40"/>
      <c r="EY82" s="40"/>
      <c r="EZ82" s="40"/>
      <c r="FA82" s="40"/>
      <c r="FB82" s="40"/>
      <c r="FC82" s="40"/>
      <c r="FD82" s="40"/>
      <c r="FE82" s="40"/>
      <c r="FF82" s="40"/>
      <c r="FG82" s="40"/>
      <c r="FH82" s="40"/>
      <c r="FI82" s="40"/>
      <c r="FJ82" s="40"/>
      <c r="FK82" s="40"/>
      <c r="FL82" s="40"/>
      <c r="FM82" s="40"/>
      <c r="FN82" s="40"/>
      <c r="FO82" s="40"/>
      <c r="FP82" s="40"/>
      <c r="FQ82" s="40"/>
      <c r="FR82" s="40"/>
      <c r="FS82" s="40"/>
      <c r="FT82" s="40"/>
      <c r="FU82" s="40"/>
      <c r="FV82" s="40"/>
      <c r="FW82" s="40"/>
      <c r="FX82" s="40"/>
      <c r="FY82" s="40"/>
      <c r="FZ82" s="40"/>
      <c r="GA82" s="40"/>
      <c r="GB82" s="40"/>
      <c r="GC82" s="40"/>
      <c r="GD82" s="40"/>
      <c r="GE82" s="40"/>
      <c r="GF82" s="40"/>
      <c r="GG82" s="40"/>
      <c r="GH82" s="40"/>
      <c r="GI82" s="40"/>
      <c r="GJ82" s="40"/>
      <c r="GK82" s="40"/>
      <c r="GL82" s="40"/>
      <c r="GM82" s="40"/>
      <c r="GN82" s="40"/>
      <c r="GO82" s="40"/>
      <c r="GP82" s="40"/>
      <c r="GQ82" s="40"/>
      <c r="GR82" s="40"/>
      <c r="GS82" s="40"/>
      <c r="GT82" s="40"/>
      <c r="GU82" s="40"/>
      <c r="GV82" s="40"/>
      <c r="GW82" s="40"/>
      <c r="GX82" s="40"/>
      <c r="GY82" s="40"/>
      <c r="GZ82" s="40"/>
      <c r="HA82" s="40"/>
      <c r="HB82" s="40"/>
      <c r="HC82" s="40"/>
      <c r="HD82" s="40"/>
      <c r="HE82" s="40"/>
      <c r="HF82" s="40"/>
      <c r="HG82" s="40"/>
      <c r="HH82" s="40"/>
      <c r="HI82" s="40"/>
      <c r="HJ82" s="40"/>
      <c r="HK82" s="40"/>
      <c r="HL82" s="40"/>
      <c r="HM82" s="40"/>
      <c r="HN82" s="40"/>
      <c r="HO82" s="40"/>
      <c r="HP82" s="40"/>
      <c r="HQ82" s="40"/>
      <c r="HR82" s="40"/>
      <c r="HS82" s="40"/>
      <c r="HT82" s="40"/>
      <c r="HU82" s="40"/>
      <c r="HV82" s="40"/>
      <c r="HW82" s="40"/>
      <c r="HX82" s="40"/>
      <c r="HY82" s="40"/>
      <c r="HZ82" s="40"/>
      <c r="IA82" s="40"/>
      <c r="IB82" s="40"/>
      <c r="IC82" s="40"/>
      <c r="ID82" s="40"/>
      <c r="IE82" s="40"/>
      <c r="IF82" s="40"/>
      <c r="IG82" s="40"/>
      <c r="IH82" s="40"/>
      <c r="II82" s="40"/>
      <c r="IJ82" s="40"/>
      <c r="IK82" s="40"/>
      <c r="IL82" s="40"/>
      <c r="IM82" s="40"/>
      <c r="IN82" s="40"/>
      <c r="IO82" s="40"/>
      <c r="IP82" s="40"/>
      <c r="IQ82" s="40"/>
      <c r="IR82" s="40"/>
      <c r="IS82" s="40"/>
      <c r="IT82" s="40"/>
      <c r="IU82" s="40"/>
      <c r="IV82" s="40"/>
    </row>
    <row r="83" spans="1:256">
      <c r="A83" s="54" t="s">
        <v>124</v>
      </c>
      <c r="B83" s="52" t="s">
        <v>125</v>
      </c>
      <c r="C83" s="52"/>
      <c r="D83" s="53"/>
      <c r="E83" s="53"/>
      <c r="F83" s="53"/>
      <c r="G83" s="53"/>
      <c r="H83" s="53"/>
      <c r="I83" s="53"/>
      <c r="J83" s="53"/>
      <c r="K83" s="53"/>
      <c r="L83" s="53"/>
      <c r="M83" s="33"/>
      <c r="N83" s="33"/>
      <c r="O83" s="33"/>
      <c r="P83" s="33"/>
      <c r="Q83" s="33"/>
      <c r="R83" s="33"/>
      <c r="S83" s="33"/>
      <c r="T83" s="33"/>
      <c r="U83" s="33"/>
      <c r="V83" s="33"/>
      <c r="W83" s="33"/>
      <c r="X83" s="33"/>
      <c r="Y83" s="33"/>
      <c r="Z83" s="33"/>
      <c r="AA83" s="33"/>
      <c r="AB83" s="33"/>
      <c r="AC83" s="33"/>
      <c r="AD83" s="33"/>
      <c r="AE83" s="33"/>
      <c r="AF83" s="60"/>
      <c r="AG83" s="40"/>
      <c r="AH83" s="40"/>
      <c r="AI83" s="40"/>
      <c r="AJ83" s="40"/>
      <c r="AK83" s="40"/>
      <c r="AL83" s="40"/>
      <c r="AM83" s="40"/>
      <c r="AN83" s="40"/>
      <c r="AO83" s="40"/>
      <c r="AP83" s="40"/>
      <c r="AQ83" s="40"/>
      <c r="AR83" s="40"/>
      <c r="AS83" s="40"/>
      <c r="AT83" s="40"/>
      <c r="AU83" s="40"/>
      <c r="AV83" s="40"/>
      <c r="AW83" s="40"/>
      <c r="AX83" s="40"/>
      <c r="AY83" s="40"/>
      <c r="AZ83" s="40"/>
      <c r="BA83" s="40"/>
      <c r="BB83" s="40"/>
      <c r="BC83" s="40"/>
      <c r="BD83" s="40"/>
      <c r="BE83" s="40"/>
      <c r="BF83" s="40"/>
      <c r="BG83" s="40"/>
      <c r="BH83" s="40"/>
      <c r="BI83" s="40"/>
      <c r="BJ83" s="40"/>
      <c r="BK83" s="40"/>
      <c r="BL83" s="40"/>
      <c r="BM83" s="40"/>
      <c r="BN83" s="40"/>
      <c r="BO83" s="40"/>
      <c r="BP83" s="40"/>
      <c r="BQ83" s="40"/>
      <c r="BR83" s="40"/>
      <c r="BS83" s="40"/>
      <c r="BT83" s="40"/>
      <c r="BU83" s="40"/>
      <c r="BV83" s="40"/>
      <c r="BW83" s="40"/>
      <c r="BX83" s="40"/>
      <c r="BY83" s="40"/>
      <c r="BZ83" s="40"/>
      <c r="CA83" s="40"/>
      <c r="CB83" s="40"/>
      <c r="CC83" s="40"/>
      <c r="CD83" s="40"/>
      <c r="CE83" s="40"/>
      <c r="CF83" s="40"/>
      <c r="CG83" s="40"/>
      <c r="CH83" s="40"/>
      <c r="CI83" s="40"/>
      <c r="CJ83" s="40"/>
      <c r="CK83" s="40"/>
      <c r="CL83" s="40"/>
      <c r="CM83" s="40"/>
      <c r="CN83" s="40"/>
      <c r="CO83" s="40"/>
      <c r="CP83" s="40"/>
      <c r="CQ83" s="40"/>
      <c r="CR83" s="40"/>
      <c r="CS83" s="40"/>
      <c r="CT83" s="40"/>
      <c r="CU83" s="40"/>
      <c r="CV83" s="40"/>
      <c r="CW83" s="40"/>
      <c r="CX83" s="40"/>
      <c r="CY83" s="40"/>
      <c r="CZ83" s="40"/>
      <c r="DA83" s="40"/>
      <c r="DB83" s="40"/>
      <c r="DC83" s="40"/>
      <c r="DD83" s="40"/>
      <c r="DE83" s="40"/>
      <c r="DF83" s="40"/>
      <c r="DG83" s="40"/>
      <c r="DH83" s="40"/>
      <c r="DI83" s="40"/>
      <c r="DJ83" s="40"/>
      <c r="DK83" s="40"/>
      <c r="DL83" s="40"/>
      <c r="DM83" s="40"/>
      <c r="DN83" s="40"/>
      <c r="DO83" s="40"/>
      <c r="DP83" s="40"/>
      <c r="DQ83" s="40"/>
      <c r="DR83" s="40"/>
      <c r="DS83" s="40"/>
      <c r="DT83" s="40"/>
      <c r="DU83" s="40"/>
      <c r="DV83" s="40"/>
      <c r="DW83" s="40"/>
      <c r="DX83" s="40"/>
      <c r="DY83" s="40"/>
      <c r="DZ83" s="40"/>
      <c r="EA83" s="40"/>
      <c r="EB83" s="40"/>
      <c r="EC83" s="40"/>
      <c r="ED83" s="40"/>
      <c r="EE83" s="40"/>
      <c r="EF83" s="40"/>
      <c r="EG83" s="40"/>
      <c r="EH83" s="40"/>
      <c r="EI83" s="40"/>
      <c r="EJ83" s="40"/>
      <c r="EK83" s="40"/>
      <c r="EL83" s="40"/>
      <c r="EM83" s="40"/>
      <c r="EN83" s="40"/>
      <c r="EO83" s="40"/>
      <c r="EP83" s="40"/>
      <c r="EQ83" s="40"/>
      <c r="ER83" s="40"/>
      <c r="ES83" s="40"/>
      <c r="ET83" s="40"/>
      <c r="EU83" s="40"/>
      <c r="EV83" s="40"/>
      <c r="EW83" s="40"/>
      <c r="EX83" s="40"/>
      <c r="EY83" s="40"/>
      <c r="EZ83" s="40"/>
      <c r="FA83" s="40"/>
      <c r="FB83" s="40"/>
      <c r="FC83" s="40"/>
      <c r="FD83" s="40"/>
      <c r="FE83" s="40"/>
      <c r="FF83" s="40"/>
      <c r="FG83" s="40"/>
      <c r="FH83" s="40"/>
      <c r="FI83" s="40"/>
      <c r="FJ83" s="40"/>
      <c r="FK83" s="40"/>
      <c r="FL83" s="40"/>
      <c r="FM83" s="40"/>
      <c r="FN83" s="40"/>
      <c r="FO83" s="40"/>
      <c r="FP83" s="40"/>
      <c r="FQ83" s="40"/>
      <c r="FR83" s="40"/>
      <c r="FS83" s="40"/>
      <c r="FT83" s="40"/>
      <c r="FU83" s="40"/>
      <c r="FV83" s="40"/>
      <c r="FW83" s="40"/>
      <c r="FX83" s="40"/>
      <c r="FY83" s="40"/>
      <c r="FZ83" s="40"/>
      <c r="GA83" s="40"/>
      <c r="GB83" s="40"/>
      <c r="GC83" s="40"/>
      <c r="GD83" s="40"/>
      <c r="GE83" s="40"/>
      <c r="GF83" s="40"/>
      <c r="GG83" s="40"/>
      <c r="GH83" s="40"/>
      <c r="GI83" s="40"/>
      <c r="GJ83" s="40"/>
      <c r="GK83" s="40"/>
      <c r="GL83" s="40"/>
      <c r="GM83" s="40"/>
      <c r="GN83" s="40"/>
      <c r="GO83" s="40"/>
      <c r="GP83" s="40"/>
      <c r="GQ83" s="40"/>
      <c r="GR83" s="40"/>
      <c r="GS83" s="40"/>
      <c r="GT83" s="40"/>
      <c r="GU83" s="40"/>
      <c r="GV83" s="40"/>
      <c r="GW83" s="40"/>
      <c r="GX83" s="40"/>
      <c r="GY83" s="40"/>
      <c r="GZ83" s="40"/>
      <c r="HA83" s="40"/>
      <c r="HB83" s="40"/>
      <c r="HC83" s="40"/>
      <c r="HD83" s="40"/>
      <c r="HE83" s="40"/>
      <c r="HF83" s="40"/>
      <c r="HG83" s="40"/>
      <c r="HH83" s="40"/>
      <c r="HI83" s="40"/>
      <c r="HJ83" s="40"/>
      <c r="HK83" s="40"/>
      <c r="HL83" s="40"/>
      <c r="HM83" s="40"/>
      <c r="HN83" s="40"/>
      <c r="HO83" s="40"/>
      <c r="HP83" s="40"/>
      <c r="HQ83" s="40"/>
      <c r="HR83" s="40"/>
      <c r="HS83" s="40"/>
      <c r="HT83" s="40"/>
      <c r="HU83" s="40"/>
      <c r="HV83" s="40"/>
      <c r="HW83" s="40"/>
      <c r="HX83" s="40"/>
      <c r="HY83" s="40"/>
      <c r="HZ83" s="40"/>
      <c r="IA83" s="40"/>
      <c r="IB83" s="40"/>
      <c r="IC83" s="40"/>
      <c r="ID83" s="40"/>
      <c r="IE83" s="40"/>
      <c r="IF83" s="40"/>
      <c r="IG83" s="40"/>
      <c r="IH83" s="40"/>
      <c r="II83" s="40"/>
      <c r="IJ83" s="40"/>
      <c r="IK83" s="40"/>
      <c r="IL83" s="40"/>
      <c r="IM83" s="40"/>
      <c r="IN83" s="40"/>
      <c r="IO83" s="40"/>
      <c r="IP83" s="40"/>
      <c r="IQ83" s="40"/>
      <c r="IR83" s="40"/>
      <c r="IS83" s="40"/>
      <c r="IT83" s="40"/>
      <c r="IU83" s="40"/>
      <c r="IV83" s="40"/>
    </row>
    <row r="84" spans="1:256">
      <c r="A84" s="54" t="s">
        <v>126</v>
      </c>
      <c r="B84" s="52" t="s">
        <v>115</v>
      </c>
      <c r="C84" s="52"/>
      <c r="D84" s="53"/>
      <c r="E84" s="53"/>
      <c r="F84" s="53"/>
      <c r="G84" s="53"/>
      <c r="H84" s="53"/>
      <c r="I84" s="53"/>
      <c r="J84" s="53"/>
      <c r="K84" s="53"/>
      <c r="L84" s="53"/>
      <c r="M84" s="33"/>
      <c r="N84" s="33"/>
      <c r="O84" s="33"/>
      <c r="P84" s="33"/>
      <c r="Q84" s="33"/>
      <c r="R84" s="33"/>
      <c r="S84" s="33"/>
      <c r="T84" s="33"/>
      <c r="U84" s="33"/>
      <c r="V84" s="33"/>
      <c r="W84" s="33"/>
      <c r="X84" s="33"/>
      <c r="Y84" s="33"/>
      <c r="Z84" s="33"/>
      <c r="AA84" s="33"/>
      <c r="AB84" s="33"/>
      <c r="AC84" s="33"/>
      <c r="AD84" s="33"/>
      <c r="AE84" s="33"/>
      <c r="AF84" s="60"/>
      <c r="AG84" s="40"/>
      <c r="AH84" s="40"/>
      <c r="AI84" s="40"/>
      <c r="AJ84" s="40"/>
      <c r="AK84" s="40"/>
      <c r="AL84" s="40"/>
      <c r="AM84" s="40"/>
      <c r="AN84" s="40"/>
      <c r="AO84" s="40"/>
      <c r="AP84" s="40"/>
      <c r="AQ84" s="40"/>
      <c r="AR84" s="40"/>
      <c r="AS84" s="40"/>
      <c r="AT84" s="40"/>
      <c r="AU84" s="40"/>
      <c r="AV84" s="40"/>
      <c r="AW84" s="40"/>
      <c r="AX84" s="40"/>
      <c r="AY84" s="40"/>
      <c r="AZ84" s="40"/>
      <c r="BA84" s="40"/>
      <c r="BB84" s="40"/>
      <c r="BC84" s="40"/>
      <c r="BD84" s="40"/>
      <c r="BE84" s="40"/>
      <c r="BF84" s="40"/>
      <c r="BG84" s="40"/>
      <c r="BH84" s="40"/>
      <c r="BI84" s="40"/>
      <c r="BJ84" s="40"/>
      <c r="BK84" s="40"/>
      <c r="BL84" s="40"/>
      <c r="BM84" s="40"/>
      <c r="BN84" s="40"/>
      <c r="BO84" s="40"/>
      <c r="BP84" s="40"/>
      <c r="BQ84" s="40"/>
      <c r="BR84" s="40"/>
      <c r="BS84" s="40"/>
      <c r="BT84" s="40"/>
      <c r="BU84" s="40"/>
      <c r="BV84" s="40"/>
      <c r="BW84" s="40"/>
      <c r="BX84" s="40"/>
      <c r="BY84" s="40"/>
      <c r="BZ84" s="40"/>
      <c r="CA84" s="40"/>
      <c r="CB84" s="40"/>
      <c r="CC84" s="40"/>
      <c r="CD84" s="40"/>
      <c r="CE84" s="40"/>
      <c r="CF84" s="40"/>
      <c r="CG84" s="40"/>
      <c r="CH84" s="40"/>
      <c r="CI84" s="40"/>
      <c r="CJ84" s="40"/>
      <c r="CK84" s="40"/>
      <c r="CL84" s="40"/>
      <c r="CM84" s="40"/>
      <c r="CN84" s="40"/>
      <c r="CO84" s="40"/>
      <c r="CP84" s="40"/>
      <c r="CQ84" s="40"/>
      <c r="CR84" s="40"/>
      <c r="CS84" s="40"/>
      <c r="CT84" s="40"/>
      <c r="CU84" s="40"/>
      <c r="CV84" s="40"/>
      <c r="CW84" s="40"/>
      <c r="CX84" s="40"/>
      <c r="CY84" s="40"/>
      <c r="CZ84" s="40"/>
      <c r="DA84" s="40"/>
      <c r="DB84" s="40"/>
      <c r="DC84" s="40"/>
      <c r="DD84" s="40"/>
      <c r="DE84" s="40"/>
      <c r="DF84" s="40"/>
      <c r="DG84" s="40"/>
      <c r="DH84" s="40"/>
      <c r="DI84" s="40"/>
      <c r="DJ84" s="40"/>
      <c r="DK84" s="40"/>
      <c r="DL84" s="40"/>
      <c r="DM84" s="40"/>
      <c r="DN84" s="40"/>
      <c r="DO84" s="40"/>
      <c r="DP84" s="40"/>
      <c r="DQ84" s="40"/>
      <c r="DR84" s="40"/>
      <c r="DS84" s="40"/>
      <c r="DT84" s="40"/>
      <c r="DU84" s="40"/>
      <c r="DV84" s="40"/>
      <c r="DW84" s="40"/>
      <c r="DX84" s="40"/>
      <c r="DY84" s="40"/>
      <c r="DZ84" s="40"/>
      <c r="EA84" s="40"/>
      <c r="EB84" s="40"/>
      <c r="EC84" s="40"/>
      <c r="ED84" s="40"/>
      <c r="EE84" s="40"/>
      <c r="EF84" s="40"/>
      <c r="EG84" s="40"/>
      <c r="EH84" s="40"/>
      <c r="EI84" s="40"/>
      <c r="EJ84" s="40"/>
      <c r="EK84" s="40"/>
      <c r="EL84" s="40"/>
      <c r="EM84" s="40"/>
      <c r="EN84" s="40"/>
      <c r="EO84" s="40"/>
      <c r="EP84" s="40"/>
      <c r="EQ84" s="40"/>
      <c r="ER84" s="40"/>
      <c r="ES84" s="40"/>
      <c r="ET84" s="40"/>
      <c r="EU84" s="40"/>
      <c r="EV84" s="40"/>
      <c r="EW84" s="40"/>
      <c r="EX84" s="40"/>
      <c r="EY84" s="40"/>
      <c r="EZ84" s="40"/>
      <c r="FA84" s="40"/>
      <c r="FB84" s="40"/>
      <c r="FC84" s="40"/>
      <c r="FD84" s="40"/>
      <c r="FE84" s="40"/>
      <c r="FF84" s="40"/>
      <c r="FG84" s="40"/>
      <c r="FH84" s="40"/>
      <c r="FI84" s="40"/>
      <c r="FJ84" s="40"/>
      <c r="FK84" s="40"/>
      <c r="FL84" s="40"/>
      <c r="FM84" s="40"/>
      <c r="FN84" s="40"/>
      <c r="FO84" s="40"/>
      <c r="FP84" s="40"/>
      <c r="FQ84" s="40"/>
      <c r="FR84" s="40"/>
      <c r="FS84" s="40"/>
      <c r="FT84" s="40"/>
      <c r="FU84" s="40"/>
      <c r="FV84" s="40"/>
      <c r="FW84" s="40"/>
      <c r="FX84" s="40"/>
      <c r="FY84" s="40"/>
      <c r="FZ84" s="40"/>
      <c r="GA84" s="40"/>
      <c r="GB84" s="40"/>
      <c r="GC84" s="40"/>
      <c r="GD84" s="40"/>
      <c r="GE84" s="40"/>
      <c r="GF84" s="40"/>
      <c r="GG84" s="40"/>
      <c r="GH84" s="40"/>
      <c r="GI84" s="40"/>
      <c r="GJ84" s="40"/>
      <c r="GK84" s="40"/>
      <c r="GL84" s="40"/>
      <c r="GM84" s="40"/>
      <c r="GN84" s="40"/>
      <c r="GO84" s="40"/>
      <c r="GP84" s="40"/>
      <c r="GQ84" s="40"/>
      <c r="GR84" s="40"/>
      <c r="GS84" s="40"/>
      <c r="GT84" s="40"/>
      <c r="GU84" s="40"/>
      <c r="GV84" s="40"/>
      <c r="GW84" s="40"/>
      <c r="GX84" s="40"/>
      <c r="GY84" s="40"/>
      <c r="GZ84" s="40"/>
      <c r="HA84" s="40"/>
      <c r="HB84" s="40"/>
      <c r="HC84" s="40"/>
      <c r="HD84" s="40"/>
      <c r="HE84" s="40"/>
      <c r="HF84" s="40"/>
      <c r="HG84" s="40"/>
      <c r="HH84" s="40"/>
      <c r="HI84" s="40"/>
      <c r="HJ84" s="40"/>
      <c r="HK84" s="40"/>
      <c r="HL84" s="40"/>
      <c r="HM84" s="40"/>
      <c r="HN84" s="40"/>
      <c r="HO84" s="40"/>
      <c r="HP84" s="40"/>
      <c r="HQ84" s="40"/>
      <c r="HR84" s="40"/>
      <c r="HS84" s="40"/>
      <c r="HT84" s="40"/>
      <c r="HU84" s="40"/>
      <c r="HV84" s="40"/>
      <c r="HW84" s="40"/>
      <c r="HX84" s="40"/>
      <c r="HY84" s="40"/>
      <c r="HZ84" s="40"/>
      <c r="IA84" s="40"/>
      <c r="IB84" s="40"/>
      <c r="IC84" s="40"/>
      <c r="ID84" s="40"/>
      <c r="IE84" s="40"/>
      <c r="IF84" s="40"/>
      <c r="IG84" s="40"/>
      <c r="IH84" s="40"/>
      <c r="II84" s="40"/>
      <c r="IJ84" s="40"/>
      <c r="IK84" s="40"/>
      <c r="IL84" s="40"/>
      <c r="IM84" s="40"/>
      <c r="IN84" s="40"/>
      <c r="IO84" s="40"/>
      <c r="IP84" s="40"/>
      <c r="IQ84" s="40"/>
      <c r="IR84" s="40"/>
      <c r="IS84" s="40"/>
      <c r="IT84" s="40"/>
      <c r="IU84" s="40"/>
      <c r="IV84" s="40"/>
    </row>
    <row r="85" spans="1:256" ht="38.25">
      <c r="A85" s="51" t="s">
        <v>212</v>
      </c>
      <c r="B85" s="52" t="s">
        <v>57</v>
      </c>
      <c r="C85" s="52"/>
      <c r="D85" s="53"/>
      <c r="E85" s="53"/>
      <c r="F85" s="53"/>
      <c r="G85" s="53"/>
      <c r="H85" s="53"/>
      <c r="I85" s="53"/>
      <c r="J85" s="53"/>
      <c r="K85" s="53"/>
      <c r="L85" s="53"/>
      <c r="M85" s="33"/>
      <c r="N85" s="33"/>
      <c r="O85" s="33"/>
      <c r="P85" s="33"/>
      <c r="Q85" s="33"/>
      <c r="R85" s="33"/>
      <c r="S85" s="33"/>
      <c r="T85" s="33"/>
      <c r="U85" s="33"/>
      <c r="V85" s="33"/>
      <c r="W85" s="33"/>
      <c r="X85" s="33"/>
      <c r="Y85" s="33"/>
      <c r="Z85" s="33"/>
      <c r="AA85" s="33"/>
      <c r="AB85" s="33"/>
      <c r="AC85" s="33"/>
      <c r="AD85" s="33"/>
      <c r="AE85" s="33"/>
      <c r="AF85" s="60"/>
      <c r="AG85" s="40"/>
      <c r="AH85" s="40"/>
      <c r="AI85" s="40"/>
      <c r="AJ85" s="40"/>
      <c r="AK85" s="40"/>
      <c r="AL85" s="40"/>
      <c r="AM85" s="40"/>
      <c r="AN85" s="40"/>
      <c r="AO85" s="40"/>
      <c r="AP85" s="40"/>
      <c r="AQ85" s="40"/>
      <c r="AR85" s="40"/>
      <c r="AS85" s="40"/>
      <c r="AT85" s="40"/>
      <c r="AU85" s="40"/>
      <c r="AV85" s="40"/>
      <c r="AW85" s="40"/>
      <c r="AX85" s="40"/>
      <c r="AY85" s="40"/>
      <c r="AZ85" s="40"/>
      <c r="BA85" s="40"/>
      <c r="BB85" s="40"/>
      <c r="BC85" s="40"/>
      <c r="BD85" s="40"/>
      <c r="BE85" s="40"/>
      <c r="BF85" s="40"/>
      <c r="BG85" s="40"/>
      <c r="BH85" s="40"/>
      <c r="BI85" s="40"/>
      <c r="BJ85" s="40"/>
      <c r="BK85" s="40"/>
      <c r="BL85" s="40"/>
      <c r="BM85" s="40"/>
      <c r="BN85" s="40"/>
      <c r="BO85" s="40"/>
      <c r="BP85" s="40"/>
      <c r="BQ85" s="40"/>
      <c r="BR85" s="40"/>
      <c r="BS85" s="40"/>
      <c r="BT85" s="40"/>
      <c r="BU85" s="40"/>
      <c r="BV85" s="40"/>
      <c r="BW85" s="40"/>
      <c r="BX85" s="40"/>
      <c r="BY85" s="40"/>
      <c r="BZ85" s="40"/>
      <c r="CA85" s="40"/>
      <c r="CB85" s="40"/>
      <c r="CC85" s="40"/>
      <c r="CD85" s="40"/>
      <c r="CE85" s="40"/>
      <c r="CF85" s="40"/>
      <c r="CG85" s="40"/>
      <c r="CH85" s="40"/>
      <c r="CI85" s="40"/>
      <c r="CJ85" s="40"/>
      <c r="CK85" s="40"/>
      <c r="CL85" s="40"/>
      <c r="CM85" s="40"/>
      <c r="CN85" s="40"/>
      <c r="CO85" s="40"/>
      <c r="CP85" s="40"/>
      <c r="CQ85" s="40"/>
      <c r="CR85" s="40"/>
      <c r="CS85" s="40"/>
      <c r="CT85" s="40"/>
      <c r="CU85" s="40"/>
      <c r="CV85" s="40"/>
      <c r="CW85" s="40"/>
      <c r="CX85" s="40"/>
      <c r="CY85" s="40"/>
      <c r="CZ85" s="40"/>
      <c r="DA85" s="40"/>
      <c r="DB85" s="40"/>
      <c r="DC85" s="40"/>
      <c r="DD85" s="40"/>
      <c r="DE85" s="40"/>
      <c r="DF85" s="40"/>
      <c r="DG85" s="40"/>
      <c r="DH85" s="40"/>
      <c r="DI85" s="40"/>
      <c r="DJ85" s="40"/>
      <c r="DK85" s="40"/>
      <c r="DL85" s="40"/>
      <c r="DM85" s="40"/>
      <c r="DN85" s="40"/>
      <c r="DO85" s="40"/>
      <c r="DP85" s="40"/>
      <c r="DQ85" s="40"/>
      <c r="DR85" s="40"/>
      <c r="DS85" s="40"/>
      <c r="DT85" s="40"/>
      <c r="DU85" s="40"/>
      <c r="DV85" s="40"/>
      <c r="DW85" s="40"/>
      <c r="DX85" s="40"/>
      <c r="DY85" s="40"/>
      <c r="DZ85" s="40"/>
      <c r="EA85" s="40"/>
      <c r="EB85" s="40"/>
      <c r="EC85" s="40"/>
      <c r="ED85" s="40"/>
      <c r="EE85" s="40"/>
      <c r="EF85" s="40"/>
      <c r="EG85" s="40"/>
      <c r="EH85" s="40"/>
      <c r="EI85" s="40"/>
      <c r="EJ85" s="40"/>
      <c r="EK85" s="40"/>
      <c r="EL85" s="40"/>
      <c r="EM85" s="40"/>
      <c r="EN85" s="40"/>
      <c r="EO85" s="40"/>
      <c r="EP85" s="40"/>
      <c r="EQ85" s="40"/>
      <c r="ER85" s="40"/>
      <c r="ES85" s="40"/>
      <c r="ET85" s="40"/>
      <c r="EU85" s="40"/>
      <c r="EV85" s="40"/>
      <c r="EW85" s="40"/>
      <c r="EX85" s="40"/>
      <c r="EY85" s="40"/>
      <c r="EZ85" s="40"/>
      <c r="FA85" s="40"/>
      <c r="FB85" s="40"/>
      <c r="FC85" s="40"/>
      <c r="FD85" s="40"/>
      <c r="FE85" s="40"/>
      <c r="FF85" s="40"/>
      <c r="FG85" s="40"/>
      <c r="FH85" s="40"/>
      <c r="FI85" s="40"/>
      <c r="FJ85" s="40"/>
      <c r="FK85" s="40"/>
      <c r="FL85" s="40"/>
      <c r="FM85" s="40"/>
      <c r="FN85" s="40"/>
      <c r="FO85" s="40"/>
      <c r="FP85" s="40"/>
      <c r="FQ85" s="40"/>
      <c r="FR85" s="40"/>
      <c r="FS85" s="40"/>
      <c r="FT85" s="40"/>
      <c r="FU85" s="40"/>
      <c r="FV85" s="40"/>
      <c r="FW85" s="40"/>
      <c r="FX85" s="40"/>
      <c r="FY85" s="40"/>
      <c r="FZ85" s="40"/>
      <c r="GA85" s="40"/>
      <c r="GB85" s="40"/>
      <c r="GC85" s="40"/>
      <c r="GD85" s="40"/>
      <c r="GE85" s="40"/>
      <c r="GF85" s="40"/>
      <c r="GG85" s="40"/>
      <c r="GH85" s="40"/>
      <c r="GI85" s="40"/>
      <c r="GJ85" s="40"/>
      <c r="GK85" s="40"/>
      <c r="GL85" s="40"/>
      <c r="GM85" s="40"/>
      <c r="GN85" s="40"/>
      <c r="GO85" s="40"/>
      <c r="GP85" s="40"/>
      <c r="GQ85" s="40"/>
      <c r="GR85" s="40"/>
      <c r="GS85" s="40"/>
      <c r="GT85" s="40"/>
      <c r="GU85" s="40"/>
      <c r="GV85" s="40"/>
      <c r="GW85" s="40"/>
      <c r="GX85" s="40"/>
      <c r="GY85" s="40"/>
      <c r="GZ85" s="40"/>
      <c r="HA85" s="40"/>
      <c r="HB85" s="40"/>
      <c r="HC85" s="40"/>
      <c r="HD85" s="40"/>
      <c r="HE85" s="40"/>
      <c r="HF85" s="40"/>
      <c r="HG85" s="40"/>
      <c r="HH85" s="40"/>
      <c r="HI85" s="40"/>
      <c r="HJ85" s="40"/>
      <c r="HK85" s="40"/>
      <c r="HL85" s="40"/>
      <c r="HM85" s="40"/>
      <c r="HN85" s="40"/>
      <c r="HO85" s="40"/>
      <c r="HP85" s="40"/>
      <c r="HQ85" s="40"/>
      <c r="HR85" s="40"/>
      <c r="HS85" s="40"/>
      <c r="HT85" s="40"/>
      <c r="HU85" s="40"/>
      <c r="HV85" s="40"/>
      <c r="HW85" s="40"/>
      <c r="HX85" s="40"/>
      <c r="HY85" s="40"/>
      <c r="HZ85" s="40"/>
      <c r="IA85" s="40"/>
      <c r="IB85" s="40"/>
      <c r="IC85" s="40"/>
      <c r="ID85" s="40"/>
      <c r="IE85" s="40"/>
      <c r="IF85" s="40"/>
      <c r="IG85" s="40"/>
      <c r="IH85" s="40"/>
      <c r="II85" s="40"/>
      <c r="IJ85" s="40"/>
      <c r="IK85" s="40"/>
      <c r="IL85" s="40"/>
      <c r="IM85" s="40"/>
      <c r="IN85" s="40"/>
      <c r="IO85" s="40"/>
      <c r="IP85" s="40"/>
      <c r="IQ85" s="40"/>
      <c r="IR85" s="40"/>
      <c r="IS85" s="40"/>
      <c r="IT85" s="40"/>
      <c r="IU85" s="40"/>
      <c r="IV85" s="40"/>
    </row>
    <row r="86" spans="1:256" ht="25.5">
      <c r="A86" s="54" t="s">
        <v>114</v>
      </c>
      <c r="B86" s="52" t="s">
        <v>119</v>
      </c>
      <c r="C86" s="61"/>
      <c r="D86" s="62"/>
      <c r="E86" s="62"/>
      <c r="F86" s="53"/>
      <c r="G86" s="53"/>
      <c r="H86" s="53"/>
      <c r="I86" s="53"/>
      <c r="J86" s="53"/>
      <c r="K86" s="53"/>
      <c r="L86" s="53"/>
      <c r="M86" s="33"/>
      <c r="N86" s="33"/>
      <c r="O86" s="33"/>
      <c r="P86" s="33"/>
      <c r="Q86" s="33"/>
      <c r="R86" s="33"/>
      <c r="S86" s="33"/>
      <c r="T86" s="33"/>
      <c r="U86" s="33"/>
      <c r="V86" s="33"/>
      <c r="W86" s="33"/>
      <c r="X86" s="33"/>
      <c r="Y86" s="33"/>
      <c r="Z86" s="33"/>
      <c r="AA86" s="33"/>
      <c r="AB86" s="33"/>
      <c r="AC86" s="33"/>
      <c r="AD86" s="33"/>
      <c r="AE86" s="33"/>
      <c r="AF86" s="42"/>
      <c r="AG86" s="40"/>
      <c r="AH86" s="40"/>
      <c r="AI86" s="40"/>
      <c r="AJ86" s="40"/>
      <c r="AK86" s="40"/>
      <c r="AL86" s="40"/>
      <c r="AM86" s="40"/>
      <c r="AN86" s="40"/>
      <c r="AO86" s="40"/>
      <c r="AP86" s="40"/>
      <c r="AQ86" s="40"/>
      <c r="AR86" s="40"/>
      <c r="AS86" s="40"/>
      <c r="AT86" s="40"/>
      <c r="AU86" s="40"/>
      <c r="AV86" s="40"/>
      <c r="AW86" s="40"/>
      <c r="AX86" s="40"/>
      <c r="AY86" s="40"/>
      <c r="AZ86" s="40"/>
      <c r="BA86" s="40"/>
      <c r="BB86" s="40"/>
      <c r="BC86" s="40"/>
      <c r="BD86" s="40"/>
      <c r="BE86" s="40"/>
      <c r="BF86" s="40"/>
      <c r="BG86" s="40"/>
      <c r="BH86" s="40"/>
      <c r="BI86" s="40"/>
      <c r="BJ86" s="40"/>
      <c r="BK86" s="40"/>
      <c r="BL86" s="40"/>
      <c r="BM86" s="40"/>
      <c r="BN86" s="40"/>
      <c r="BO86" s="40"/>
      <c r="BP86" s="40"/>
      <c r="BQ86" s="40"/>
      <c r="BR86" s="40"/>
      <c r="BS86" s="40"/>
      <c r="BT86" s="40"/>
      <c r="BU86" s="40"/>
      <c r="BV86" s="40"/>
      <c r="BW86" s="40"/>
      <c r="BX86" s="40"/>
      <c r="BY86" s="40"/>
      <c r="BZ86" s="40"/>
      <c r="CA86" s="40"/>
      <c r="CB86" s="40"/>
      <c r="CC86" s="40"/>
      <c r="CD86" s="40"/>
      <c r="CE86" s="40"/>
      <c r="CF86" s="40"/>
      <c r="CG86" s="40"/>
      <c r="CH86" s="40"/>
      <c r="CI86" s="40"/>
      <c r="CJ86" s="40"/>
      <c r="CK86" s="40"/>
      <c r="CL86" s="40"/>
      <c r="CM86" s="40"/>
      <c r="CN86" s="40"/>
      <c r="CO86" s="40"/>
      <c r="CP86" s="40"/>
      <c r="CQ86" s="40"/>
      <c r="CR86" s="40"/>
      <c r="CS86" s="40"/>
      <c r="CT86" s="40"/>
      <c r="CU86" s="40"/>
      <c r="CV86" s="40"/>
      <c r="CW86" s="40"/>
      <c r="CX86" s="40"/>
      <c r="CY86" s="40"/>
      <c r="CZ86" s="40"/>
      <c r="DA86" s="40"/>
      <c r="DB86" s="40"/>
      <c r="DC86" s="40"/>
      <c r="DD86" s="40"/>
      <c r="DE86" s="40"/>
      <c r="DF86" s="40"/>
      <c r="DG86" s="40"/>
      <c r="DH86" s="40"/>
      <c r="DI86" s="40"/>
      <c r="DJ86" s="40"/>
      <c r="DK86" s="40"/>
      <c r="DL86" s="40"/>
      <c r="DM86" s="40"/>
      <c r="DN86" s="40"/>
      <c r="DO86" s="40"/>
      <c r="DP86" s="40"/>
      <c r="DQ86" s="40"/>
      <c r="DR86" s="40"/>
      <c r="DS86" s="40"/>
      <c r="DT86" s="40"/>
      <c r="DU86" s="40"/>
      <c r="DV86" s="40"/>
      <c r="DW86" s="40"/>
      <c r="DX86" s="40"/>
      <c r="DY86" s="40"/>
      <c r="DZ86" s="40"/>
      <c r="EA86" s="40"/>
      <c r="EB86" s="40"/>
      <c r="EC86" s="40"/>
      <c r="ED86" s="40"/>
      <c r="EE86" s="40"/>
      <c r="EF86" s="40"/>
      <c r="EG86" s="40"/>
      <c r="EH86" s="40"/>
      <c r="EI86" s="40"/>
      <c r="EJ86" s="40"/>
      <c r="EK86" s="40"/>
      <c r="EL86" s="40"/>
      <c r="EM86" s="40"/>
      <c r="EN86" s="40"/>
      <c r="EO86" s="40"/>
      <c r="EP86" s="40"/>
      <c r="EQ86" s="40"/>
      <c r="ER86" s="40"/>
      <c r="ES86" s="40"/>
      <c r="ET86" s="40"/>
      <c r="EU86" s="40"/>
      <c r="EV86" s="40"/>
      <c r="EW86" s="40"/>
      <c r="EX86" s="40"/>
      <c r="EY86" s="40"/>
      <c r="EZ86" s="40"/>
      <c r="FA86" s="40"/>
      <c r="FB86" s="40"/>
      <c r="FC86" s="40"/>
      <c r="FD86" s="40"/>
      <c r="FE86" s="40"/>
      <c r="FF86" s="40"/>
      <c r="FG86" s="40"/>
      <c r="FH86" s="40"/>
      <c r="FI86" s="40"/>
      <c r="FJ86" s="40"/>
      <c r="FK86" s="40"/>
      <c r="FL86" s="40"/>
      <c r="FM86" s="40"/>
      <c r="FN86" s="40"/>
      <c r="FO86" s="40"/>
      <c r="FP86" s="40"/>
      <c r="FQ86" s="40"/>
      <c r="FR86" s="40"/>
      <c r="FS86" s="40"/>
      <c r="FT86" s="40"/>
      <c r="FU86" s="40"/>
      <c r="FV86" s="40"/>
      <c r="FW86" s="40"/>
      <c r="FX86" s="40"/>
      <c r="FY86" s="40"/>
      <c r="FZ86" s="40"/>
      <c r="GA86" s="40"/>
      <c r="GB86" s="40"/>
      <c r="GC86" s="40"/>
      <c r="GD86" s="40"/>
      <c r="GE86" s="40"/>
      <c r="GF86" s="40"/>
      <c r="GG86" s="40"/>
      <c r="GH86" s="40"/>
      <c r="GI86" s="40"/>
      <c r="GJ86" s="40"/>
      <c r="GK86" s="40"/>
      <c r="GL86" s="40"/>
      <c r="GM86" s="40"/>
      <c r="GN86" s="40"/>
      <c r="GO86" s="40"/>
      <c r="GP86" s="40"/>
      <c r="GQ86" s="40"/>
      <c r="GR86" s="40"/>
      <c r="GS86" s="40"/>
      <c r="GT86" s="40"/>
      <c r="GU86" s="40"/>
      <c r="GV86" s="40"/>
      <c r="GW86" s="40"/>
      <c r="GX86" s="40"/>
      <c r="GY86" s="40"/>
      <c r="GZ86" s="40"/>
      <c r="HA86" s="40"/>
      <c r="HB86" s="40"/>
      <c r="HC86" s="40"/>
      <c r="HD86" s="40"/>
      <c r="HE86" s="40"/>
      <c r="HF86" s="40"/>
      <c r="HG86" s="40"/>
      <c r="HH86" s="40"/>
      <c r="HI86" s="40"/>
      <c r="HJ86" s="40"/>
      <c r="HK86" s="40"/>
      <c r="HL86" s="40"/>
      <c r="HM86" s="40"/>
      <c r="HN86" s="40"/>
      <c r="HO86" s="40"/>
      <c r="HP86" s="40"/>
      <c r="HQ86" s="40"/>
      <c r="HR86" s="40"/>
      <c r="HS86" s="40"/>
      <c r="HT86" s="40"/>
      <c r="HU86" s="40"/>
      <c r="HV86" s="40"/>
      <c r="HW86" s="40"/>
      <c r="HX86" s="40"/>
      <c r="HY86" s="40"/>
      <c r="HZ86" s="40"/>
      <c r="IA86" s="40"/>
      <c r="IB86" s="40"/>
      <c r="IC86" s="40"/>
      <c r="ID86" s="40"/>
      <c r="IE86" s="40"/>
      <c r="IF86" s="40"/>
      <c r="IG86" s="40"/>
      <c r="IH86" s="40"/>
      <c r="II86" s="40"/>
      <c r="IJ86" s="40"/>
      <c r="IK86" s="40"/>
      <c r="IL86" s="40"/>
      <c r="IM86" s="40"/>
      <c r="IN86" s="40"/>
      <c r="IO86" s="40"/>
      <c r="IP86" s="40"/>
      <c r="IQ86" s="40"/>
      <c r="IR86" s="40"/>
      <c r="IS86" s="40"/>
      <c r="IT86" s="40"/>
      <c r="IU86" s="40"/>
      <c r="IV86" s="40"/>
    </row>
    <row r="87" spans="1:256">
      <c r="A87" s="54" t="s">
        <v>124</v>
      </c>
      <c r="B87" s="52" t="s">
        <v>125</v>
      </c>
      <c r="C87" s="52"/>
      <c r="D87" s="53"/>
      <c r="E87" s="53"/>
      <c r="F87" s="53"/>
      <c r="G87" s="53"/>
      <c r="H87" s="53"/>
      <c r="I87" s="53"/>
      <c r="J87" s="53"/>
      <c r="K87" s="53"/>
      <c r="L87" s="53"/>
      <c r="M87" s="33"/>
      <c r="N87" s="33"/>
      <c r="O87" s="33"/>
      <c r="P87" s="33"/>
      <c r="Q87" s="33"/>
      <c r="R87" s="33"/>
      <c r="S87" s="33"/>
      <c r="T87" s="33"/>
      <c r="U87" s="33"/>
      <c r="V87" s="33"/>
      <c r="W87" s="33"/>
      <c r="X87" s="33"/>
      <c r="Y87" s="33"/>
      <c r="Z87" s="33"/>
      <c r="AA87" s="33"/>
      <c r="AB87" s="33"/>
      <c r="AC87" s="33"/>
      <c r="AD87" s="33"/>
      <c r="AE87" s="33"/>
      <c r="AF87" s="60"/>
      <c r="AG87" s="40"/>
      <c r="AH87" s="40"/>
      <c r="AI87" s="40"/>
      <c r="AJ87" s="40"/>
      <c r="AK87" s="40"/>
      <c r="AL87" s="40"/>
      <c r="AM87" s="40"/>
      <c r="AN87" s="40"/>
      <c r="AO87" s="40"/>
      <c r="AP87" s="40"/>
      <c r="AQ87" s="40"/>
      <c r="AR87" s="40"/>
      <c r="AS87" s="40"/>
      <c r="AT87" s="40"/>
      <c r="AU87" s="40"/>
      <c r="AV87" s="40"/>
      <c r="AW87" s="40"/>
      <c r="AX87" s="40"/>
      <c r="AY87" s="40"/>
      <c r="AZ87" s="40"/>
      <c r="BA87" s="40"/>
      <c r="BB87" s="40"/>
      <c r="BC87" s="40"/>
      <c r="BD87" s="40"/>
      <c r="BE87" s="40"/>
      <c r="BF87" s="40"/>
      <c r="BG87" s="40"/>
      <c r="BH87" s="40"/>
      <c r="BI87" s="40"/>
      <c r="BJ87" s="40"/>
      <c r="BK87" s="40"/>
      <c r="BL87" s="40"/>
      <c r="BM87" s="40"/>
      <c r="BN87" s="40"/>
      <c r="BO87" s="40"/>
      <c r="BP87" s="40"/>
      <c r="BQ87" s="40"/>
      <c r="BR87" s="40"/>
      <c r="BS87" s="40"/>
      <c r="BT87" s="40"/>
      <c r="BU87" s="40"/>
      <c r="BV87" s="40"/>
      <c r="BW87" s="40"/>
      <c r="BX87" s="40"/>
      <c r="BY87" s="40"/>
      <c r="BZ87" s="40"/>
      <c r="CA87" s="40"/>
      <c r="CB87" s="40"/>
      <c r="CC87" s="40"/>
      <c r="CD87" s="40"/>
      <c r="CE87" s="40"/>
      <c r="CF87" s="40"/>
      <c r="CG87" s="40"/>
      <c r="CH87" s="40"/>
      <c r="CI87" s="40"/>
      <c r="CJ87" s="40"/>
      <c r="CK87" s="40"/>
      <c r="CL87" s="40"/>
      <c r="CM87" s="40"/>
      <c r="CN87" s="40"/>
      <c r="CO87" s="40"/>
      <c r="CP87" s="40"/>
      <c r="CQ87" s="40"/>
      <c r="CR87" s="40"/>
      <c r="CS87" s="40"/>
      <c r="CT87" s="40"/>
      <c r="CU87" s="40"/>
      <c r="CV87" s="40"/>
      <c r="CW87" s="40"/>
      <c r="CX87" s="40"/>
      <c r="CY87" s="40"/>
      <c r="CZ87" s="40"/>
      <c r="DA87" s="40"/>
      <c r="DB87" s="40"/>
      <c r="DC87" s="40"/>
      <c r="DD87" s="40"/>
      <c r="DE87" s="40"/>
      <c r="DF87" s="40"/>
      <c r="DG87" s="40"/>
      <c r="DH87" s="40"/>
      <c r="DI87" s="40"/>
      <c r="DJ87" s="40"/>
      <c r="DK87" s="40"/>
      <c r="DL87" s="40"/>
      <c r="DM87" s="40"/>
      <c r="DN87" s="40"/>
      <c r="DO87" s="40"/>
      <c r="DP87" s="40"/>
      <c r="DQ87" s="40"/>
      <c r="DR87" s="40"/>
      <c r="DS87" s="40"/>
      <c r="DT87" s="40"/>
      <c r="DU87" s="40"/>
      <c r="DV87" s="40"/>
      <c r="DW87" s="40"/>
      <c r="DX87" s="40"/>
      <c r="DY87" s="40"/>
      <c r="DZ87" s="40"/>
      <c r="EA87" s="40"/>
      <c r="EB87" s="40"/>
      <c r="EC87" s="40"/>
      <c r="ED87" s="40"/>
      <c r="EE87" s="40"/>
      <c r="EF87" s="40"/>
      <c r="EG87" s="40"/>
      <c r="EH87" s="40"/>
      <c r="EI87" s="40"/>
      <c r="EJ87" s="40"/>
      <c r="EK87" s="40"/>
      <c r="EL87" s="40"/>
      <c r="EM87" s="40"/>
      <c r="EN87" s="40"/>
      <c r="EO87" s="40"/>
      <c r="EP87" s="40"/>
      <c r="EQ87" s="40"/>
      <c r="ER87" s="40"/>
      <c r="ES87" s="40"/>
      <c r="ET87" s="40"/>
      <c r="EU87" s="40"/>
      <c r="EV87" s="40"/>
      <c r="EW87" s="40"/>
      <c r="EX87" s="40"/>
      <c r="EY87" s="40"/>
      <c r="EZ87" s="40"/>
      <c r="FA87" s="40"/>
      <c r="FB87" s="40"/>
      <c r="FC87" s="40"/>
      <c r="FD87" s="40"/>
      <c r="FE87" s="40"/>
      <c r="FF87" s="40"/>
      <c r="FG87" s="40"/>
      <c r="FH87" s="40"/>
      <c r="FI87" s="40"/>
      <c r="FJ87" s="40"/>
      <c r="FK87" s="40"/>
      <c r="FL87" s="40"/>
      <c r="FM87" s="40"/>
      <c r="FN87" s="40"/>
      <c r="FO87" s="40"/>
      <c r="FP87" s="40"/>
      <c r="FQ87" s="40"/>
      <c r="FR87" s="40"/>
      <c r="FS87" s="40"/>
      <c r="FT87" s="40"/>
      <c r="FU87" s="40"/>
      <c r="FV87" s="40"/>
      <c r="FW87" s="40"/>
      <c r="FX87" s="40"/>
      <c r="FY87" s="40"/>
      <c r="FZ87" s="40"/>
      <c r="GA87" s="40"/>
      <c r="GB87" s="40"/>
      <c r="GC87" s="40"/>
      <c r="GD87" s="40"/>
      <c r="GE87" s="40"/>
      <c r="GF87" s="40"/>
      <c r="GG87" s="40"/>
      <c r="GH87" s="40"/>
      <c r="GI87" s="40"/>
      <c r="GJ87" s="40"/>
      <c r="GK87" s="40"/>
      <c r="GL87" s="40"/>
      <c r="GM87" s="40"/>
      <c r="GN87" s="40"/>
      <c r="GO87" s="40"/>
      <c r="GP87" s="40"/>
      <c r="GQ87" s="40"/>
      <c r="GR87" s="40"/>
      <c r="GS87" s="40"/>
      <c r="GT87" s="40"/>
      <c r="GU87" s="40"/>
      <c r="GV87" s="40"/>
      <c r="GW87" s="40"/>
      <c r="GX87" s="40"/>
      <c r="GY87" s="40"/>
      <c r="GZ87" s="40"/>
      <c r="HA87" s="40"/>
      <c r="HB87" s="40"/>
      <c r="HC87" s="40"/>
      <c r="HD87" s="40"/>
      <c r="HE87" s="40"/>
      <c r="HF87" s="40"/>
      <c r="HG87" s="40"/>
      <c r="HH87" s="40"/>
      <c r="HI87" s="40"/>
      <c r="HJ87" s="40"/>
      <c r="HK87" s="40"/>
      <c r="HL87" s="40"/>
      <c r="HM87" s="40"/>
      <c r="HN87" s="40"/>
      <c r="HO87" s="40"/>
      <c r="HP87" s="40"/>
      <c r="HQ87" s="40"/>
      <c r="HR87" s="40"/>
      <c r="HS87" s="40"/>
      <c r="HT87" s="40"/>
      <c r="HU87" s="40"/>
      <c r="HV87" s="40"/>
      <c r="HW87" s="40"/>
      <c r="HX87" s="40"/>
      <c r="HY87" s="40"/>
      <c r="HZ87" s="40"/>
      <c r="IA87" s="40"/>
      <c r="IB87" s="40"/>
      <c r="IC87" s="40"/>
      <c r="ID87" s="40"/>
      <c r="IE87" s="40"/>
      <c r="IF87" s="40"/>
      <c r="IG87" s="40"/>
      <c r="IH87" s="40"/>
      <c r="II87" s="40"/>
      <c r="IJ87" s="40"/>
      <c r="IK87" s="40"/>
      <c r="IL87" s="40"/>
      <c r="IM87" s="40"/>
      <c r="IN87" s="40"/>
      <c r="IO87" s="40"/>
      <c r="IP87" s="40"/>
      <c r="IQ87" s="40"/>
      <c r="IR87" s="40"/>
      <c r="IS87" s="40"/>
      <c r="IT87" s="40"/>
      <c r="IU87" s="40"/>
      <c r="IV87" s="40"/>
    </row>
    <row r="88" spans="1:256" ht="25.5">
      <c r="A88" s="42" t="s">
        <v>213</v>
      </c>
      <c r="B88" s="49" t="s">
        <v>8</v>
      </c>
      <c r="C88" s="49"/>
      <c r="D88" s="46">
        <f>D89+D93+D103+D107+D111+D115</f>
        <v>25000</v>
      </c>
      <c r="E88" s="46">
        <f t="shared" ref="E88:AE88" si="29">E89+E93+E103+E107+E111+E115</f>
        <v>25000</v>
      </c>
      <c r="F88" s="46">
        <f t="shared" si="29"/>
        <v>13796</v>
      </c>
      <c r="G88" s="46">
        <f t="shared" si="29"/>
        <v>13796</v>
      </c>
      <c r="H88" s="46">
        <f t="shared" si="29"/>
        <v>0</v>
      </c>
      <c r="I88" s="46">
        <f t="shared" si="29"/>
        <v>13796</v>
      </c>
      <c r="J88" s="46">
        <f t="shared" si="29"/>
        <v>0</v>
      </c>
      <c r="K88" s="46">
        <f t="shared" si="29"/>
        <v>0</v>
      </c>
      <c r="L88" s="46">
        <f t="shared" si="29"/>
        <v>0</v>
      </c>
      <c r="M88" s="46">
        <f t="shared" si="29"/>
        <v>13796</v>
      </c>
      <c r="N88" s="46">
        <f t="shared" si="29"/>
        <v>13796</v>
      </c>
      <c r="O88" s="46">
        <f t="shared" si="29"/>
        <v>0</v>
      </c>
      <c r="P88" s="46">
        <f t="shared" si="29"/>
        <v>3146.0229999999997</v>
      </c>
      <c r="Q88" s="46">
        <f t="shared" si="29"/>
        <v>3146.0229999999997</v>
      </c>
      <c r="R88" s="46">
        <f t="shared" si="29"/>
        <v>0</v>
      </c>
      <c r="S88" s="46">
        <f t="shared" si="29"/>
        <v>3146.0229999999997</v>
      </c>
      <c r="T88" s="46">
        <f t="shared" si="29"/>
        <v>0</v>
      </c>
      <c r="U88" s="46">
        <f t="shared" si="29"/>
        <v>0</v>
      </c>
      <c r="V88" s="46">
        <f t="shared" si="29"/>
        <v>0</v>
      </c>
      <c r="W88" s="33">
        <f t="shared" si="29"/>
        <v>100</v>
      </c>
      <c r="X88" s="33">
        <f t="shared" si="29"/>
        <v>0</v>
      </c>
      <c r="Y88" s="33">
        <f t="shared" si="29"/>
        <v>22.803877935633516</v>
      </c>
      <c r="Z88" s="33">
        <f t="shared" si="29"/>
        <v>0</v>
      </c>
      <c r="AA88" s="33">
        <f t="shared" si="29"/>
        <v>22.803877935633516</v>
      </c>
      <c r="AB88" s="33">
        <f t="shared" si="29"/>
        <v>0</v>
      </c>
      <c r="AC88" s="33">
        <f t="shared" si="29"/>
        <v>0</v>
      </c>
      <c r="AD88" s="33">
        <f t="shared" si="29"/>
        <v>0</v>
      </c>
      <c r="AE88" s="33">
        <f t="shared" si="29"/>
        <v>100</v>
      </c>
      <c r="AF88" s="42"/>
      <c r="AG88" s="50"/>
      <c r="AH88" s="40"/>
      <c r="AI88" s="40"/>
      <c r="AJ88" s="40"/>
      <c r="AK88" s="40"/>
      <c r="AL88" s="40"/>
      <c r="AM88" s="40"/>
      <c r="AN88" s="40"/>
      <c r="AO88" s="40"/>
      <c r="AP88" s="40"/>
      <c r="AQ88" s="40"/>
      <c r="AR88" s="40"/>
      <c r="AS88" s="40"/>
      <c r="AT88" s="40"/>
      <c r="AU88" s="40"/>
      <c r="AV88" s="40"/>
      <c r="AW88" s="40"/>
      <c r="AX88" s="40"/>
      <c r="AY88" s="40"/>
      <c r="AZ88" s="40"/>
      <c r="BA88" s="40"/>
      <c r="BB88" s="40"/>
      <c r="BC88" s="40"/>
      <c r="BD88" s="40"/>
      <c r="BE88" s="40"/>
      <c r="BF88" s="40"/>
      <c r="BG88" s="40"/>
      <c r="BH88" s="40"/>
      <c r="BI88" s="40"/>
      <c r="BJ88" s="40"/>
      <c r="BK88" s="40"/>
      <c r="BL88" s="40"/>
      <c r="BM88" s="40"/>
      <c r="BN88" s="40"/>
      <c r="BO88" s="40"/>
      <c r="BP88" s="40"/>
      <c r="BQ88" s="40"/>
      <c r="BR88" s="40"/>
      <c r="BS88" s="40"/>
      <c r="BT88" s="40"/>
      <c r="BU88" s="40"/>
      <c r="BV88" s="40"/>
      <c r="BW88" s="40"/>
      <c r="BX88" s="40"/>
      <c r="BY88" s="40"/>
      <c r="BZ88" s="40"/>
      <c r="CA88" s="40"/>
      <c r="CB88" s="40"/>
      <c r="CC88" s="40"/>
      <c r="CD88" s="40"/>
      <c r="CE88" s="40"/>
      <c r="CF88" s="40"/>
      <c r="CG88" s="40"/>
      <c r="CH88" s="40"/>
      <c r="CI88" s="40"/>
      <c r="CJ88" s="40"/>
      <c r="CK88" s="40"/>
      <c r="CL88" s="40"/>
      <c r="CM88" s="40"/>
      <c r="CN88" s="40"/>
      <c r="CO88" s="40"/>
      <c r="CP88" s="40"/>
      <c r="CQ88" s="40"/>
      <c r="CR88" s="40"/>
      <c r="CS88" s="40"/>
      <c r="CT88" s="40"/>
      <c r="CU88" s="40"/>
      <c r="CV88" s="40"/>
      <c r="CW88" s="40"/>
      <c r="CX88" s="40"/>
      <c r="CY88" s="40"/>
      <c r="CZ88" s="40"/>
      <c r="DA88" s="40"/>
      <c r="DB88" s="40"/>
      <c r="DC88" s="40"/>
      <c r="DD88" s="40"/>
      <c r="DE88" s="40"/>
      <c r="DF88" s="40"/>
      <c r="DG88" s="40"/>
      <c r="DH88" s="40"/>
      <c r="DI88" s="40"/>
      <c r="DJ88" s="40"/>
      <c r="DK88" s="40"/>
      <c r="DL88" s="40"/>
      <c r="DM88" s="40"/>
      <c r="DN88" s="40"/>
      <c r="DO88" s="40"/>
      <c r="DP88" s="40"/>
      <c r="DQ88" s="40"/>
      <c r="DR88" s="40"/>
      <c r="DS88" s="40"/>
      <c r="DT88" s="40"/>
      <c r="DU88" s="40"/>
      <c r="DV88" s="40"/>
      <c r="DW88" s="40"/>
      <c r="DX88" s="40"/>
      <c r="DY88" s="40"/>
      <c r="DZ88" s="40"/>
      <c r="EA88" s="40"/>
      <c r="EB88" s="40"/>
      <c r="EC88" s="40"/>
      <c r="ED88" s="40"/>
      <c r="EE88" s="40"/>
      <c r="EF88" s="40"/>
      <c r="EG88" s="40"/>
      <c r="EH88" s="40"/>
      <c r="EI88" s="40"/>
      <c r="EJ88" s="40"/>
      <c r="EK88" s="40"/>
      <c r="EL88" s="40"/>
      <c r="EM88" s="40"/>
      <c r="EN88" s="40"/>
      <c r="EO88" s="40"/>
      <c r="EP88" s="40"/>
      <c r="EQ88" s="40"/>
      <c r="ER88" s="40"/>
      <c r="ES88" s="40"/>
      <c r="ET88" s="40"/>
      <c r="EU88" s="40"/>
      <c r="EV88" s="40"/>
      <c r="EW88" s="40"/>
      <c r="EX88" s="40"/>
      <c r="EY88" s="40"/>
      <c r="EZ88" s="40"/>
      <c r="FA88" s="40"/>
      <c r="FB88" s="40"/>
      <c r="FC88" s="40"/>
      <c r="FD88" s="40"/>
      <c r="FE88" s="40"/>
      <c r="FF88" s="40"/>
      <c r="FG88" s="40"/>
      <c r="FH88" s="40"/>
      <c r="FI88" s="40"/>
      <c r="FJ88" s="40"/>
      <c r="FK88" s="40"/>
      <c r="FL88" s="40"/>
      <c r="FM88" s="40"/>
      <c r="FN88" s="40"/>
      <c r="FO88" s="40"/>
      <c r="FP88" s="40"/>
      <c r="FQ88" s="40"/>
      <c r="FR88" s="40"/>
      <c r="FS88" s="40"/>
      <c r="FT88" s="40"/>
      <c r="FU88" s="40"/>
      <c r="FV88" s="40"/>
      <c r="FW88" s="40"/>
      <c r="FX88" s="40"/>
      <c r="FY88" s="40"/>
      <c r="FZ88" s="40"/>
      <c r="GA88" s="40"/>
      <c r="GB88" s="40"/>
      <c r="GC88" s="40"/>
      <c r="GD88" s="40"/>
      <c r="GE88" s="40"/>
      <c r="GF88" s="40"/>
      <c r="GG88" s="40"/>
      <c r="GH88" s="40"/>
      <c r="GI88" s="40"/>
      <c r="GJ88" s="40"/>
      <c r="GK88" s="40"/>
      <c r="GL88" s="40"/>
      <c r="GM88" s="40"/>
      <c r="GN88" s="40"/>
      <c r="GO88" s="40"/>
      <c r="GP88" s="40"/>
      <c r="GQ88" s="40"/>
      <c r="GR88" s="40"/>
      <c r="GS88" s="40"/>
      <c r="GT88" s="40"/>
      <c r="GU88" s="40"/>
      <c r="GV88" s="40"/>
      <c r="GW88" s="40"/>
      <c r="GX88" s="40"/>
      <c r="GY88" s="40"/>
      <c r="GZ88" s="40"/>
      <c r="HA88" s="40"/>
      <c r="HB88" s="40"/>
      <c r="HC88" s="40"/>
      <c r="HD88" s="40"/>
      <c r="HE88" s="40"/>
      <c r="HF88" s="40"/>
      <c r="HG88" s="40"/>
      <c r="HH88" s="40"/>
      <c r="HI88" s="40"/>
      <c r="HJ88" s="40"/>
      <c r="HK88" s="40"/>
      <c r="HL88" s="40"/>
      <c r="HM88" s="40"/>
      <c r="HN88" s="40"/>
      <c r="HO88" s="40"/>
      <c r="HP88" s="40"/>
      <c r="HQ88" s="40"/>
      <c r="HR88" s="40"/>
      <c r="HS88" s="40"/>
      <c r="HT88" s="40"/>
      <c r="HU88" s="40"/>
      <c r="HV88" s="40"/>
      <c r="HW88" s="40"/>
      <c r="HX88" s="40"/>
      <c r="HY88" s="40"/>
      <c r="HZ88" s="40"/>
      <c r="IA88" s="40"/>
      <c r="IB88" s="40"/>
      <c r="IC88" s="40"/>
      <c r="ID88" s="40"/>
      <c r="IE88" s="40"/>
      <c r="IF88" s="40"/>
      <c r="IG88" s="40"/>
      <c r="IH88" s="40"/>
      <c r="II88" s="40"/>
      <c r="IJ88" s="40"/>
      <c r="IK88" s="40"/>
      <c r="IL88" s="40"/>
      <c r="IM88" s="40"/>
      <c r="IN88" s="40"/>
      <c r="IO88" s="40"/>
      <c r="IP88" s="40"/>
      <c r="IQ88" s="40"/>
      <c r="IR88" s="40"/>
      <c r="IS88" s="40"/>
      <c r="IT88" s="40"/>
      <c r="IU88" s="40"/>
      <c r="IV88" s="40"/>
    </row>
    <row r="89" spans="1:256">
      <c r="A89" s="51" t="s">
        <v>110</v>
      </c>
      <c r="B89" s="52" t="s">
        <v>214</v>
      </c>
      <c r="C89" s="52"/>
      <c r="D89" s="53"/>
      <c r="E89" s="53"/>
      <c r="F89" s="53"/>
      <c r="G89" s="53"/>
      <c r="H89" s="53"/>
      <c r="I89" s="53"/>
      <c r="J89" s="53"/>
      <c r="K89" s="53"/>
      <c r="L89" s="53"/>
      <c r="M89" s="33"/>
      <c r="N89" s="33"/>
      <c r="O89" s="33"/>
      <c r="P89" s="33"/>
      <c r="Q89" s="33"/>
      <c r="R89" s="33"/>
      <c r="S89" s="33"/>
      <c r="T89" s="33"/>
      <c r="U89" s="33"/>
      <c r="V89" s="33"/>
      <c r="W89" s="33"/>
      <c r="X89" s="33"/>
      <c r="Y89" s="33"/>
      <c r="Z89" s="33"/>
      <c r="AA89" s="33"/>
      <c r="AB89" s="33"/>
      <c r="AC89" s="33"/>
      <c r="AD89" s="33"/>
      <c r="AE89" s="33"/>
      <c r="AF89" s="60"/>
      <c r="AG89" s="40"/>
      <c r="AH89" s="40"/>
      <c r="AI89" s="40"/>
      <c r="AJ89" s="40"/>
      <c r="AK89" s="40"/>
      <c r="AL89" s="40"/>
      <c r="AM89" s="40"/>
      <c r="AN89" s="40"/>
      <c r="AO89" s="40"/>
      <c r="AP89" s="40"/>
      <c r="AQ89" s="40"/>
      <c r="AR89" s="40"/>
      <c r="AS89" s="40"/>
      <c r="AT89" s="40"/>
      <c r="AU89" s="40"/>
      <c r="AV89" s="40"/>
      <c r="AW89" s="40"/>
      <c r="AX89" s="40"/>
      <c r="AY89" s="40"/>
      <c r="AZ89" s="40"/>
      <c r="BA89" s="40"/>
      <c r="BB89" s="40"/>
      <c r="BC89" s="40"/>
      <c r="BD89" s="40"/>
      <c r="BE89" s="40"/>
      <c r="BF89" s="40"/>
      <c r="BG89" s="40"/>
      <c r="BH89" s="40"/>
      <c r="BI89" s="40"/>
      <c r="BJ89" s="40"/>
      <c r="BK89" s="40"/>
      <c r="BL89" s="40"/>
      <c r="BM89" s="40"/>
      <c r="BN89" s="40"/>
      <c r="BO89" s="40"/>
      <c r="BP89" s="40"/>
      <c r="BQ89" s="40"/>
      <c r="BR89" s="40"/>
      <c r="BS89" s="40"/>
      <c r="BT89" s="40"/>
      <c r="BU89" s="40"/>
      <c r="BV89" s="40"/>
      <c r="BW89" s="40"/>
      <c r="BX89" s="40"/>
      <c r="BY89" s="40"/>
      <c r="BZ89" s="40"/>
      <c r="CA89" s="40"/>
      <c r="CB89" s="40"/>
      <c r="CC89" s="40"/>
      <c r="CD89" s="40"/>
      <c r="CE89" s="40"/>
      <c r="CF89" s="40"/>
      <c r="CG89" s="40"/>
      <c r="CH89" s="40"/>
      <c r="CI89" s="40"/>
      <c r="CJ89" s="40"/>
      <c r="CK89" s="40"/>
      <c r="CL89" s="40"/>
      <c r="CM89" s="40"/>
      <c r="CN89" s="40"/>
      <c r="CO89" s="40"/>
      <c r="CP89" s="40"/>
      <c r="CQ89" s="40"/>
      <c r="CR89" s="40"/>
      <c r="CS89" s="40"/>
      <c r="CT89" s="40"/>
      <c r="CU89" s="40"/>
      <c r="CV89" s="40"/>
      <c r="CW89" s="40"/>
      <c r="CX89" s="40"/>
      <c r="CY89" s="40"/>
      <c r="CZ89" s="40"/>
      <c r="DA89" s="40"/>
      <c r="DB89" s="40"/>
      <c r="DC89" s="40"/>
      <c r="DD89" s="40"/>
      <c r="DE89" s="40"/>
      <c r="DF89" s="40"/>
      <c r="DG89" s="40"/>
      <c r="DH89" s="40"/>
      <c r="DI89" s="40"/>
      <c r="DJ89" s="40"/>
      <c r="DK89" s="40"/>
      <c r="DL89" s="40"/>
      <c r="DM89" s="40"/>
      <c r="DN89" s="40"/>
      <c r="DO89" s="40"/>
      <c r="DP89" s="40"/>
      <c r="DQ89" s="40"/>
      <c r="DR89" s="40"/>
      <c r="DS89" s="40"/>
      <c r="DT89" s="40"/>
      <c r="DU89" s="40"/>
      <c r="DV89" s="40"/>
      <c r="DW89" s="40"/>
      <c r="DX89" s="40"/>
      <c r="DY89" s="40"/>
      <c r="DZ89" s="40"/>
      <c r="EA89" s="40"/>
      <c r="EB89" s="40"/>
      <c r="EC89" s="40"/>
      <c r="ED89" s="40"/>
      <c r="EE89" s="40"/>
      <c r="EF89" s="40"/>
      <c r="EG89" s="40"/>
      <c r="EH89" s="40"/>
      <c r="EI89" s="40"/>
      <c r="EJ89" s="40"/>
      <c r="EK89" s="40"/>
      <c r="EL89" s="40"/>
      <c r="EM89" s="40"/>
      <c r="EN89" s="40"/>
      <c r="EO89" s="40"/>
      <c r="EP89" s="40"/>
      <c r="EQ89" s="40"/>
      <c r="ER89" s="40"/>
      <c r="ES89" s="40"/>
      <c r="ET89" s="40"/>
      <c r="EU89" s="40"/>
      <c r="EV89" s="40"/>
      <c r="EW89" s="40"/>
      <c r="EX89" s="40"/>
      <c r="EY89" s="40"/>
      <c r="EZ89" s="40"/>
      <c r="FA89" s="40"/>
      <c r="FB89" s="40"/>
      <c r="FC89" s="40"/>
      <c r="FD89" s="40"/>
      <c r="FE89" s="40"/>
      <c r="FF89" s="40"/>
      <c r="FG89" s="40"/>
      <c r="FH89" s="40"/>
      <c r="FI89" s="40"/>
      <c r="FJ89" s="40"/>
      <c r="FK89" s="40"/>
      <c r="FL89" s="40"/>
      <c r="FM89" s="40"/>
      <c r="FN89" s="40"/>
      <c r="FO89" s="40"/>
      <c r="FP89" s="40"/>
      <c r="FQ89" s="40"/>
      <c r="FR89" s="40"/>
      <c r="FS89" s="40"/>
      <c r="FT89" s="40"/>
      <c r="FU89" s="40"/>
      <c r="FV89" s="40"/>
      <c r="FW89" s="40"/>
      <c r="FX89" s="40"/>
      <c r="FY89" s="40"/>
      <c r="FZ89" s="40"/>
      <c r="GA89" s="40"/>
      <c r="GB89" s="40"/>
      <c r="GC89" s="40"/>
      <c r="GD89" s="40"/>
      <c r="GE89" s="40"/>
      <c r="GF89" s="40"/>
      <c r="GG89" s="40"/>
      <c r="GH89" s="40"/>
      <c r="GI89" s="40"/>
      <c r="GJ89" s="40"/>
      <c r="GK89" s="40"/>
      <c r="GL89" s="40"/>
      <c r="GM89" s="40"/>
      <c r="GN89" s="40"/>
      <c r="GO89" s="40"/>
      <c r="GP89" s="40"/>
      <c r="GQ89" s="40"/>
      <c r="GR89" s="40"/>
      <c r="GS89" s="40"/>
      <c r="GT89" s="40"/>
      <c r="GU89" s="40"/>
      <c r="GV89" s="40"/>
      <c r="GW89" s="40"/>
      <c r="GX89" s="40"/>
      <c r="GY89" s="40"/>
      <c r="GZ89" s="40"/>
      <c r="HA89" s="40"/>
      <c r="HB89" s="40"/>
      <c r="HC89" s="40"/>
      <c r="HD89" s="40"/>
      <c r="HE89" s="40"/>
      <c r="HF89" s="40"/>
      <c r="HG89" s="40"/>
      <c r="HH89" s="40"/>
      <c r="HI89" s="40"/>
      <c r="HJ89" s="40"/>
      <c r="HK89" s="40"/>
      <c r="HL89" s="40"/>
      <c r="HM89" s="40"/>
      <c r="HN89" s="40"/>
      <c r="HO89" s="40"/>
      <c r="HP89" s="40"/>
      <c r="HQ89" s="40"/>
      <c r="HR89" s="40"/>
      <c r="HS89" s="40"/>
      <c r="HT89" s="40"/>
      <c r="HU89" s="40"/>
      <c r="HV89" s="40"/>
      <c r="HW89" s="40"/>
      <c r="HX89" s="40"/>
      <c r="HY89" s="40"/>
      <c r="HZ89" s="40"/>
      <c r="IA89" s="40"/>
      <c r="IB89" s="40"/>
      <c r="IC89" s="40"/>
      <c r="ID89" s="40"/>
      <c r="IE89" s="40"/>
      <c r="IF89" s="40"/>
      <c r="IG89" s="40"/>
      <c r="IH89" s="40"/>
      <c r="II89" s="40"/>
      <c r="IJ89" s="40"/>
      <c r="IK89" s="40"/>
      <c r="IL89" s="40"/>
      <c r="IM89" s="40"/>
      <c r="IN89" s="40"/>
      <c r="IO89" s="40"/>
      <c r="IP89" s="40"/>
      <c r="IQ89" s="40"/>
      <c r="IR89" s="40"/>
      <c r="IS89" s="40"/>
      <c r="IT89" s="40"/>
      <c r="IU89" s="40"/>
      <c r="IV89" s="40"/>
    </row>
    <row r="90" spans="1:256" ht="25.5">
      <c r="A90" s="55" t="s">
        <v>114</v>
      </c>
      <c r="B90" s="78" t="s">
        <v>119</v>
      </c>
      <c r="C90" s="79"/>
      <c r="D90" s="80"/>
      <c r="E90" s="80"/>
      <c r="F90" s="57"/>
      <c r="G90" s="57"/>
      <c r="H90" s="57"/>
      <c r="I90" s="57"/>
      <c r="J90" s="57"/>
      <c r="K90" s="57"/>
      <c r="L90" s="57"/>
      <c r="M90" s="34"/>
      <c r="N90" s="34"/>
      <c r="O90" s="34"/>
      <c r="P90" s="34"/>
      <c r="Q90" s="34"/>
      <c r="R90" s="34"/>
      <c r="S90" s="34"/>
      <c r="T90" s="34"/>
      <c r="U90" s="34"/>
      <c r="V90" s="34"/>
      <c r="W90" s="34"/>
      <c r="X90" s="34"/>
      <c r="Y90" s="34"/>
      <c r="Z90" s="34"/>
      <c r="AA90" s="34"/>
      <c r="AB90" s="34"/>
      <c r="AC90" s="34"/>
      <c r="AD90" s="34"/>
      <c r="AE90" s="34"/>
      <c r="AF90" s="45"/>
    </row>
    <row r="91" spans="1:256">
      <c r="A91" s="55" t="s">
        <v>124</v>
      </c>
      <c r="B91" s="78" t="s">
        <v>125</v>
      </c>
      <c r="C91" s="56"/>
      <c r="D91" s="57"/>
      <c r="E91" s="57"/>
      <c r="F91" s="57"/>
      <c r="G91" s="57"/>
      <c r="H91" s="57"/>
      <c r="I91" s="57"/>
      <c r="J91" s="57"/>
      <c r="K91" s="57"/>
      <c r="L91" s="57"/>
      <c r="M91" s="34"/>
      <c r="N91" s="34"/>
      <c r="O91" s="34"/>
      <c r="P91" s="34"/>
      <c r="Q91" s="34"/>
      <c r="R91" s="34"/>
      <c r="S91" s="34"/>
      <c r="T91" s="34"/>
      <c r="U91" s="34"/>
      <c r="V91" s="34"/>
      <c r="W91" s="34"/>
      <c r="X91" s="34"/>
      <c r="Y91" s="34"/>
      <c r="Z91" s="34"/>
      <c r="AA91" s="34"/>
      <c r="AB91" s="34"/>
      <c r="AC91" s="34"/>
      <c r="AD91" s="34"/>
      <c r="AE91" s="34"/>
      <c r="AF91" s="65"/>
    </row>
    <row r="92" spans="1:256">
      <c r="A92" s="55" t="s">
        <v>126</v>
      </c>
      <c r="B92" s="78" t="s">
        <v>115</v>
      </c>
      <c r="C92" s="56"/>
      <c r="D92" s="57"/>
      <c r="E92" s="57"/>
      <c r="F92" s="57"/>
      <c r="G92" s="57"/>
      <c r="H92" s="57"/>
      <c r="I92" s="57"/>
      <c r="J92" s="57"/>
      <c r="K92" s="57"/>
      <c r="L92" s="57"/>
      <c r="M92" s="34"/>
      <c r="N92" s="34"/>
      <c r="O92" s="34"/>
      <c r="P92" s="34"/>
      <c r="Q92" s="34"/>
      <c r="R92" s="34"/>
      <c r="S92" s="34"/>
      <c r="T92" s="34"/>
      <c r="U92" s="34"/>
      <c r="V92" s="34"/>
      <c r="W92" s="34"/>
      <c r="X92" s="34"/>
      <c r="Y92" s="34"/>
      <c r="Z92" s="34"/>
      <c r="AA92" s="34"/>
      <c r="AB92" s="34"/>
      <c r="AC92" s="34"/>
      <c r="AD92" s="34"/>
      <c r="AE92" s="34"/>
      <c r="AF92" s="65"/>
    </row>
    <row r="93" spans="1:256">
      <c r="A93" s="51" t="s">
        <v>127</v>
      </c>
      <c r="B93" s="52" t="s">
        <v>215</v>
      </c>
      <c r="C93" s="52"/>
      <c r="D93" s="53">
        <f>D95</f>
        <v>25000</v>
      </c>
      <c r="E93" s="53">
        <f t="shared" ref="E93:AE93" si="30">E95</f>
        <v>25000</v>
      </c>
      <c r="F93" s="53">
        <f t="shared" si="30"/>
        <v>13796</v>
      </c>
      <c r="G93" s="53">
        <f t="shared" si="30"/>
        <v>13796</v>
      </c>
      <c r="H93" s="53">
        <f t="shared" si="30"/>
        <v>0</v>
      </c>
      <c r="I93" s="53">
        <f t="shared" si="30"/>
        <v>13796</v>
      </c>
      <c r="J93" s="53">
        <f t="shared" si="30"/>
        <v>0</v>
      </c>
      <c r="K93" s="53">
        <f t="shared" si="30"/>
        <v>0</v>
      </c>
      <c r="L93" s="53">
        <f t="shared" si="30"/>
        <v>0</v>
      </c>
      <c r="M93" s="53">
        <f t="shared" si="30"/>
        <v>13796</v>
      </c>
      <c r="N93" s="53">
        <f t="shared" si="30"/>
        <v>13796</v>
      </c>
      <c r="O93" s="53">
        <f t="shared" si="30"/>
        <v>0</v>
      </c>
      <c r="P93" s="53">
        <f t="shared" si="30"/>
        <v>3146.0229999999997</v>
      </c>
      <c r="Q93" s="53">
        <f t="shared" si="30"/>
        <v>3146.0229999999997</v>
      </c>
      <c r="R93" s="53">
        <f t="shared" si="30"/>
        <v>0</v>
      </c>
      <c r="S93" s="53">
        <f t="shared" si="30"/>
        <v>3146.0229999999997</v>
      </c>
      <c r="T93" s="53">
        <f t="shared" si="30"/>
        <v>0</v>
      </c>
      <c r="U93" s="53">
        <f t="shared" si="30"/>
        <v>0</v>
      </c>
      <c r="V93" s="53">
        <f t="shared" si="30"/>
        <v>0</v>
      </c>
      <c r="W93" s="53">
        <f t="shared" si="30"/>
        <v>100</v>
      </c>
      <c r="X93" s="53">
        <f t="shared" si="30"/>
        <v>0</v>
      </c>
      <c r="Y93" s="53">
        <f t="shared" si="30"/>
        <v>22.803877935633516</v>
      </c>
      <c r="Z93" s="53">
        <f t="shared" si="30"/>
        <v>0</v>
      </c>
      <c r="AA93" s="53">
        <f t="shared" si="30"/>
        <v>22.803877935633516</v>
      </c>
      <c r="AB93" s="53">
        <f t="shared" si="30"/>
        <v>0</v>
      </c>
      <c r="AC93" s="53">
        <f t="shared" si="30"/>
        <v>0</v>
      </c>
      <c r="AD93" s="53">
        <f t="shared" si="30"/>
        <v>0</v>
      </c>
      <c r="AE93" s="53">
        <f t="shared" si="30"/>
        <v>100</v>
      </c>
      <c r="AF93" s="60"/>
      <c r="AG93" s="40"/>
      <c r="AH93" s="40"/>
      <c r="AI93" s="40"/>
      <c r="AJ93" s="40"/>
      <c r="AK93" s="40"/>
      <c r="AL93" s="40"/>
      <c r="AM93" s="40"/>
      <c r="AN93" s="40"/>
      <c r="AO93" s="40"/>
      <c r="AP93" s="40"/>
      <c r="AQ93" s="40"/>
      <c r="AR93" s="40"/>
      <c r="AS93" s="40"/>
      <c r="AT93" s="40"/>
      <c r="AU93" s="40"/>
      <c r="AV93" s="40"/>
      <c r="AW93" s="40"/>
      <c r="AX93" s="40"/>
      <c r="AY93" s="40"/>
      <c r="AZ93" s="40"/>
      <c r="BA93" s="40"/>
      <c r="BB93" s="40"/>
      <c r="BC93" s="40"/>
      <c r="BD93" s="40"/>
      <c r="BE93" s="40"/>
      <c r="BF93" s="40"/>
      <c r="BG93" s="40"/>
      <c r="BH93" s="40"/>
      <c r="BI93" s="40"/>
      <c r="BJ93" s="40"/>
      <c r="BK93" s="40"/>
      <c r="BL93" s="40"/>
      <c r="BM93" s="40"/>
      <c r="BN93" s="40"/>
      <c r="BO93" s="40"/>
      <c r="BP93" s="40"/>
      <c r="BQ93" s="40"/>
      <c r="BR93" s="40"/>
      <c r="BS93" s="40"/>
      <c r="BT93" s="40"/>
      <c r="BU93" s="40"/>
      <c r="BV93" s="40"/>
      <c r="BW93" s="40"/>
      <c r="BX93" s="40"/>
      <c r="BY93" s="40"/>
      <c r="BZ93" s="40"/>
      <c r="CA93" s="40"/>
      <c r="CB93" s="40"/>
      <c r="CC93" s="40"/>
      <c r="CD93" s="40"/>
      <c r="CE93" s="40"/>
      <c r="CF93" s="40"/>
      <c r="CG93" s="40"/>
      <c r="CH93" s="40"/>
      <c r="CI93" s="40"/>
      <c r="CJ93" s="40"/>
      <c r="CK93" s="40"/>
      <c r="CL93" s="40"/>
      <c r="CM93" s="40"/>
      <c r="CN93" s="40"/>
      <c r="CO93" s="40"/>
      <c r="CP93" s="40"/>
      <c r="CQ93" s="40"/>
      <c r="CR93" s="40"/>
      <c r="CS93" s="40"/>
      <c r="CT93" s="40"/>
      <c r="CU93" s="40"/>
      <c r="CV93" s="40"/>
      <c r="CW93" s="40"/>
      <c r="CX93" s="40"/>
      <c r="CY93" s="40"/>
      <c r="CZ93" s="40"/>
      <c r="DA93" s="40"/>
      <c r="DB93" s="40"/>
      <c r="DC93" s="40"/>
      <c r="DD93" s="40"/>
      <c r="DE93" s="40"/>
      <c r="DF93" s="40"/>
      <c r="DG93" s="40"/>
      <c r="DH93" s="40"/>
      <c r="DI93" s="40"/>
      <c r="DJ93" s="40"/>
      <c r="DK93" s="40"/>
      <c r="DL93" s="40"/>
      <c r="DM93" s="40"/>
      <c r="DN93" s="40"/>
      <c r="DO93" s="40"/>
      <c r="DP93" s="40"/>
      <c r="DQ93" s="40"/>
      <c r="DR93" s="40"/>
      <c r="DS93" s="40"/>
      <c r="DT93" s="40"/>
      <c r="DU93" s="40"/>
      <c r="DV93" s="40"/>
      <c r="DW93" s="40"/>
      <c r="DX93" s="40"/>
      <c r="DY93" s="40"/>
      <c r="DZ93" s="40"/>
      <c r="EA93" s="40"/>
      <c r="EB93" s="40"/>
      <c r="EC93" s="40"/>
      <c r="ED93" s="40"/>
      <c r="EE93" s="40"/>
      <c r="EF93" s="40"/>
      <c r="EG93" s="40"/>
      <c r="EH93" s="40"/>
      <c r="EI93" s="40"/>
      <c r="EJ93" s="40"/>
      <c r="EK93" s="40"/>
      <c r="EL93" s="40"/>
      <c r="EM93" s="40"/>
      <c r="EN93" s="40"/>
      <c r="EO93" s="40"/>
      <c r="EP93" s="40"/>
      <c r="EQ93" s="40"/>
      <c r="ER93" s="40"/>
      <c r="ES93" s="40"/>
      <c r="ET93" s="40"/>
      <c r="EU93" s="40"/>
      <c r="EV93" s="40"/>
      <c r="EW93" s="40"/>
      <c r="EX93" s="40"/>
      <c r="EY93" s="40"/>
      <c r="EZ93" s="40"/>
      <c r="FA93" s="40"/>
      <c r="FB93" s="40"/>
      <c r="FC93" s="40"/>
      <c r="FD93" s="40"/>
      <c r="FE93" s="40"/>
      <c r="FF93" s="40"/>
      <c r="FG93" s="40"/>
      <c r="FH93" s="40"/>
      <c r="FI93" s="40"/>
      <c r="FJ93" s="40"/>
      <c r="FK93" s="40"/>
      <c r="FL93" s="40"/>
      <c r="FM93" s="40"/>
      <c r="FN93" s="40"/>
      <c r="FO93" s="40"/>
      <c r="FP93" s="40"/>
      <c r="FQ93" s="40"/>
      <c r="FR93" s="40"/>
      <c r="FS93" s="40"/>
      <c r="FT93" s="40"/>
      <c r="FU93" s="40"/>
      <c r="FV93" s="40"/>
      <c r="FW93" s="40"/>
      <c r="FX93" s="40"/>
      <c r="FY93" s="40"/>
      <c r="FZ93" s="40"/>
      <c r="GA93" s="40"/>
      <c r="GB93" s="40"/>
      <c r="GC93" s="40"/>
      <c r="GD93" s="40"/>
      <c r="GE93" s="40"/>
      <c r="GF93" s="40"/>
      <c r="GG93" s="40"/>
      <c r="GH93" s="40"/>
      <c r="GI93" s="40"/>
      <c r="GJ93" s="40"/>
      <c r="GK93" s="40"/>
      <c r="GL93" s="40"/>
      <c r="GM93" s="40"/>
      <c r="GN93" s="40"/>
      <c r="GO93" s="40"/>
      <c r="GP93" s="40"/>
      <c r="GQ93" s="40"/>
      <c r="GR93" s="40"/>
      <c r="GS93" s="40"/>
      <c r="GT93" s="40"/>
      <c r="GU93" s="40"/>
      <c r="GV93" s="40"/>
      <c r="GW93" s="40"/>
      <c r="GX93" s="40"/>
      <c r="GY93" s="40"/>
      <c r="GZ93" s="40"/>
      <c r="HA93" s="40"/>
      <c r="HB93" s="40"/>
      <c r="HC93" s="40"/>
      <c r="HD93" s="40"/>
      <c r="HE93" s="40"/>
      <c r="HF93" s="40"/>
      <c r="HG93" s="40"/>
      <c r="HH93" s="40"/>
      <c r="HI93" s="40"/>
      <c r="HJ93" s="40"/>
      <c r="HK93" s="40"/>
      <c r="HL93" s="40"/>
      <c r="HM93" s="40"/>
      <c r="HN93" s="40"/>
      <c r="HO93" s="40"/>
      <c r="HP93" s="40"/>
      <c r="HQ93" s="40"/>
      <c r="HR93" s="40"/>
      <c r="HS93" s="40"/>
      <c r="HT93" s="40"/>
      <c r="HU93" s="40"/>
      <c r="HV93" s="40"/>
      <c r="HW93" s="40"/>
      <c r="HX93" s="40"/>
      <c r="HY93" s="40"/>
      <c r="HZ93" s="40"/>
      <c r="IA93" s="40"/>
      <c r="IB93" s="40"/>
      <c r="IC93" s="40"/>
      <c r="ID93" s="40"/>
      <c r="IE93" s="40"/>
      <c r="IF93" s="40"/>
      <c r="IG93" s="40"/>
      <c r="IH93" s="40"/>
      <c r="II93" s="40"/>
      <c r="IJ93" s="40"/>
      <c r="IK93" s="40"/>
      <c r="IL93" s="40"/>
      <c r="IM93" s="40"/>
      <c r="IN93" s="40"/>
      <c r="IO93" s="40"/>
      <c r="IP93" s="40"/>
      <c r="IQ93" s="40"/>
      <c r="IR93" s="40"/>
      <c r="IS93" s="40"/>
      <c r="IT93" s="40"/>
      <c r="IU93" s="40"/>
      <c r="IV93" s="40"/>
    </row>
    <row r="94" spans="1:256" ht="25.5">
      <c r="A94" s="55" t="s">
        <v>114</v>
      </c>
      <c r="B94" s="78" t="s">
        <v>119</v>
      </c>
      <c r="C94" s="79"/>
      <c r="D94" s="80"/>
      <c r="E94" s="80"/>
      <c r="F94" s="57"/>
      <c r="G94" s="57"/>
      <c r="H94" s="57"/>
      <c r="I94" s="57"/>
      <c r="J94" s="57"/>
      <c r="K94" s="57"/>
      <c r="L94" s="57"/>
      <c r="M94" s="34"/>
      <c r="N94" s="34"/>
      <c r="O94" s="34"/>
      <c r="P94" s="34"/>
      <c r="Q94" s="34"/>
      <c r="R94" s="34"/>
      <c r="S94" s="34"/>
      <c r="T94" s="34"/>
      <c r="U94" s="34"/>
      <c r="V94" s="34"/>
      <c r="W94" s="34"/>
      <c r="X94" s="34"/>
      <c r="Y94" s="34"/>
      <c r="Z94" s="34"/>
      <c r="AA94" s="34"/>
      <c r="AB94" s="34"/>
      <c r="AC94" s="34"/>
      <c r="AD94" s="34"/>
      <c r="AE94" s="34"/>
      <c r="AF94" s="45"/>
    </row>
    <row r="95" spans="1:256">
      <c r="A95" s="55" t="s">
        <v>124</v>
      </c>
      <c r="B95" s="78" t="s">
        <v>125</v>
      </c>
      <c r="C95" s="56"/>
      <c r="D95" s="81">
        <f>SUM(D96:D101)</f>
        <v>25000</v>
      </c>
      <c r="E95" s="81">
        <f t="shared" ref="E95:V95" si="31">SUM(E96:E101)</f>
        <v>25000</v>
      </c>
      <c r="F95" s="81">
        <f t="shared" si="31"/>
        <v>13796</v>
      </c>
      <c r="G95" s="81">
        <f t="shared" si="31"/>
        <v>13796</v>
      </c>
      <c r="H95" s="81">
        <f t="shared" si="31"/>
        <v>0</v>
      </c>
      <c r="I95" s="81">
        <f t="shared" si="31"/>
        <v>13796</v>
      </c>
      <c r="J95" s="81">
        <f t="shared" si="31"/>
        <v>0</v>
      </c>
      <c r="K95" s="81">
        <f t="shared" si="31"/>
        <v>0</v>
      </c>
      <c r="L95" s="81">
        <f t="shared" si="31"/>
        <v>0</v>
      </c>
      <c r="M95" s="81">
        <f t="shared" si="31"/>
        <v>13796</v>
      </c>
      <c r="N95" s="81">
        <f t="shared" si="31"/>
        <v>13796</v>
      </c>
      <c r="O95" s="81">
        <f t="shared" si="31"/>
        <v>0</v>
      </c>
      <c r="P95" s="81">
        <f t="shared" si="31"/>
        <v>3146.0229999999997</v>
      </c>
      <c r="Q95" s="81">
        <f t="shared" si="31"/>
        <v>3146.0229999999997</v>
      </c>
      <c r="R95" s="81">
        <f t="shared" si="31"/>
        <v>0</v>
      </c>
      <c r="S95" s="81">
        <f t="shared" si="31"/>
        <v>3146.0229999999997</v>
      </c>
      <c r="T95" s="81">
        <f t="shared" si="31"/>
        <v>0</v>
      </c>
      <c r="U95" s="81">
        <f t="shared" si="31"/>
        <v>0</v>
      </c>
      <c r="V95" s="81">
        <f t="shared" si="31"/>
        <v>0</v>
      </c>
      <c r="W95" s="37">
        <f t="shared" ref="W95:W101" si="32">N95/G95*100</f>
        <v>100</v>
      </c>
      <c r="X95" s="37"/>
      <c r="Y95" s="37">
        <f t="shared" ref="Y95:Y101" si="33">Q95/G95*100</f>
        <v>22.803877935633516</v>
      </c>
      <c r="Z95" s="37"/>
      <c r="AA95" s="37">
        <f t="shared" ref="AA95:AA101" si="34">S95/I95*100</f>
        <v>22.803877935633516</v>
      </c>
      <c r="AB95" s="37"/>
      <c r="AC95" s="37"/>
      <c r="AD95" s="37"/>
      <c r="AE95" s="37">
        <v>100</v>
      </c>
      <c r="AF95" s="65"/>
    </row>
    <row r="96" spans="1:256" ht="30">
      <c r="A96" s="55" t="s">
        <v>216</v>
      </c>
      <c r="B96" s="82" t="s">
        <v>217</v>
      </c>
      <c r="C96" s="64" t="s">
        <v>218</v>
      </c>
      <c r="D96" s="57">
        <v>6000</v>
      </c>
      <c r="E96" s="57">
        <f t="shared" ref="E96:E101" si="35">D96</f>
        <v>6000</v>
      </c>
      <c r="F96" s="57">
        <f t="shared" ref="F96:F101" si="36">G96+J96</f>
        <v>3500</v>
      </c>
      <c r="G96" s="57">
        <f t="shared" ref="G96:G101" si="37">SUM(H96:I96)</f>
        <v>3500</v>
      </c>
      <c r="H96" s="57"/>
      <c r="I96" s="57">
        <v>3500</v>
      </c>
      <c r="J96" s="57"/>
      <c r="K96" s="57"/>
      <c r="L96" s="57"/>
      <c r="M96" s="34">
        <f t="shared" ref="M96:M101" si="38">SUM(N96:O96)</f>
        <v>3500</v>
      </c>
      <c r="N96" s="34">
        <f t="shared" ref="N96:N101" si="39">I96</f>
        <v>3500</v>
      </c>
      <c r="O96" s="34"/>
      <c r="P96" s="34">
        <f t="shared" ref="P96:P101" si="40">Q96+T96</f>
        <v>0</v>
      </c>
      <c r="Q96" s="34">
        <f t="shared" ref="Q96:Q101" si="41">SUM(R96:S96)</f>
        <v>0</v>
      </c>
      <c r="R96" s="34"/>
      <c r="S96" s="34">
        <v>0</v>
      </c>
      <c r="T96" s="34"/>
      <c r="U96" s="34"/>
      <c r="V96" s="34"/>
      <c r="W96" s="34">
        <f t="shared" si="32"/>
        <v>100</v>
      </c>
      <c r="X96" s="34"/>
      <c r="Y96" s="34">
        <f t="shared" si="33"/>
        <v>0</v>
      </c>
      <c r="Z96" s="34"/>
      <c r="AA96" s="34">
        <f t="shared" si="34"/>
        <v>0</v>
      </c>
      <c r="AB96" s="34"/>
      <c r="AC96" s="34"/>
      <c r="AD96" s="34"/>
      <c r="AE96" s="34">
        <v>100</v>
      </c>
      <c r="AF96" s="58"/>
    </row>
    <row r="97" spans="1:256" ht="30">
      <c r="A97" s="55" t="s">
        <v>219</v>
      </c>
      <c r="B97" s="82" t="s">
        <v>220</v>
      </c>
      <c r="C97" s="64" t="s">
        <v>221</v>
      </c>
      <c r="D97" s="57">
        <v>5100</v>
      </c>
      <c r="E97" s="57">
        <f t="shared" si="35"/>
        <v>5100</v>
      </c>
      <c r="F97" s="57">
        <f t="shared" si="36"/>
        <v>2500</v>
      </c>
      <c r="G97" s="57">
        <f t="shared" si="37"/>
        <v>2500</v>
      </c>
      <c r="H97" s="57"/>
      <c r="I97" s="57">
        <v>2500</v>
      </c>
      <c r="J97" s="57"/>
      <c r="K97" s="57"/>
      <c r="L97" s="57"/>
      <c r="M97" s="34">
        <f t="shared" si="38"/>
        <v>2500</v>
      </c>
      <c r="N97" s="34">
        <f t="shared" si="39"/>
        <v>2500</v>
      </c>
      <c r="O97" s="34"/>
      <c r="P97" s="34">
        <f t="shared" si="40"/>
        <v>1286.2149999999999</v>
      </c>
      <c r="Q97" s="34">
        <f t="shared" si="41"/>
        <v>1286.2149999999999</v>
      </c>
      <c r="R97" s="34"/>
      <c r="S97" s="34">
        <v>1286.2149999999999</v>
      </c>
      <c r="T97" s="34"/>
      <c r="U97" s="34"/>
      <c r="V97" s="34"/>
      <c r="W97" s="34">
        <f t="shared" si="32"/>
        <v>100</v>
      </c>
      <c r="X97" s="34"/>
      <c r="Y97" s="34">
        <f t="shared" si="33"/>
        <v>51.448599999999999</v>
      </c>
      <c r="Z97" s="34"/>
      <c r="AA97" s="34">
        <f t="shared" si="34"/>
        <v>51.448599999999999</v>
      </c>
      <c r="AB97" s="34"/>
      <c r="AC97" s="34"/>
      <c r="AD97" s="34"/>
      <c r="AE97" s="34">
        <v>100</v>
      </c>
      <c r="AF97" s="58"/>
    </row>
    <row r="98" spans="1:256" ht="30">
      <c r="A98" s="55" t="s">
        <v>222</v>
      </c>
      <c r="B98" s="82" t="s">
        <v>223</v>
      </c>
      <c r="C98" s="64" t="s">
        <v>224</v>
      </c>
      <c r="D98" s="57">
        <v>6000</v>
      </c>
      <c r="E98" s="57">
        <f t="shared" si="35"/>
        <v>6000</v>
      </c>
      <c r="F98" s="57">
        <f t="shared" si="36"/>
        <v>3000</v>
      </c>
      <c r="G98" s="57">
        <f t="shared" si="37"/>
        <v>3000</v>
      </c>
      <c r="H98" s="57"/>
      <c r="I98" s="57">
        <v>3000</v>
      </c>
      <c r="J98" s="57"/>
      <c r="K98" s="57"/>
      <c r="L98" s="57"/>
      <c r="M98" s="34">
        <f t="shared" si="38"/>
        <v>3000</v>
      </c>
      <c r="N98" s="34">
        <f t="shared" si="39"/>
        <v>3000</v>
      </c>
      <c r="O98" s="34"/>
      <c r="P98" s="34">
        <f t="shared" si="40"/>
        <v>0</v>
      </c>
      <c r="Q98" s="34">
        <f t="shared" si="41"/>
        <v>0</v>
      </c>
      <c r="R98" s="34"/>
      <c r="S98" s="34">
        <v>0</v>
      </c>
      <c r="T98" s="34"/>
      <c r="U98" s="34"/>
      <c r="V98" s="34"/>
      <c r="W98" s="34">
        <f t="shared" si="32"/>
        <v>100</v>
      </c>
      <c r="X98" s="34"/>
      <c r="Y98" s="34">
        <f t="shared" si="33"/>
        <v>0</v>
      </c>
      <c r="Z98" s="34"/>
      <c r="AA98" s="34">
        <f t="shared" si="34"/>
        <v>0</v>
      </c>
      <c r="AB98" s="34"/>
      <c r="AC98" s="34"/>
      <c r="AD98" s="34"/>
      <c r="AE98" s="34">
        <v>100</v>
      </c>
      <c r="AF98" s="58"/>
    </row>
    <row r="99" spans="1:256" ht="30">
      <c r="A99" s="55" t="s">
        <v>225</v>
      </c>
      <c r="B99" s="82" t="s">
        <v>226</v>
      </c>
      <c r="C99" s="64" t="s">
        <v>227</v>
      </c>
      <c r="D99" s="57">
        <v>1900</v>
      </c>
      <c r="E99" s="57">
        <f t="shared" si="35"/>
        <v>1900</v>
      </c>
      <c r="F99" s="57">
        <f t="shared" si="36"/>
        <v>1805</v>
      </c>
      <c r="G99" s="57">
        <f t="shared" si="37"/>
        <v>1805</v>
      </c>
      <c r="H99" s="57"/>
      <c r="I99" s="57">
        <v>1805</v>
      </c>
      <c r="J99" s="57"/>
      <c r="K99" s="57"/>
      <c r="L99" s="57"/>
      <c r="M99" s="34">
        <f t="shared" si="38"/>
        <v>1805</v>
      </c>
      <c r="N99" s="34">
        <f t="shared" si="39"/>
        <v>1805</v>
      </c>
      <c r="O99" s="34"/>
      <c r="P99" s="34">
        <f t="shared" si="40"/>
        <v>0</v>
      </c>
      <c r="Q99" s="34">
        <f t="shared" si="41"/>
        <v>0</v>
      </c>
      <c r="R99" s="34"/>
      <c r="S99" s="34">
        <v>0</v>
      </c>
      <c r="T99" s="34"/>
      <c r="U99" s="34"/>
      <c r="V99" s="34"/>
      <c r="W99" s="34">
        <f t="shared" si="32"/>
        <v>100</v>
      </c>
      <c r="X99" s="34"/>
      <c r="Y99" s="34">
        <f t="shared" si="33"/>
        <v>0</v>
      </c>
      <c r="Z99" s="34"/>
      <c r="AA99" s="34">
        <f t="shared" si="34"/>
        <v>0</v>
      </c>
      <c r="AB99" s="34"/>
      <c r="AC99" s="34"/>
      <c r="AD99" s="34"/>
      <c r="AE99" s="34">
        <v>100</v>
      </c>
      <c r="AF99" s="58"/>
    </row>
    <row r="100" spans="1:256" ht="30">
      <c r="A100" s="55" t="s">
        <v>228</v>
      </c>
      <c r="B100" s="82" t="s">
        <v>229</v>
      </c>
      <c r="C100" s="64" t="s">
        <v>230</v>
      </c>
      <c r="D100" s="57">
        <v>3200</v>
      </c>
      <c r="E100" s="57">
        <f t="shared" si="35"/>
        <v>3200</v>
      </c>
      <c r="F100" s="57">
        <f t="shared" si="36"/>
        <v>1500</v>
      </c>
      <c r="G100" s="57">
        <f t="shared" si="37"/>
        <v>1500</v>
      </c>
      <c r="H100" s="57"/>
      <c r="I100" s="57">
        <v>1500</v>
      </c>
      <c r="J100" s="57"/>
      <c r="K100" s="57"/>
      <c r="L100" s="57"/>
      <c r="M100" s="34">
        <f t="shared" si="38"/>
        <v>1500</v>
      </c>
      <c r="N100" s="34">
        <f t="shared" si="39"/>
        <v>1500</v>
      </c>
      <c r="O100" s="34"/>
      <c r="P100" s="34">
        <f t="shared" si="40"/>
        <v>1025.94</v>
      </c>
      <c r="Q100" s="34">
        <f t="shared" si="41"/>
        <v>1025.94</v>
      </c>
      <c r="R100" s="34"/>
      <c r="S100" s="34">
        <v>1025.94</v>
      </c>
      <c r="T100" s="34"/>
      <c r="U100" s="34"/>
      <c r="V100" s="34"/>
      <c r="W100" s="34">
        <f t="shared" si="32"/>
        <v>100</v>
      </c>
      <c r="X100" s="34"/>
      <c r="Y100" s="34">
        <f t="shared" si="33"/>
        <v>68.396000000000001</v>
      </c>
      <c r="Z100" s="34"/>
      <c r="AA100" s="34">
        <f t="shared" si="34"/>
        <v>68.396000000000001</v>
      </c>
      <c r="AB100" s="34"/>
      <c r="AC100" s="34"/>
      <c r="AD100" s="34"/>
      <c r="AE100" s="34">
        <v>100</v>
      </c>
      <c r="AF100" s="58"/>
    </row>
    <row r="101" spans="1:256" ht="30">
      <c r="A101" s="55" t="s">
        <v>231</v>
      </c>
      <c r="B101" s="82" t="s">
        <v>232</v>
      </c>
      <c r="C101" s="64" t="s">
        <v>233</v>
      </c>
      <c r="D101" s="57">
        <v>2800</v>
      </c>
      <c r="E101" s="57">
        <f t="shared" si="35"/>
        <v>2800</v>
      </c>
      <c r="F101" s="57">
        <f t="shared" si="36"/>
        <v>1491</v>
      </c>
      <c r="G101" s="57">
        <f t="shared" si="37"/>
        <v>1491</v>
      </c>
      <c r="H101" s="57"/>
      <c r="I101" s="57">
        <v>1491</v>
      </c>
      <c r="J101" s="57"/>
      <c r="K101" s="57"/>
      <c r="L101" s="57"/>
      <c r="M101" s="34">
        <f t="shared" si="38"/>
        <v>1491</v>
      </c>
      <c r="N101" s="34">
        <f t="shared" si="39"/>
        <v>1491</v>
      </c>
      <c r="O101" s="34"/>
      <c r="P101" s="34">
        <f t="shared" si="40"/>
        <v>833.86800000000005</v>
      </c>
      <c r="Q101" s="34">
        <f t="shared" si="41"/>
        <v>833.86800000000005</v>
      </c>
      <c r="R101" s="34"/>
      <c r="S101" s="34">
        <v>833.86800000000005</v>
      </c>
      <c r="T101" s="34"/>
      <c r="U101" s="34"/>
      <c r="V101" s="34"/>
      <c r="W101" s="34">
        <f t="shared" si="32"/>
        <v>100</v>
      </c>
      <c r="X101" s="34"/>
      <c r="Y101" s="34">
        <f t="shared" si="33"/>
        <v>55.926760563380284</v>
      </c>
      <c r="Z101" s="34"/>
      <c r="AA101" s="34">
        <f t="shared" si="34"/>
        <v>55.926760563380284</v>
      </c>
      <c r="AB101" s="34"/>
      <c r="AC101" s="34"/>
      <c r="AD101" s="34"/>
      <c r="AE101" s="34">
        <v>100</v>
      </c>
      <c r="AF101" s="58"/>
    </row>
    <row r="102" spans="1:256">
      <c r="A102" s="55" t="s">
        <v>126</v>
      </c>
      <c r="B102" s="78" t="s">
        <v>115</v>
      </c>
      <c r="C102" s="56"/>
      <c r="D102" s="57"/>
      <c r="E102" s="57"/>
      <c r="F102" s="57"/>
      <c r="G102" s="57"/>
      <c r="H102" s="57"/>
      <c r="I102" s="57"/>
      <c r="J102" s="57"/>
      <c r="K102" s="57"/>
      <c r="L102" s="57"/>
      <c r="M102" s="34"/>
      <c r="N102" s="34"/>
      <c r="O102" s="34"/>
      <c r="P102" s="34"/>
      <c r="Q102" s="34"/>
      <c r="R102" s="34"/>
      <c r="S102" s="34"/>
      <c r="T102" s="34"/>
      <c r="U102" s="34"/>
      <c r="V102" s="34"/>
      <c r="W102" s="34"/>
      <c r="X102" s="34"/>
      <c r="Y102" s="34"/>
      <c r="Z102" s="34"/>
      <c r="AA102" s="34"/>
      <c r="AB102" s="34"/>
      <c r="AC102" s="34"/>
      <c r="AD102" s="34"/>
      <c r="AE102" s="34"/>
      <c r="AF102" s="65"/>
    </row>
    <row r="103" spans="1:256" ht="25.5">
      <c r="A103" s="71" t="s">
        <v>132</v>
      </c>
      <c r="B103" s="52" t="s">
        <v>234</v>
      </c>
      <c r="C103" s="52"/>
      <c r="D103" s="53"/>
      <c r="E103" s="53"/>
      <c r="F103" s="53"/>
      <c r="G103" s="53"/>
      <c r="H103" s="53"/>
      <c r="I103" s="53"/>
      <c r="J103" s="53"/>
      <c r="K103" s="53"/>
      <c r="L103" s="53"/>
      <c r="M103" s="33"/>
      <c r="N103" s="33"/>
      <c r="O103" s="33"/>
      <c r="P103" s="33"/>
      <c r="Q103" s="33"/>
      <c r="R103" s="33"/>
      <c r="S103" s="33"/>
      <c r="T103" s="33"/>
      <c r="U103" s="33"/>
      <c r="V103" s="33"/>
      <c r="W103" s="33"/>
      <c r="X103" s="33"/>
      <c r="Y103" s="33"/>
      <c r="Z103" s="33"/>
      <c r="AA103" s="33"/>
      <c r="AB103" s="33"/>
      <c r="AC103" s="33"/>
      <c r="AD103" s="33"/>
      <c r="AE103" s="33"/>
      <c r="AF103" s="60"/>
      <c r="AG103" s="40"/>
      <c r="AH103" s="40"/>
      <c r="AI103" s="40"/>
      <c r="AJ103" s="40"/>
      <c r="AK103" s="40"/>
      <c r="AL103" s="40"/>
      <c r="AM103" s="40"/>
      <c r="AN103" s="40"/>
      <c r="AO103" s="40"/>
      <c r="AP103" s="40"/>
      <c r="AQ103" s="40"/>
      <c r="AR103" s="40"/>
      <c r="AS103" s="40"/>
      <c r="AT103" s="40"/>
      <c r="AU103" s="40"/>
      <c r="AV103" s="40"/>
      <c r="AW103" s="40"/>
      <c r="AX103" s="40"/>
      <c r="AY103" s="40"/>
      <c r="AZ103" s="40"/>
      <c r="BA103" s="40"/>
      <c r="BB103" s="40"/>
      <c r="BC103" s="40"/>
      <c r="BD103" s="40"/>
      <c r="BE103" s="40"/>
      <c r="BF103" s="40"/>
      <c r="BG103" s="40"/>
      <c r="BH103" s="40"/>
      <c r="BI103" s="40"/>
      <c r="BJ103" s="40"/>
      <c r="BK103" s="40"/>
      <c r="BL103" s="40"/>
      <c r="BM103" s="40"/>
      <c r="BN103" s="40"/>
      <c r="BO103" s="40"/>
      <c r="BP103" s="40"/>
      <c r="BQ103" s="40"/>
      <c r="BR103" s="40"/>
      <c r="BS103" s="40"/>
      <c r="BT103" s="40"/>
      <c r="BU103" s="40"/>
      <c r="BV103" s="40"/>
      <c r="BW103" s="40"/>
      <c r="BX103" s="40"/>
      <c r="BY103" s="40"/>
      <c r="BZ103" s="40"/>
      <c r="CA103" s="40"/>
      <c r="CB103" s="40"/>
      <c r="CC103" s="40"/>
      <c r="CD103" s="40"/>
      <c r="CE103" s="40"/>
      <c r="CF103" s="40"/>
      <c r="CG103" s="40"/>
      <c r="CH103" s="40"/>
      <c r="CI103" s="40"/>
      <c r="CJ103" s="40"/>
      <c r="CK103" s="40"/>
      <c r="CL103" s="40"/>
      <c r="CM103" s="40"/>
      <c r="CN103" s="40"/>
      <c r="CO103" s="40"/>
      <c r="CP103" s="40"/>
      <c r="CQ103" s="40"/>
      <c r="CR103" s="40"/>
      <c r="CS103" s="40"/>
      <c r="CT103" s="40"/>
      <c r="CU103" s="40"/>
      <c r="CV103" s="40"/>
      <c r="CW103" s="40"/>
      <c r="CX103" s="40"/>
      <c r="CY103" s="40"/>
      <c r="CZ103" s="40"/>
      <c r="DA103" s="40"/>
      <c r="DB103" s="40"/>
      <c r="DC103" s="40"/>
      <c r="DD103" s="40"/>
      <c r="DE103" s="40"/>
      <c r="DF103" s="40"/>
      <c r="DG103" s="40"/>
      <c r="DH103" s="40"/>
      <c r="DI103" s="40"/>
      <c r="DJ103" s="40"/>
      <c r="DK103" s="40"/>
      <c r="DL103" s="40"/>
      <c r="DM103" s="40"/>
      <c r="DN103" s="40"/>
      <c r="DO103" s="40"/>
      <c r="DP103" s="40"/>
      <c r="DQ103" s="40"/>
      <c r="DR103" s="40"/>
      <c r="DS103" s="40"/>
      <c r="DT103" s="40"/>
      <c r="DU103" s="40"/>
      <c r="DV103" s="40"/>
      <c r="DW103" s="40"/>
      <c r="DX103" s="40"/>
      <c r="DY103" s="40"/>
      <c r="DZ103" s="40"/>
      <c r="EA103" s="40"/>
      <c r="EB103" s="40"/>
      <c r="EC103" s="40"/>
      <c r="ED103" s="40"/>
      <c r="EE103" s="40"/>
      <c r="EF103" s="40"/>
      <c r="EG103" s="40"/>
      <c r="EH103" s="40"/>
      <c r="EI103" s="40"/>
      <c r="EJ103" s="40"/>
      <c r="EK103" s="40"/>
      <c r="EL103" s="40"/>
      <c r="EM103" s="40"/>
      <c r="EN103" s="40"/>
      <c r="EO103" s="40"/>
      <c r="EP103" s="40"/>
      <c r="EQ103" s="40"/>
      <c r="ER103" s="40"/>
      <c r="ES103" s="40"/>
      <c r="ET103" s="40"/>
      <c r="EU103" s="40"/>
      <c r="EV103" s="40"/>
      <c r="EW103" s="40"/>
      <c r="EX103" s="40"/>
      <c r="EY103" s="40"/>
      <c r="EZ103" s="40"/>
      <c r="FA103" s="40"/>
      <c r="FB103" s="40"/>
      <c r="FC103" s="40"/>
      <c r="FD103" s="40"/>
      <c r="FE103" s="40"/>
      <c r="FF103" s="40"/>
      <c r="FG103" s="40"/>
      <c r="FH103" s="40"/>
      <c r="FI103" s="40"/>
      <c r="FJ103" s="40"/>
      <c r="FK103" s="40"/>
      <c r="FL103" s="40"/>
      <c r="FM103" s="40"/>
      <c r="FN103" s="40"/>
      <c r="FO103" s="40"/>
      <c r="FP103" s="40"/>
      <c r="FQ103" s="40"/>
      <c r="FR103" s="40"/>
      <c r="FS103" s="40"/>
      <c r="FT103" s="40"/>
      <c r="FU103" s="40"/>
      <c r="FV103" s="40"/>
      <c r="FW103" s="40"/>
      <c r="FX103" s="40"/>
      <c r="FY103" s="40"/>
      <c r="FZ103" s="40"/>
      <c r="GA103" s="40"/>
      <c r="GB103" s="40"/>
      <c r="GC103" s="40"/>
      <c r="GD103" s="40"/>
      <c r="GE103" s="40"/>
      <c r="GF103" s="40"/>
      <c r="GG103" s="40"/>
      <c r="GH103" s="40"/>
      <c r="GI103" s="40"/>
      <c r="GJ103" s="40"/>
      <c r="GK103" s="40"/>
      <c r="GL103" s="40"/>
      <c r="GM103" s="40"/>
      <c r="GN103" s="40"/>
      <c r="GO103" s="40"/>
      <c r="GP103" s="40"/>
      <c r="GQ103" s="40"/>
      <c r="GR103" s="40"/>
      <c r="GS103" s="40"/>
      <c r="GT103" s="40"/>
      <c r="GU103" s="40"/>
      <c r="GV103" s="40"/>
      <c r="GW103" s="40"/>
      <c r="GX103" s="40"/>
      <c r="GY103" s="40"/>
      <c r="GZ103" s="40"/>
      <c r="HA103" s="40"/>
      <c r="HB103" s="40"/>
      <c r="HC103" s="40"/>
      <c r="HD103" s="40"/>
      <c r="HE103" s="40"/>
      <c r="HF103" s="40"/>
      <c r="HG103" s="40"/>
      <c r="HH103" s="40"/>
      <c r="HI103" s="40"/>
      <c r="HJ103" s="40"/>
      <c r="HK103" s="40"/>
      <c r="HL103" s="40"/>
      <c r="HM103" s="40"/>
      <c r="HN103" s="40"/>
      <c r="HO103" s="40"/>
      <c r="HP103" s="40"/>
      <c r="HQ103" s="40"/>
      <c r="HR103" s="40"/>
      <c r="HS103" s="40"/>
      <c r="HT103" s="40"/>
      <c r="HU103" s="40"/>
      <c r="HV103" s="40"/>
      <c r="HW103" s="40"/>
      <c r="HX103" s="40"/>
      <c r="HY103" s="40"/>
      <c r="HZ103" s="40"/>
      <c r="IA103" s="40"/>
      <c r="IB103" s="40"/>
      <c r="IC103" s="40"/>
      <c r="ID103" s="40"/>
      <c r="IE103" s="40"/>
      <c r="IF103" s="40"/>
      <c r="IG103" s="40"/>
      <c r="IH103" s="40"/>
      <c r="II103" s="40"/>
      <c r="IJ103" s="40"/>
      <c r="IK103" s="40"/>
      <c r="IL103" s="40"/>
      <c r="IM103" s="40"/>
      <c r="IN103" s="40"/>
      <c r="IO103" s="40"/>
      <c r="IP103" s="40"/>
      <c r="IQ103" s="40"/>
      <c r="IR103" s="40"/>
      <c r="IS103" s="40"/>
      <c r="IT103" s="40"/>
      <c r="IU103" s="40"/>
      <c r="IV103" s="40"/>
    </row>
    <row r="104" spans="1:256" ht="25.5">
      <c r="A104" s="55" t="s">
        <v>114</v>
      </c>
      <c r="B104" s="78" t="s">
        <v>119</v>
      </c>
      <c r="C104" s="52"/>
      <c r="D104" s="53"/>
      <c r="E104" s="53"/>
      <c r="F104" s="53"/>
      <c r="G104" s="53"/>
      <c r="H104" s="53"/>
      <c r="I104" s="53"/>
      <c r="J104" s="53"/>
      <c r="K104" s="53"/>
      <c r="L104" s="53"/>
      <c r="M104" s="33"/>
      <c r="N104" s="33"/>
      <c r="O104" s="33"/>
      <c r="P104" s="33"/>
      <c r="Q104" s="33"/>
      <c r="R104" s="33"/>
      <c r="S104" s="33"/>
      <c r="T104" s="33"/>
      <c r="U104" s="33"/>
      <c r="V104" s="33"/>
      <c r="W104" s="33"/>
      <c r="X104" s="33"/>
      <c r="Y104" s="33"/>
      <c r="Z104" s="33"/>
      <c r="AA104" s="33"/>
      <c r="AB104" s="33"/>
      <c r="AC104" s="33"/>
      <c r="AD104" s="33"/>
      <c r="AE104" s="33"/>
      <c r="AF104" s="60"/>
      <c r="AG104" s="40"/>
      <c r="AH104" s="40"/>
      <c r="AI104" s="40"/>
      <c r="AJ104" s="40"/>
      <c r="AK104" s="40"/>
      <c r="AL104" s="40"/>
      <c r="AM104" s="40"/>
      <c r="AN104" s="40"/>
      <c r="AO104" s="40"/>
      <c r="AP104" s="40"/>
      <c r="AQ104" s="40"/>
      <c r="AR104" s="40"/>
      <c r="AS104" s="40"/>
      <c r="AT104" s="40"/>
      <c r="AU104" s="40"/>
      <c r="AV104" s="40"/>
      <c r="AW104" s="40"/>
      <c r="AX104" s="40"/>
      <c r="AY104" s="40"/>
      <c r="AZ104" s="40"/>
      <c r="BA104" s="40"/>
      <c r="BB104" s="40"/>
      <c r="BC104" s="40"/>
      <c r="BD104" s="40"/>
      <c r="BE104" s="40"/>
      <c r="BF104" s="40"/>
      <c r="BG104" s="40"/>
      <c r="BH104" s="40"/>
      <c r="BI104" s="40"/>
      <c r="BJ104" s="40"/>
      <c r="BK104" s="40"/>
      <c r="BL104" s="40"/>
      <c r="BM104" s="40"/>
      <c r="BN104" s="40"/>
      <c r="BO104" s="40"/>
      <c r="BP104" s="40"/>
      <c r="BQ104" s="40"/>
      <c r="BR104" s="40"/>
      <c r="BS104" s="40"/>
      <c r="BT104" s="40"/>
      <c r="BU104" s="40"/>
      <c r="BV104" s="40"/>
      <c r="BW104" s="40"/>
      <c r="BX104" s="40"/>
      <c r="BY104" s="40"/>
      <c r="BZ104" s="40"/>
      <c r="CA104" s="40"/>
      <c r="CB104" s="40"/>
      <c r="CC104" s="40"/>
      <c r="CD104" s="40"/>
      <c r="CE104" s="40"/>
      <c r="CF104" s="40"/>
      <c r="CG104" s="40"/>
      <c r="CH104" s="40"/>
      <c r="CI104" s="40"/>
      <c r="CJ104" s="40"/>
      <c r="CK104" s="40"/>
      <c r="CL104" s="40"/>
      <c r="CM104" s="40"/>
      <c r="CN104" s="40"/>
      <c r="CO104" s="40"/>
      <c r="CP104" s="40"/>
      <c r="CQ104" s="40"/>
      <c r="CR104" s="40"/>
      <c r="CS104" s="40"/>
      <c r="CT104" s="40"/>
      <c r="CU104" s="40"/>
      <c r="CV104" s="40"/>
      <c r="CW104" s="40"/>
      <c r="CX104" s="40"/>
      <c r="CY104" s="40"/>
      <c r="CZ104" s="40"/>
      <c r="DA104" s="40"/>
      <c r="DB104" s="40"/>
      <c r="DC104" s="40"/>
      <c r="DD104" s="40"/>
      <c r="DE104" s="40"/>
      <c r="DF104" s="40"/>
      <c r="DG104" s="40"/>
      <c r="DH104" s="40"/>
      <c r="DI104" s="40"/>
      <c r="DJ104" s="40"/>
      <c r="DK104" s="40"/>
      <c r="DL104" s="40"/>
      <c r="DM104" s="40"/>
      <c r="DN104" s="40"/>
      <c r="DO104" s="40"/>
      <c r="DP104" s="40"/>
      <c r="DQ104" s="40"/>
      <c r="DR104" s="40"/>
      <c r="DS104" s="40"/>
      <c r="DT104" s="40"/>
      <c r="DU104" s="40"/>
      <c r="DV104" s="40"/>
      <c r="DW104" s="40"/>
      <c r="DX104" s="40"/>
      <c r="DY104" s="40"/>
      <c r="DZ104" s="40"/>
      <c r="EA104" s="40"/>
      <c r="EB104" s="40"/>
      <c r="EC104" s="40"/>
      <c r="ED104" s="40"/>
      <c r="EE104" s="40"/>
      <c r="EF104" s="40"/>
      <c r="EG104" s="40"/>
      <c r="EH104" s="40"/>
      <c r="EI104" s="40"/>
      <c r="EJ104" s="40"/>
      <c r="EK104" s="40"/>
      <c r="EL104" s="40"/>
      <c r="EM104" s="40"/>
      <c r="EN104" s="40"/>
      <c r="EO104" s="40"/>
      <c r="EP104" s="40"/>
      <c r="EQ104" s="40"/>
      <c r="ER104" s="40"/>
      <c r="ES104" s="40"/>
      <c r="ET104" s="40"/>
      <c r="EU104" s="40"/>
      <c r="EV104" s="40"/>
      <c r="EW104" s="40"/>
      <c r="EX104" s="40"/>
      <c r="EY104" s="40"/>
      <c r="EZ104" s="40"/>
      <c r="FA104" s="40"/>
      <c r="FB104" s="40"/>
      <c r="FC104" s="40"/>
      <c r="FD104" s="40"/>
      <c r="FE104" s="40"/>
      <c r="FF104" s="40"/>
      <c r="FG104" s="40"/>
      <c r="FH104" s="40"/>
      <c r="FI104" s="40"/>
      <c r="FJ104" s="40"/>
      <c r="FK104" s="40"/>
      <c r="FL104" s="40"/>
      <c r="FM104" s="40"/>
      <c r="FN104" s="40"/>
      <c r="FO104" s="40"/>
      <c r="FP104" s="40"/>
      <c r="FQ104" s="40"/>
      <c r="FR104" s="40"/>
      <c r="FS104" s="40"/>
      <c r="FT104" s="40"/>
      <c r="FU104" s="40"/>
      <c r="FV104" s="40"/>
      <c r="FW104" s="40"/>
      <c r="FX104" s="40"/>
      <c r="FY104" s="40"/>
      <c r="FZ104" s="40"/>
      <c r="GA104" s="40"/>
      <c r="GB104" s="40"/>
      <c r="GC104" s="40"/>
      <c r="GD104" s="40"/>
      <c r="GE104" s="40"/>
      <c r="GF104" s="40"/>
      <c r="GG104" s="40"/>
      <c r="GH104" s="40"/>
      <c r="GI104" s="40"/>
      <c r="GJ104" s="40"/>
      <c r="GK104" s="40"/>
      <c r="GL104" s="40"/>
      <c r="GM104" s="40"/>
      <c r="GN104" s="40"/>
      <c r="GO104" s="40"/>
      <c r="GP104" s="40"/>
      <c r="GQ104" s="40"/>
      <c r="GR104" s="40"/>
      <c r="GS104" s="40"/>
      <c r="GT104" s="40"/>
      <c r="GU104" s="40"/>
      <c r="GV104" s="40"/>
      <c r="GW104" s="40"/>
      <c r="GX104" s="40"/>
      <c r="GY104" s="40"/>
      <c r="GZ104" s="40"/>
      <c r="HA104" s="40"/>
      <c r="HB104" s="40"/>
      <c r="HC104" s="40"/>
      <c r="HD104" s="40"/>
      <c r="HE104" s="40"/>
      <c r="HF104" s="40"/>
      <c r="HG104" s="40"/>
      <c r="HH104" s="40"/>
      <c r="HI104" s="40"/>
      <c r="HJ104" s="40"/>
      <c r="HK104" s="40"/>
      <c r="HL104" s="40"/>
      <c r="HM104" s="40"/>
      <c r="HN104" s="40"/>
      <c r="HO104" s="40"/>
      <c r="HP104" s="40"/>
      <c r="HQ104" s="40"/>
      <c r="HR104" s="40"/>
      <c r="HS104" s="40"/>
      <c r="HT104" s="40"/>
      <c r="HU104" s="40"/>
      <c r="HV104" s="40"/>
      <c r="HW104" s="40"/>
      <c r="HX104" s="40"/>
      <c r="HY104" s="40"/>
      <c r="HZ104" s="40"/>
      <c r="IA104" s="40"/>
      <c r="IB104" s="40"/>
      <c r="IC104" s="40"/>
      <c r="ID104" s="40"/>
      <c r="IE104" s="40"/>
      <c r="IF104" s="40"/>
      <c r="IG104" s="40"/>
      <c r="IH104" s="40"/>
      <c r="II104" s="40"/>
      <c r="IJ104" s="40"/>
      <c r="IK104" s="40"/>
      <c r="IL104" s="40"/>
      <c r="IM104" s="40"/>
      <c r="IN104" s="40"/>
      <c r="IO104" s="40"/>
      <c r="IP104" s="40"/>
      <c r="IQ104" s="40"/>
      <c r="IR104" s="40"/>
      <c r="IS104" s="40"/>
      <c r="IT104" s="40"/>
      <c r="IU104" s="40"/>
      <c r="IV104" s="40"/>
    </row>
    <row r="105" spans="1:256">
      <c r="A105" s="55" t="s">
        <v>124</v>
      </c>
      <c r="B105" s="78" t="s">
        <v>125</v>
      </c>
      <c r="C105" s="52"/>
      <c r="D105" s="53"/>
      <c r="E105" s="53"/>
      <c r="F105" s="53"/>
      <c r="G105" s="53"/>
      <c r="H105" s="53"/>
      <c r="I105" s="53"/>
      <c r="J105" s="53"/>
      <c r="K105" s="53"/>
      <c r="L105" s="53"/>
      <c r="M105" s="33"/>
      <c r="N105" s="33"/>
      <c r="O105" s="33"/>
      <c r="P105" s="33"/>
      <c r="Q105" s="33"/>
      <c r="R105" s="33"/>
      <c r="S105" s="33"/>
      <c r="T105" s="33"/>
      <c r="U105" s="33"/>
      <c r="V105" s="33"/>
      <c r="W105" s="33"/>
      <c r="X105" s="33"/>
      <c r="Y105" s="33"/>
      <c r="Z105" s="33"/>
      <c r="AA105" s="33"/>
      <c r="AB105" s="33"/>
      <c r="AC105" s="33"/>
      <c r="AD105" s="33"/>
      <c r="AE105" s="33"/>
      <c r="AF105" s="60"/>
      <c r="AG105" s="40"/>
      <c r="AH105" s="40"/>
      <c r="AI105" s="40"/>
      <c r="AJ105" s="40"/>
      <c r="AK105" s="40"/>
      <c r="AL105" s="40"/>
      <c r="AM105" s="40"/>
      <c r="AN105" s="40"/>
      <c r="AO105" s="40"/>
      <c r="AP105" s="40"/>
      <c r="AQ105" s="40"/>
      <c r="AR105" s="40"/>
      <c r="AS105" s="40"/>
      <c r="AT105" s="40"/>
      <c r="AU105" s="40"/>
      <c r="AV105" s="40"/>
      <c r="AW105" s="40"/>
      <c r="AX105" s="40"/>
      <c r="AY105" s="40"/>
      <c r="AZ105" s="40"/>
      <c r="BA105" s="40"/>
      <c r="BB105" s="40"/>
      <c r="BC105" s="40"/>
      <c r="BD105" s="40"/>
      <c r="BE105" s="40"/>
      <c r="BF105" s="40"/>
      <c r="BG105" s="40"/>
      <c r="BH105" s="40"/>
      <c r="BI105" s="40"/>
      <c r="BJ105" s="40"/>
      <c r="BK105" s="40"/>
      <c r="BL105" s="40"/>
      <c r="BM105" s="40"/>
      <c r="BN105" s="40"/>
      <c r="BO105" s="40"/>
      <c r="BP105" s="40"/>
      <c r="BQ105" s="40"/>
      <c r="BR105" s="40"/>
      <c r="BS105" s="40"/>
      <c r="BT105" s="40"/>
      <c r="BU105" s="40"/>
      <c r="BV105" s="40"/>
      <c r="BW105" s="40"/>
      <c r="BX105" s="40"/>
      <c r="BY105" s="40"/>
      <c r="BZ105" s="40"/>
      <c r="CA105" s="40"/>
      <c r="CB105" s="40"/>
      <c r="CC105" s="40"/>
      <c r="CD105" s="40"/>
      <c r="CE105" s="40"/>
      <c r="CF105" s="40"/>
      <c r="CG105" s="40"/>
      <c r="CH105" s="40"/>
      <c r="CI105" s="40"/>
      <c r="CJ105" s="40"/>
      <c r="CK105" s="40"/>
      <c r="CL105" s="40"/>
      <c r="CM105" s="40"/>
      <c r="CN105" s="40"/>
      <c r="CO105" s="40"/>
      <c r="CP105" s="40"/>
      <c r="CQ105" s="40"/>
      <c r="CR105" s="40"/>
      <c r="CS105" s="40"/>
      <c r="CT105" s="40"/>
      <c r="CU105" s="40"/>
      <c r="CV105" s="40"/>
      <c r="CW105" s="40"/>
      <c r="CX105" s="40"/>
      <c r="CY105" s="40"/>
      <c r="CZ105" s="40"/>
      <c r="DA105" s="40"/>
      <c r="DB105" s="40"/>
      <c r="DC105" s="40"/>
      <c r="DD105" s="40"/>
      <c r="DE105" s="40"/>
      <c r="DF105" s="40"/>
      <c r="DG105" s="40"/>
      <c r="DH105" s="40"/>
      <c r="DI105" s="40"/>
      <c r="DJ105" s="40"/>
      <c r="DK105" s="40"/>
      <c r="DL105" s="40"/>
      <c r="DM105" s="40"/>
      <c r="DN105" s="40"/>
      <c r="DO105" s="40"/>
      <c r="DP105" s="40"/>
      <c r="DQ105" s="40"/>
      <c r="DR105" s="40"/>
      <c r="DS105" s="40"/>
      <c r="DT105" s="40"/>
      <c r="DU105" s="40"/>
      <c r="DV105" s="40"/>
      <c r="DW105" s="40"/>
      <c r="DX105" s="40"/>
      <c r="DY105" s="40"/>
      <c r="DZ105" s="40"/>
      <c r="EA105" s="40"/>
      <c r="EB105" s="40"/>
      <c r="EC105" s="40"/>
      <c r="ED105" s="40"/>
      <c r="EE105" s="40"/>
      <c r="EF105" s="40"/>
      <c r="EG105" s="40"/>
      <c r="EH105" s="40"/>
      <c r="EI105" s="40"/>
      <c r="EJ105" s="40"/>
      <c r="EK105" s="40"/>
      <c r="EL105" s="40"/>
      <c r="EM105" s="40"/>
      <c r="EN105" s="40"/>
      <c r="EO105" s="40"/>
      <c r="EP105" s="40"/>
      <c r="EQ105" s="40"/>
      <c r="ER105" s="40"/>
      <c r="ES105" s="40"/>
      <c r="ET105" s="40"/>
      <c r="EU105" s="40"/>
      <c r="EV105" s="40"/>
      <c r="EW105" s="40"/>
      <c r="EX105" s="40"/>
      <c r="EY105" s="40"/>
      <c r="EZ105" s="40"/>
      <c r="FA105" s="40"/>
      <c r="FB105" s="40"/>
      <c r="FC105" s="40"/>
      <c r="FD105" s="40"/>
      <c r="FE105" s="40"/>
      <c r="FF105" s="40"/>
      <c r="FG105" s="40"/>
      <c r="FH105" s="40"/>
      <c r="FI105" s="40"/>
      <c r="FJ105" s="40"/>
      <c r="FK105" s="40"/>
      <c r="FL105" s="40"/>
      <c r="FM105" s="40"/>
      <c r="FN105" s="40"/>
      <c r="FO105" s="40"/>
      <c r="FP105" s="40"/>
      <c r="FQ105" s="40"/>
      <c r="FR105" s="40"/>
      <c r="FS105" s="40"/>
      <c r="FT105" s="40"/>
      <c r="FU105" s="40"/>
      <c r="FV105" s="40"/>
      <c r="FW105" s="40"/>
      <c r="FX105" s="40"/>
      <c r="FY105" s="40"/>
      <c r="FZ105" s="40"/>
      <c r="GA105" s="40"/>
      <c r="GB105" s="40"/>
      <c r="GC105" s="40"/>
      <c r="GD105" s="40"/>
      <c r="GE105" s="40"/>
      <c r="GF105" s="40"/>
      <c r="GG105" s="40"/>
      <c r="GH105" s="40"/>
      <c r="GI105" s="40"/>
      <c r="GJ105" s="40"/>
      <c r="GK105" s="40"/>
      <c r="GL105" s="40"/>
      <c r="GM105" s="40"/>
      <c r="GN105" s="40"/>
      <c r="GO105" s="40"/>
      <c r="GP105" s="40"/>
      <c r="GQ105" s="40"/>
      <c r="GR105" s="40"/>
      <c r="GS105" s="40"/>
      <c r="GT105" s="40"/>
      <c r="GU105" s="40"/>
      <c r="GV105" s="40"/>
      <c r="GW105" s="40"/>
      <c r="GX105" s="40"/>
      <c r="GY105" s="40"/>
      <c r="GZ105" s="40"/>
      <c r="HA105" s="40"/>
      <c r="HB105" s="40"/>
      <c r="HC105" s="40"/>
      <c r="HD105" s="40"/>
      <c r="HE105" s="40"/>
      <c r="HF105" s="40"/>
      <c r="HG105" s="40"/>
      <c r="HH105" s="40"/>
      <c r="HI105" s="40"/>
      <c r="HJ105" s="40"/>
      <c r="HK105" s="40"/>
      <c r="HL105" s="40"/>
      <c r="HM105" s="40"/>
      <c r="HN105" s="40"/>
      <c r="HO105" s="40"/>
      <c r="HP105" s="40"/>
      <c r="HQ105" s="40"/>
      <c r="HR105" s="40"/>
      <c r="HS105" s="40"/>
      <c r="HT105" s="40"/>
      <c r="HU105" s="40"/>
      <c r="HV105" s="40"/>
      <c r="HW105" s="40"/>
      <c r="HX105" s="40"/>
      <c r="HY105" s="40"/>
      <c r="HZ105" s="40"/>
      <c r="IA105" s="40"/>
      <c r="IB105" s="40"/>
      <c r="IC105" s="40"/>
      <c r="ID105" s="40"/>
      <c r="IE105" s="40"/>
      <c r="IF105" s="40"/>
      <c r="IG105" s="40"/>
      <c r="IH105" s="40"/>
      <c r="II105" s="40"/>
      <c r="IJ105" s="40"/>
      <c r="IK105" s="40"/>
      <c r="IL105" s="40"/>
      <c r="IM105" s="40"/>
      <c r="IN105" s="40"/>
      <c r="IO105" s="40"/>
      <c r="IP105" s="40"/>
      <c r="IQ105" s="40"/>
      <c r="IR105" s="40"/>
      <c r="IS105" s="40"/>
      <c r="IT105" s="40"/>
      <c r="IU105" s="40"/>
      <c r="IV105" s="40"/>
    </row>
    <row r="106" spans="1:256">
      <c r="A106" s="55" t="s">
        <v>126</v>
      </c>
      <c r="B106" s="78" t="s">
        <v>115</v>
      </c>
      <c r="C106" s="52"/>
      <c r="D106" s="53"/>
      <c r="E106" s="53"/>
      <c r="F106" s="53"/>
      <c r="G106" s="53"/>
      <c r="H106" s="53"/>
      <c r="I106" s="53"/>
      <c r="J106" s="53"/>
      <c r="K106" s="53"/>
      <c r="L106" s="53"/>
      <c r="M106" s="33"/>
      <c r="N106" s="33"/>
      <c r="O106" s="33"/>
      <c r="P106" s="33"/>
      <c r="Q106" s="33"/>
      <c r="R106" s="33"/>
      <c r="S106" s="33"/>
      <c r="T106" s="33"/>
      <c r="U106" s="33"/>
      <c r="V106" s="33"/>
      <c r="W106" s="33"/>
      <c r="X106" s="33"/>
      <c r="Y106" s="33"/>
      <c r="Z106" s="33"/>
      <c r="AA106" s="33"/>
      <c r="AB106" s="33"/>
      <c r="AC106" s="33"/>
      <c r="AD106" s="33"/>
      <c r="AE106" s="33"/>
      <c r="AF106" s="60"/>
      <c r="AG106" s="40"/>
      <c r="AH106" s="40"/>
      <c r="AI106" s="40"/>
      <c r="AJ106" s="40"/>
      <c r="AK106" s="40"/>
      <c r="AL106" s="40"/>
      <c r="AM106" s="40"/>
      <c r="AN106" s="40"/>
      <c r="AO106" s="40"/>
      <c r="AP106" s="40"/>
      <c r="AQ106" s="40"/>
      <c r="AR106" s="40"/>
      <c r="AS106" s="40"/>
      <c r="AT106" s="40"/>
      <c r="AU106" s="40"/>
      <c r="AV106" s="40"/>
      <c r="AW106" s="40"/>
      <c r="AX106" s="40"/>
      <c r="AY106" s="40"/>
      <c r="AZ106" s="40"/>
      <c r="BA106" s="40"/>
      <c r="BB106" s="40"/>
      <c r="BC106" s="40"/>
      <c r="BD106" s="40"/>
      <c r="BE106" s="40"/>
      <c r="BF106" s="40"/>
      <c r="BG106" s="40"/>
      <c r="BH106" s="40"/>
      <c r="BI106" s="40"/>
      <c r="BJ106" s="40"/>
      <c r="BK106" s="40"/>
      <c r="BL106" s="40"/>
      <c r="BM106" s="40"/>
      <c r="BN106" s="40"/>
      <c r="BO106" s="40"/>
      <c r="BP106" s="40"/>
      <c r="BQ106" s="40"/>
      <c r="BR106" s="40"/>
      <c r="BS106" s="40"/>
      <c r="BT106" s="40"/>
      <c r="BU106" s="40"/>
      <c r="BV106" s="40"/>
      <c r="BW106" s="40"/>
      <c r="BX106" s="40"/>
      <c r="BY106" s="40"/>
      <c r="BZ106" s="40"/>
      <c r="CA106" s="40"/>
      <c r="CB106" s="40"/>
      <c r="CC106" s="40"/>
      <c r="CD106" s="40"/>
      <c r="CE106" s="40"/>
      <c r="CF106" s="40"/>
      <c r="CG106" s="40"/>
      <c r="CH106" s="40"/>
      <c r="CI106" s="40"/>
      <c r="CJ106" s="40"/>
      <c r="CK106" s="40"/>
      <c r="CL106" s="40"/>
      <c r="CM106" s="40"/>
      <c r="CN106" s="40"/>
      <c r="CO106" s="40"/>
      <c r="CP106" s="40"/>
      <c r="CQ106" s="40"/>
      <c r="CR106" s="40"/>
      <c r="CS106" s="40"/>
      <c r="CT106" s="40"/>
      <c r="CU106" s="40"/>
      <c r="CV106" s="40"/>
      <c r="CW106" s="40"/>
      <c r="CX106" s="40"/>
      <c r="CY106" s="40"/>
      <c r="CZ106" s="40"/>
      <c r="DA106" s="40"/>
      <c r="DB106" s="40"/>
      <c r="DC106" s="40"/>
      <c r="DD106" s="40"/>
      <c r="DE106" s="40"/>
      <c r="DF106" s="40"/>
      <c r="DG106" s="40"/>
      <c r="DH106" s="40"/>
      <c r="DI106" s="40"/>
      <c r="DJ106" s="40"/>
      <c r="DK106" s="40"/>
      <c r="DL106" s="40"/>
      <c r="DM106" s="40"/>
      <c r="DN106" s="40"/>
      <c r="DO106" s="40"/>
      <c r="DP106" s="40"/>
      <c r="DQ106" s="40"/>
      <c r="DR106" s="40"/>
      <c r="DS106" s="40"/>
      <c r="DT106" s="40"/>
      <c r="DU106" s="40"/>
      <c r="DV106" s="40"/>
      <c r="DW106" s="40"/>
      <c r="DX106" s="40"/>
      <c r="DY106" s="40"/>
      <c r="DZ106" s="40"/>
      <c r="EA106" s="40"/>
      <c r="EB106" s="40"/>
      <c r="EC106" s="40"/>
      <c r="ED106" s="40"/>
      <c r="EE106" s="40"/>
      <c r="EF106" s="40"/>
      <c r="EG106" s="40"/>
      <c r="EH106" s="40"/>
      <c r="EI106" s="40"/>
      <c r="EJ106" s="40"/>
      <c r="EK106" s="40"/>
      <c r="EL106" s="40"/>
      <c r="EM106" s="40"/>
      <c r="EN106" s="40"/>
      <c r="EO106" s="40"/>
      <c r="EP106" s="40"/>
      <c r="EQ106" s="40"/>
      <c r="ER106" s="40"/>
      <c r="ES106" s="40"/>
      <c r="ET106" s="40"/>
      <c r="EU106" s="40"/>
      <c r="EV106" s="40"/>
      <c r="EW106" s="40"/>
      <c r="EX106" s="40"/>
      <c r="EY106" s="40"/>
      <c r="EZ106" s="40"/>
      <c r="FA106" s="40"/>
      <c r="FB106" s="40"/>
      <c r="FC106" s="40"/>
      <c r="FD106" s="40"/>
      <c r="FE106" s="40"/>
      <c r="FF106" s="40"/>
      <c r="FG106" s="40"/>
      <c r="FH106" s="40"/>
      <c r="FI106" s="40"/>
      <c r="FJ106" s="40"/>
      <c r="FK106" s="40"/>
      <c r="FL106" s="40"/>
      <c r="FM106" s="40"/>
      <c r="FN106" s="40"/>
      <c r="FO106" s="40"/>
      <c r="FP106" s="40"/>
      <c r="FQ106" s="40"/>
      <c r="FR106" s="40"/>
      <c r="FS106" s="40"/>
      <c r="FT106" s="40"/>
      <c r="FU106" s="40"/>
      <c r="FV106" s="40"/>
      <c r="FW106" s="40"/>
      <c r="FX106" s="40"/>
      <c r="FY106" s="40"/>
      <c r="FZ106" s="40"/>
      <c r="GA106" s="40"/>
      <c r="GB106" s="40"/>
      <c r="GC106" s="40"/>
      <c r="GD106" s="40"/>
      <c r="GE106" s="40"/>
      <c r="GF106" s="40"/>
      <c r="GG106" s="40"/>
      <c r="GH106" s="40"/>
      <c r="GI106" s="40"/>
      <c r="GJ106" s="40"/>
      <c r="GK106" s="40"/>
      <c r="GL106" s="40"/>
      <c r="GM106" s="40"/>
      <c r="GN106" s="40"/>
      <c r="GO106" s="40"/>
      <c r="GP106" s="40"/>
      <c r="GQ106" s="40"/>
      <c r="GR106" s="40"/>
      <c r="GS106" s="40"/>
      <c r="GT106" s="40"/>
      <c r="GU106" s="40"/>
      <c r="GV106" s="40"/>
      <c r="GW106" s="40"/>
      <c r="GX106" s="40"/>
      <c r="GY106" s="40"/>
      <c r="GZ106" s="40"/>
      <c r="HA106" s="40"/>
      <c r="HB106" s="40"/>
      <c r="HC106" s="40"/>
      <c r="HD106" s="40"/>
      <c r="HE106" s="40"/>
      <c r="HF106" s="40"/>
      <c r="HG106" s="40"/>
      <c r="HH106" s="40"/>
      <c r="HI106" s="40"/>
      <c r="HJ106" s="40"/>
      <c r="HK106" s="40"/>
      <c r="HL106" s="40"/>
      <c r="HM106" s="40"/>
      <c r="HN106" s="40"/>
      <c r="HO106" s="40"/>
      <c r="HP106" s="40"/>
      <c r="HQ106" s="40"/>
      <c r="HR106" s="40"/>
      <c r="HS106" s="40"/>
      <c r="HT106" s="40"/>
      <c r="HU106" s="40"/>
      <c r="HV106" s="40"/>
      <c r="HW106" s="40"/>
      <c r="HX106" s="40"/>
      <c r="HY106" s="40"/>
      <c r="HZ106" s="40"/>
      <c r="IA106" s="40"/>
      <c r="IB106" s="40"/>
      <c r="IC106" s="40"/>
      <c r="ID106" s="40"/>
      <c r="IE106" s="40"/>
      <c r="IF106" s="40"/>
      <c r="IG106" s="40"/>
      <c r="IH106" s="40"/>
      <c r="II106" s="40"/>
      <c r="IJ106" s="40"/>
      <c r="IK106" s="40"/>
      <c r="IL106" s="40"/>
      <c r="IM106" s="40"/>
      <c r="IN106" s="40"/>
      <c r="IO106" s="40"/>
      <c r="IP106" s="40"/>
      <c r="IQ106" s="40"/>
      <c r="IR106" s="40"/>
      <c r="IS106" s="40"/>
      <c r="IT106" s="40"/>
      <c r="IU106" s="40"/>
      <c r="IV106" s="40"/>
    </row>
    <row r="107" spans="1:256">
      <c r="A107" s="51" t="s">
        <v>134</v>
      </c>
      <c r="B107" s="52" t="s">
        <v>235</v>
      </c>
      <c r="C107" s="52"/>
      <c r="D107" s="53"/>
      <c r="E107" s="53"/>
      <c r="F107" s="53"/>
      <c r="G107" s="53"/>
      <c r="H107" s="53"/>
      <c r="I107" s="53"/>
      <c r="J107" s="53"/>
      <c r="K107" s="53"/>
      <c r="L107" s="53"/>
      <c r="M107" s="33"/>
      <c r="N107" s="33"/>
      <c r="O107" s="33"/>
      <c r="P107" s="33"/>
      <c r="Q107" s="33"/>
      <c r="R107" s="33"/>
      <c r="S107" s="33"/>
      <c r="T107" s="33"/>
      <c r="U107" s="33"/>
      <c r="V107" s="33"/>
      <c r="W107" s="33"/>
      <c r="X107" s="33"/>
      <c r="Y107" s="33"/>
      <c r="Z107" s="33"/>
      <c r="AA107" s="33"/>
      <c r="AB107" s="33"/>
      <c r="AC107" s="33"/>
      <c r="AD107" s="33"/>
      <c r="AE107" s="33"/>
      <c r="AF107" s="60"/>
      <c r="AG107" s="40"/>
      <c r="AH107" s="40"/>
      <c r="AI107" s="40"/>
      <c r="AJ107" s="40"/>
      <c r="AK107" s="40"/>
      <c r="AL107" s="40"/>
      <c r="AM107" s="40"/>
      <c r="AN107" s="40"/>
      <c r="AO107" s="40"/>
      <c r="AP107" s="40"/>
      <c r="AQ107" s="40"/>
      <c r="AR107" s="40"/>
      <c r="AS107" s="40"/>
      <c r="AT107" s="40"/>
      <c r="AU107" s="40"/>
      <c r="AV107" s="40"/>
      <c r="AW107" s="40"/>
      <c r="AX107" s="40"/>
      <c r="AY107" s="40"/>
      <c r="AZ107" s="40"/>
      <c r="BA107" s="40"/>
      <c r="BB107" s="40"/>
      <c r="BC107" s="40"/>
      <c r="BD107" s="40"/>
      <c r="BE107" s="40"/>
      <c r="BF107" s="40"/>
      <c r="BG107" s="40"/>
      <c r="BH107" s="40"/>
      <c r="BI107" s="40"/>
      <c r="BJ107" s="40"/>
      <c r="BK107" s="40"/>
      <c r="BL107" s="40"/>
      <c r="BM107" s="40"/>
      <c r="BN107" s="40"/>
      <c r="BO107" s="40"/>
      <c r="BP107" s="40"/>
      <c r="BQ107" s="40"/>
      <c r="BR107" s="40"/>
      <c r="BS107" s="40"/>
      <c r="BT107" s="40"/>
      <c r="BU107" s="40"/>
      <c r="BV107" s="40"/>
      <c r="BW107" s="40"/>
      <c r="BX107" s="40"/>
      <c r="BY107" s="40"/>
      <c r="BZ107" s="40"/>
      <c r="CA107" s="40"/>
      <c r="CB107" s="40"/>
      <c r="CC107" s="40"/>
      <c r="CD107" s="40"/>
      <c r="CE107" s="40"/>
      <c r="CF107" s="40"/>
      <c r="CG107" s="40"/>
      <c r="CH107" s="40"/>
      <c r="CI107" s="40"/>
      <c r="CJ107" s="40"/>
      <c r="CK107" s="40"/>
      <c r="CL107" s="40"/>
      <c r="CM107" s="40"/>
      <c r="CN107" s="40"/>
      <c r="CO107" s="40"/>
      <c r="CP107" s="40"/>
      <c r="CQ107" s="40"/>
      <c r="CR107" s="40"/>
      <c r="CS107" s="40"/>
      <c r="CT107" s="40"/>
      <c r="CU107" s="40"/>
      <c r="CV107" s="40"/>
      <c r="CW107" s="40"/>
      <c r="CX107" s="40"/>
      <c r="CY107" s="40"/>
      <c r="CZ107" s="40"/>
      <c r="DA107" s="40"/>
      <c r="DB107" s="40"/>
      <c r="DC107" s="40"/>
      <c r="DD107" s="40"/>
      <c r="DE107" s="40"/>
      <c r="DF107" s="40"/>
      <c r="DG107" s="40"/>
      <c r="DH107" s="40"/>
      <c r="DI107" s="40"/>
      <c r="DJ107" s="40"/>
      <c r="DK107" s="40"/>
      <c r="DL107" s="40"/>
      <c r="DM107" s="40"/>
      <c r="DN107" s="40"/>
      <c r="DO107" s="40"/>
      <c r="DP107" s="40"/>
      <c r="DQ107" s="40"/>
      <c r="DR107" s="40"/>
      <c r="DS107" s="40"/>
      <c r="DT107" s="40"/>
      <c r="DU107" s="40"/>
      <c r="DV107" s="40"/>
      <c r="DW107" s="40"/>
      <c r="DX107" s="40"/>
      <c r="DY107" s="40"/>
      <c r="DZ107" s="40"/>
      <c r="EA107" s="40"/>
      <c r="EB107" s="40"/>
      <c r="EC107" s="40"/>
      <c r="ED107" s="40"/>
      <c r="EE107" s="40"/>
      <c r="EF107" s="40"/>
      <c r="EG107" s="40"/>
      <c r="EH107" s="40"/>
      <c r="EI107" s="40"/>
      <c r="EJ107" s="40"/>
      <c r="EK107" s="40"/>
      <c r="EL107" s="40"/>
      <c r="EM107" s="40"/>
      <c r="EN107" s="40"/>
      <c r="EO107" s="40"/>
      <c r="EP107" s="40"/>
      <c r="EQ107" s="40"/>
      <c r="ER107" s="40"/>
      <c r="ES107" s="40"/>
      <c r="ET107" s="40"/>
      <c r="EU107" s="40"/>
      <c r="EV107" s="40"/>
      <c r="EW107" s="40"/>
      <c r="EX107" s="40"/>
      <c r="EY107" s="40"/>
      <c r="EZ107" s="40"/>
      <c r="FA107" s="40"/>
      <c r="FB107" s="40"/>
      <c r="FC107" s="40"/>
      <c r="FD107" s="40"/>
      <c r="FE107" s="40"/>
      <c r="FF107" s="40"/>
      <c r="FG107" s="40"/>
      <c r="FH107" s="40"/>
      <c r="FI107" s="40"/>
      <c r="FJ107" s="40"/>
      <c r="FK107" s="40"/>
      <c r="FL107" s="40"/>
      <c r="FM107" s="40"/>
      <c r="FN107" s="40"/>
      <c r="FO107" s="40"/>
      <c r="FP107" s="40"/>
      <c r="FQ107" s="40"/>
      <c r="FR107" s="40"/>
      <c r="FS107" s="40"/>
      <c r="FT107" s="40"/>
      <c r="FU107" s="40"/>
      <c r="FV107" s="40"/>
      <c r="FW107" s="40"/>
      <c r="FX107" s="40"/>
      <c r="FY107" s="40"/>
      <c r="FZ107" s="40"/>
      <c r="GA107" s="40"/>
      <c r="GB107" s="40"/>
      <c r="GC107" s="40"/>
      <c r="GD107" s="40"/>
      <c r="GE107" s="40"/>
      <c r="GF107" s="40"/>
      <c r="GG107" s="40"/>
      <c r="GH107" s="40"/>
      <c r="GI107" s="40"/>
      <c r="GJ107" s="40"/>
      <c r="GK107" s="40"/>
      <c r="GL107" s="40"/>
      <c r="GM107" s="40"/>
      <c r="GN107" s="40"/>
      <c r="GO107" s="40"/>
      <c r="GP107" s="40"/>
      <c r="GQ107" s="40"/>
      <c r="GR107" s="40"/>
      <c r="GS107" s="40"/>
      <c r="GT107" s="40"/>
      <c r="GU107" s="40"/>
      <c r="GV107" s="40"/>
      <c r="GW107" s="40"/>
      <c r="GX107" s="40"/>
      <c r="GY107" s="40"/>
      <c r="GZ107" s="40"/>
      <c r="HA107" s="40"/>
      <c r="HB107" s="40"/>
      <c r="HC107" s="40"/>
      <c r="HD107" s="40"/>
      <c r="HE107" s="40"/>
      <c r="HF107" s="40"/>
      <c r="HG107" s="40"/>
      <c r="HH107" s="40"/>
      <c r="HI107" s="40"/>
      <c r="HJ107" s="40"/>
      <c r="HK107" s="40"/>
      <c r="HL107" s="40"/>
      <c r="HM107" s="40"/>
      <c r="HN107" s="40"/>
      <c r="HO107" s="40"/>
      <c r="HP107" s="40"/>
      <c r="HQ107" s="40"/>
      <c r="HR107" s="40"/>
      <c r="HS107" s="40"/>
      <c r="HT107" s="40"/>
      <c r="HU107" s="40"/>
      <c r="HV107" s="40"/>
      <c r="HW107" s="40"/>
      <c r="HX107" s="40"/>
      <c r="HY107" s="40"/>
      <c r="HZ107" s="40"/>
      <c r="IA107" s="40"/>
      <c r="IB107" s="40"/>
      <c r="IC107" s="40"/>
      <c r="ID107" s="40"/>
      <c r="IE107" s="40"/>
      <c r="IF107" s="40"/>
      <c r="IG107" s="40"/>
      <c r="IH107" s="40"/>
      <c r="II107" s="40"/>
      <c r="IJ107" s="40"/>
      <c r="IK107" s="40"/>
      <c r="IL107" s="40"/>
      <c r="IM107" s="40"/>
      <c r="IN107" s="40"/>
      <c r="IO107" s="40"/>
      <c r="IP107" s="40"/>
      <c r="IQ107" s="40"/>
      <c r="IR107" s="40"/>
      <c r="IS107" s="40"/>
      <c r="IT107" s="40"/>
      <c r="IU107" s="40"/>
      <c r="IV107" s="40"/>
    </row>
    <row r="108" spans="1:256" ht="25.5">
      <c r="A108" s="55" t="s">
        <v>114</v>
      </c>
      <c r="B108" s="78" t="s">
        <v>119</v>
      </c>
      <c r="C108" s="52"/>
      <c r="D108" s="53"/>
      <c r="E108" s="53"/>
      <c r="F108" s="53"/>
      <c r="G108" s="53"/>
      <c r="H108" s="53"/>
      <c r="I108" s="53"/>
      <c r="J108" s="53"/>
      <c r="K108" s="53"/>
      <c r="L108" s="53"/>
      <c r="M108" s="33"/>
      <c r="N108" s="33"/>
      <c r="O108" s="33"/>
      <c r="P108" s="33"/>
      <c r="Q108" s="33"/>
      <c r="R108" s="33"/>
      <c r="S108" s="33"/>
      <c r="T108" s="33"/>
      <c r="U108" s="33"/>
      <c r="V108" s="33"/>
      <c r="W108" s="33"/>
      <c r="X108" s="33"/>
      <c r="Y108" s="33"/>
      <c r="Z108" s="33"/>
      <c r="AA108" s="33"/>
      <c r="AB108" s="33"/>
      <c r="AC108" s="33"/>
      <c r="AD108" s="33"/>
      <c r="AE108" s="33"/>
      <c r="AF108" s="60"/>
      <c r="AG108" s="40"/>
      <c r="AH108" s="40"/>
      <c r="AI108" s="40"/>
      <c r="AJ108" s="40"/>
      <c r="AK108" s="40"/>
      <c r="AL108" s="40"/>
      <c r="AM108" s="40"/>
      <c r="AN108" s="40"/>
      <c r="AO108" s="40"/>
      <c r="AP108" s="40"/>
      <c r="AQ108" s="40"/>
      <c r="AR108" s="40"/>
      <c r="AS108" s="40"/>
      <c r="AT108" s="40"/>
      <c r="AU108" s="40"/>
      <c r="AV108" s="40"/>
      <c r="AW108" s="40"/>
      <c r="AX108" s="40"/>
      <c r="AY108" s="40"/>
      <c r="AZ108" s="40"/>
      <c r="BA108" s="40"/>
      <c r="BB108" s="40"/>
      <c r="BC108" s="40"/>
      <c r="BD108" s="40"/>
      <c r="BE108" s="40"/>
      <c r="BF108" s="40"/>
      <c r="BG108" s="40"/>
      <c r="BH108" s="40"/>
      <c r="BI108" s="40"/>
      <c r="BJ108" s="40"/>
      <c r="BK108" s="40"/>
      <c r="BL108" s="40"/>
      <c r="BM108" s="40"/>
      <c r="BN108" s="40"/>
      <c r="BO108" s="40"/>
      <c r="BP108" s="40"/>
      <c r="BQ108" s="40"/>
      <c r="BR108" s="40"/>
      <c r="BS108" s="40"/>
      <c r="BT108" s="40"/>
      <c r="BU108" s="40"/>
      <c r="BV108" s="40"/>
      <c r="BW108" s="40"/>
      <c r="BX108" s="40"/>
      <c r="BY108" s="40"/>
      <c r="BZ108" s="40"/>
      <c r="CA108" s="40"/>
      <c r="CB108" s="40"/>
      <c r="CC108" s="40"/>
      <c r="CD108" s="40"/>
      <c r="CE108" s="40"/>
      <c r="CF108" s="40"/>
      <c r="CG108" s="40"/>
      <c r="CH108" s="40"/>
      <c r="CI108" s="40"/>
      <c r="CJ108" s="40"/>
      <c r="CK108" s="40"/>
      <c r="CL108" s="40"/>
      <c r="CM108" s="40"/>
      <c r="CN108" s="40"/>
      <c r="CO108" s="40"/>
      <c r="CP108" s="40"/>
      <c r="CQ108" s="40"/>
      <c r="CR108" s="40"/>
      <c r="CS108" s="40"/>
      <c r="CT108" s="40"/>
      <c r="CU108" s="40"/>
      <c r="CV108" s="40"/>
      <c r="CW108" s="40"/>
      <c r="CX108" s="40"/>
      <c r="CY108" s="40"/>
      <c r="CZ108" s="40"/>
      <c r="DA108" s="40"/>
      <c r="DB108" s="40"/>
      <c r="DC108" s="40"/>
      <c r="DD108" s="40"/>
      <c r="DE108" s="40"/>
      <c r="DF108" s="40"/>
      <c r="DG108" s="40"/>
      <c r="DH108" s="40"/>
      <c r="DI108" s="40"/>
      <c r="DJ108" s="40"/>
      <c r="DK108" s="40"/>
      <c r="DL108" s="40"/>
      <c r="DM108" s="40"/>
      <c r="DN108" s="40"/>
      <c r="DO108" s="40"/>
      <c r="DP108" s="40"/>
      <c r="DQ108" s="40"/>
      <c r="DR108" s="40"/>
      <c r="DS108" s="40"/>
      <c r="DT108" s="40"/>
      <c r="DU108" s="40"/>
      <c r="DV108" s="40"/>
      <c r="DW108" s="40"/>
      <c r="DX108" s="40"/>
      <c r="DY108" s="40"/>
      <c r="DZ108" s="40"/>
      <c r="EA108" s="40"/>
      <c r="EB108" s="40"/>
      <c r="EC108" s="40"/>
      <c r="ED108" s="40"/>
      <c r="EE108" s="40"/>
      <c r="EF108" s="40"/>
      <c r="EG108" s="40"/>
      <c r="EH108" s="40"/>
      <c r="EI108" s="40"/>
      <c r="EJ108" s="40"/>
      <c r="EK108" s="40"/>
      <c r="EL108" s="40"/>
      <c r="EM108" s="40"/>
      <c r="EN108" s="40"/>
      <c r="EO108" s="40"/>
      <c r="EP108" s="40"/>
      <c r="EQ108" s="40"/>
      <c r="ER108" s="40"/>
      <c r="ES108" s="40"/>
      <c r="ET108" s="40"/>
      <c r="EU108" s="40"/>
      <c r="EV108" s="40"/>
      <c r="EW108" s="40"/>
      <c r="EX108" s="40"/>
      <c r="EY108" s="40"/>
      <c r="EZ108" s="40"/>
      <c r="FA108" s="40"/>
      <c r="FB108" s="40"/>
      <c r="FC108" s="40"/>
      <c r="FD108" s="40"/>
      <c r="FE108" s="40"/>
      <c r="FF108" s="40"/>
      <c r="FG108" s="40"/>
      <c r="FH108" s="40"/>
      <c r="FI108" s="40"/>
      <c r="FJ108" s="40"/>
      <c r="FK108" s="40"/>
      <c r="FL108" s="40"/>
      <c r="FM108" s="40"/>
      <c r="FN108" s="40"/>
      <c r="FO108" s="40"/>
      <c r="FP108" s="40"/>
      <c r="FQ108" s="40"/>
      <c r="FR108" s="40"/>
      <c r="FS108" s="40"/>
      <c r="FT108" s="40"/>
      <c r="FU108" s="40"/>
      <c r="FV108" s="40"/>
      <c r="FW108" s="40"/>
      <c r="FX108" s="40"/>
      <c r="FY108" s="40"/>
      <c r="FZ108" s="40"/>
      <c r="GA108" s="40"/>
      <c r="GB108" s="40"/>
      <c r="GC108" s="40"/>
      <c r="GD108" s="40"/>
      <c r="GE108" s="40"/>
      <c r="GF108" s="40"/>
      <c r="GG108" s="40"/>
      <c r="GH108" s="40"/>
      <c r="GI108" s="40"/>
      <c r="GJ108" s="40"/>
      <c r="GK108" s="40"/>
      <c r="GL108" s="40"/>
      <c r="GM108" s="40"/>
      <c r="GN108" s="40"/>
      <c r="GO108" s="40"/>
      <c r="GP108" s="40"/>
      <c r="GQ108" s="40"/>
      <c r="GR108" s="40"/>
      <c r="GS108" s="40"/>
      <c r="GT108" s="40"/>
      <c r="GU108" s="40"/>
      <c r="GV108" s="40"/>
      <c r="GW108" s="40"/>
      <c r="GX108" s="40"/>
      <c r="GY108" s="40"/>
      <c r="GZ108" s="40"/>
      <c r="HA108" s="40"/>
      <c r="HB108" s="40"/>
      <c r="HC108" s="40"/>
      <c r="HD108" s="40"/>
      <c r="HE108" s="40"/>
      <c r="HF108" s="40"/>
      <c r="HG108" s="40"/>
      <c r="HH108" s="40"/>
      <c r="HI108" s="40"/>
      <c r="HJ108" s="40"/>
      <c r="HK108" s="40"/>
      <c r="HL108" s="40"/>
      <c r="HM108" s="40"/>
      <c r="HN108" s="40"/>
      <c r="HO108" s="40"/>
      <c r="HP108" s="40"/>
      <c r="HQ108" s="40"/>
      <c r="HR108" s="40"/>
      <c r="HS108" s="40"/>
      <c r="HT108" s="40"/>
      <c r="HU108" s="40"/>
      <c r="HV108" s="40"/>
      <c r="HW108" s="40"/>
      <c r="HX108" s="40"/>
      <c r="HY108" s="40"/>
      <c r="HZ108" s="40"/>
      <c r="IA108" s="40"/>
      <c r="IB108" s="40"/>
      <c r="IC108" s="40"/>
      <c r="ID108" s="40"/>
      <c r="IE108" s="40"/>
      <c r="IF108" s="40"/>
      <c r="IG108" s="40"/>
      <c r="IH108" s="40"/>
      <c r="II108" s="40"/>
      <c r="IJ108" s="40"/>
      <c r="IK108" s="40"/>
      <c r="IL108" s="40"/>
      <c r="IM108" s="40"/>
      <c r="IN108" s="40"/>
      <c r="IO108" s="40"/>
      <c r="IP108" s="40"/>
      <c r="IQ108" s="40"/>
      <c r="IR108" s="40"/>
      <c r="IS108" s="40"/>
      <c r="IT108" s="40"/>
      <c r="IU108" s="40"/>
      <c r="IV108" s="40"/>
    </row>
    <row r="109" spans="1:256">
      <c r="A109" s="55" t="s">
        <v>124</v>
      </c>
      <c r="B109" s="78" t="s">
        <v>125</v>
      </c>
      <c r="C109" s="52"/>
      <c r="D109" s="53"/>
      <c r="E109" s="53"/>
      <c r="F109" s="53"/>
      <c r="G109" s="53"/>
      <c r="H109" s="53"/>
      <c r="I109" s="53"/>
      <c r="J109" s="53"/>
      <c r="K109" s="53"/>
      <c r="L109" s="53"/>
      <c r="M109" s="33"/>
      <c r="N109" s="33"/>
      <c r="O109" s="33"/>
      <c r="P109" s="33"/>
      <c r="Q109" s="33"/>
      <c r="R109" s="33"/>
      <c r="S109" s="33"/>
      <c r="T109" s="33"/>
      <c r="U109" s="33"/>
      <c r="V109" s="33"/>
      <c r="W109" s="33"/>
      <c r="X109" s="33"/>
      <c r="Y109" s="33"/>
      <c r="Z109" s="33"/>
      <c r="AA109" s="33"/>
      <c r="AB109" s="33"/>
      <c r="AC109" s="33"/>
      <c r="AD109" s="33"/>
      <c r="AE109" s="33"/>
      <c r="AF109" s="60"/>
      <c r="AG109" s="40"/>
      <c r="AH109" s="40"/>
      <c r="AI109" s="40"/>
      <c r="AJ109" s="40"/>
      <c r="AK109" s="40"/>
      <c r="AL109" s="40"/>
      <c r="AM109" s="40"/>
      <c r="AN109" s="40"/>
      <c r="AO109" s="40"/>
      <c r="AP109" s="40"/>
      <c r="AQ109" s="40"/>
      <c r="AR109" s="40"/>
      <c r="AS109" s="40"/>
      <c r="AT109" s="40"/>
      <c r="AU109" s="40"/>
      <c r="AV109" s="40"/>
      <c r="AW109" s="40"/>
      <c r="AX109" s="40"/>
      <c r="AY109" s="40"/>
      <c r="AZ109" s="40"/>
      <c r="BA109" s="40"/>
      <c r="BB109" s="40"/>
      <c r="BC109" s="40"/>
      <c r="BD109" s="40"/>
      <c r="BE109" s="40"/>
      <c r="BF109" s="40"/>
      <c r="BG109" s="40"/>
      <c r="BH109" s="40"/>
      <c r="BI109" s="40"/>
      <c r="BJ109" s="40"/>
      <c r="BK109" s="40"/>
      <c r="BL109" s="40"/>
      <c r="BM109" s="40"/>
      <c r="BN109" s="40"/>
      <c r="BO109" s="40"/>
      <c r="BP109" s="40"/>
      <c r="BQ109" s="40"/>
      <c r="BR109" s="40"/>
      <c r="BS109" s="40"/>
      <c r="BT109" s="40"/>
      <c r="BU109" s="40"/>
      <c r="BV109" s="40"/>
      <c r="BW109" s="40"/>
      <c r="BX109" s="40"/>
      <c r="BY109" s="40"/>
      <c r="BZ109" s="40"/>
      <c r="CA109" s="40"/>
      <c r="CB109" s="40"/>
      <c r="CC109" s="40"/>
      <c r="CD109" s="40"/>
      <c r="CE109" s="40"/>
      <c r="CF109" s="40"/>
      <c r="CG109" s="40"/>
      <c r="CH109" s="40"/>
      <c r="CI109" s="40"/>
      <c r="CJ109" s="40"/>
      <c r="CK109" s="40"/>
      <c r="CL109" s="40"/>
      <c r="CM109" s="40"/>
      <c r="CN109" s="40"/>
      <c r="CO109" s="40"/>
      <c r="CP109" s="40"/>
      <c r="CQ109" s="40"/>
      <c r="CR109" s="40"/>
      <c r="CS109" s="40"/>
      <c r="CT109" s="40"/>
      <c r="CU109" s="40"/>
      <c r="CV109" s="40"/>
      <c r="CW109" s="40"/>
      <c r="CX109" s="40"/>
      <c r="CY109" s="40"/>
      <c r="CZ109" s="40"/>
      <c r="DA109" s="40"/>
      <c r="DB109" s="40"/>
      <c r="DC109" s="40"/>
      <c r="DD109" s="40"/>
      <c r="DE109" s="40"/>
      <c r="DF109" s="40"/>
      <c r="DG109" s="40"/>
      <c r="DH109" s="40"/>
      <c r="DI109" s="40"/>
      <c r="DJ109" s="40"/>
      <c r="DK109" s="40"/>
      <c r="DL109" s="40"/>
      <c r="DM109" s="40"/>
      <c r="DN109" s="40"/>
      <c r="DO109" s="40"/>
      <c r="DP109" s="40"/>
      <c r="DQ109" s="40"/>
      <c r="DR109" s="40"/>
      <c r="DS109" s="40"/>
      <c r="DT109" s="40"/>
      <c r="DU109" s="40"/>
      <c r="DV109" s="40"/>
      <c r="DW109" s="40"/>
      <c r="DX109" s="40"/>
      <c r="DY109" s="40"/>
      <c r="DZ109" s="40"/>
      <c r="EA109" s="40"/>
      <c r="EB109" s="40"/>
      <c r="EC109" s="40"/>
      <c r="ED109" s="40"/>
      <c r="EE109" s="40"/>
      <c r="EF109" s="40"/>
      <c r="EG109" s="40"/>
      <c r="EH109" s="40"/>
      <c r="EI109" s="40"/>
      <c r="EJ109" s="40"/>
      <c r="EK109" s="40"/>
      <c r="EL109" s="40"/>
      <c r="EM109" s="40"/>
      <c r="EN109" s="40"/>
      <c r="EO109" s="40"/>
      <c r="EP109" s="40"/>
      <c r="EQ109" s="40"/>
      <c r="ER109" s="40"/>
      <c r="ES109" s="40"/>
      <c r="ET109" s="40"/>
      <c r="EU109" s="40"/>
      <c r="EV109" s="40"/>
      <c r="EW109" s="40"/>
      <c r="EX109" s="40"/>
      <c r="EY109" s="40"/>
      <c r="EZ109" s="40"/>
      <c r="FA109" s="40"/>
      <c r="FB109" s="40"/>
      <c r="FC109" s="40"/>
      <c r="FD109" s="40"/>
      <c r="FE109" s="40"/>
      <c r="FF109" s="40"/>
      <c r="FG109" s="40"/>
      <c r="FH109" s="40"/>
      <c r="FI109" s="40"/>
      <c r="FJ109" s="40"/>
      <c r="FK109" s="40"/>
      <c r="FL109" s="40"/>
      <c r="FM109" s="40"/>
      <c r="FN109" s="40"/>
      <c r="FO109" s="40"/>
      <c r="FP109" s="40"/>
      <c r="FQ109" s="40"/>
      <c r="FR109" s="40"/>
      <c r="FS109" s="40"/>
      <c r="FT109" s="40"/>
      <c r="FU109" s="40"/>
      <c r="FV109" s="40"/>
      <c r="FW109" s="40"/>
      <c r="FX109" s="40"/>
      <c r="FY109" s="40"/>
      <c r="FZ109" s="40"/>
      <c r="GA109" s="40"/>
      <c r="GB109" s="40"/>
      <c r="GC109" s="40"/>
      <c r="GD109" s="40"/>
      <c r="GE109" s="40"/>
      <c r="GF109" s="40"/>
      <c r="GG109" s="40"/>
      <c r="GH109" s="40"/>
      <c r="GI109" s="40"/>
      <c r="GJ109" s="40"/>
      <c r="GK109" s="40"/>
      <c r="GL109" s="40"/>
      <c r="GM109" s="40"/>
      <c r="GN109" s="40"/>
      <c r="GO109" s="40"/>
      <c r="GP109" s="40"/>
      <c r="GQ109" s="40"/>
      <c r="GR109" s="40"/>
      <c r="GS109" s="40"/>
      <c r="GT109" s="40"/>
      <c r="GU109" s="40"/>
      <c r="GV109" s="40"/>
      <c r="GW109" s="40"/>
      <c r="GX109" s="40"/>
      <c r="GY109" s="40"/>
      <c r="GZ109" s="40"/>
      <c r="HA109" s="40"/>
      <c r="HB109" s="40"/>
      <c r="HC109" s="40"/>
      <c r="HD109" s="40"/>
      <c r="HE109" s="40"/>
      <c r="HF109" s="40"/>
      <c r="HG109" s="40"/>
      <c r="HH109" s="40"/>
      <c r="HI109" s="40"/>
      <c r="HJ109" s="40"/>
      <c r="HK109" s="40"/>
      <c r="HL109" s="40"/>
      <c r="HM109" s="40"/>
      <c r="HN109" s="40"/>
      <c r="HO109" s="40"/>
      <c r="HP109" s="40"/>
      <c r="HQ109" s="40"/>
      <c r="HR109" s="40"/>
      <c r="HS109" s="40"/>
      <c r="HT109" s="40"/>
      <c r="HU109" s="40"/>
      <c r="HV109" s="40"/>
      <c r="HW109" s="40"/>
      <c r="HX109" s="40"/>
      <c r="HY109" s="40"/>
      <c r="HZ109" s="40"/>
      <c r="IA109" s="40"/>
      <c r="IB109" s="40"/>
      <c r="IC109" s="40"/>
      <c r="ID109" s="40"/>
      <c r="IE109" s="40"/>
      <c r="IF109" s="40"/>
      <c r="IG109" s="40"/>
      <c r="IH109" s="40"/>
      <c r="II109" s="40"/>
      <c r="IJ109" s="40"/>
      <c r="IK109" s="40"/>
      <c r="IL109" s="40"/>
      <c r="IM109" s="40"/>
      <c r="IN109" s="40"/>
      <c r="IO109" s="40"/>
      <c r="IP109" s="40"/>
      <c r="IQ109" s="40"/>
      <c r="IR109" s="40"/>
      <c r="IS109" s="40"/>
      <c r="IT109" s="40"/>
      <c r="IU109" s="40"/>
      <c r="IV109" s="40"/>
    </row>
    <row r="110" spans="1:256">
      <c r="A110" s="55" t="s">
        <v>126</v>
      </c>
      <c r="B110" s="78" t="s">
        <v>115</v>
      </c>
      <c r="C110" s="52"/>
      <c r="D110" s="53"/>
      <c r="E110" s="53"/>
      <c r="F110" s="53"/>
      <c r="G110" s="53"/>
      <c r="H110" s="53"/>
      <c r="I110" s="53"/>
      <c r="J110" s="53"/>
      <c r="K110" s="53"/>
      <c r="L110" s="53"/>
      <c r="M110" s="33"/>
      <c r="N110" s="33"/>
      <c r="O110" s="33"/>
      <c r="P110" s="33"/>
      <c r="Q110" s="33"/>
      <c r="R110" s="33"/>
      <c r="S110" s="33"/>
      <c r="T110" s="33"/>
      <c r="U110" s="33"/>
      <c r="V110" s="33"/>
      <c r="W110" s="33"/>
      <c r="X110" s="33"/>
      <c r="Y110" s="33"/>
      <c r="Z110" s="33"/>
      <c r="AA110" s="33"/>
      <c r="AB110" s="33"/>
      <c r="AC110" s="33"/>
      <c r="AD110" s="33"/>
      <c r="AE110" s="33"/>
      <c r="AF110" s="60"/>
      <c r="AG110" s="40"/>
      <c r="AH110" s="40"/>
      <c r="AI110" s="40"/>
      <c r="AJ110" s="40"/>
      <c r="AK110" s="40"/>
      <c r="AL110" s="40"/>
      <c r="AM110" s="40"/>
      <c r="AN110" s="40"/>
      <c r="AO110" s="40"/>
      <c r="AP110" s="40"/>
      <c r="AQ110" s="40"/>
      <c r="AR110" s="40"/>
      <c r="AS110" s="40"/>
      <c r="AT110" s="40"/>
      <c r="AU110" s="40"/>
      <c r="AV110" s="40"/>
      <c r="AW110" s="40"/>
      <c r="AX110" s="40"/>
      <c r="AY110" s="40"/>
      <c r="AZ110" s="40"/>
      <c r="BA110" s="40"/>
      <c r="BB110" s="40"/>
      <c r="BC110" s="40"/>
      <c r="BD110" s="40"/>
      <c r="BE110" s="40"/>
      <c r="BF110" s="40"/>
      <c r="BG110" s="40"/>
      <c r="BH110" s="40"/>
      <c r="BI110" s="40"/>
      <c r="BJ110" s="40"/>
      <c r="BK110" s="40"/>
      <c r="BL110" s="40"/>
      <c r="BM110" s="40"/>
      <c r="BN110" s="40"/>
      <c r="BO110" s="40"/>
      <c r="BP110" s="40"/>
      <c r="BQ110" s="40"/>
      <c r="BR110" s="40"/>
      <c r="BS110" s="40"/>
      <c r="BT110" s="40"/>
      <c r="BU110" s="40"/>
      <c r="BV110" s="40"/>
      <c r="BW110" s="40"/>
      <c r="BX110" s="40"/>
      <c r="BY110" s="40"/>
      <c r="BZ110" s="40"/>
      <c r="CA110" s="40"/>
      <c r="CB110" s="40"/>
      <c r="CC110" s="40"/>
      <c r="CD110" s="40"/>
      <c r="CE110" s="40"/>
      <c r="CF110" s="40"/>
      <c r="CG110" s="40"/>
      <c r="CH110" s="40"/>
      <c r="CI110" s="40"/>
      <c r="CJ110" s="40"/>
      <c r="CK110" s="40"/>
      <c r="CL110" s="40"/>
      <c r="CM110" s="40"/>
      <c r="CN110" s="40"/>
      <c r="CO110" s="40"/>
      <c r="CP110" s="40"/>
      <c r="CQ110" s="40"/>
      <c r="CR110" s="40"/>
      <c r="CS110" s="40"/>
      <c r="CT110" s="40"/>
      <c r="CU110" s="40"/>
      <c r="CV110" s="40"/>
      <c r="CW110" s="40"/>
      <c r="CX110" s="40"/>
      <c r="CY110" s="40"/>
      <c r="CZ110" s="40"/>
      <c r="DA110" s="40"/>
      <c r="DB110" s="40"/>
      <c r="DC110" s="40"/>
      <c r="DD110" s="40"/>
      <c r="DE110" s="40"/>
      <c r="DF110" s="40"/>
      <c r="DG110" s="40"/>
      <c r="DH110" s="40"/>
      <c r="DI110" s="40"/>
      <c r="DJ110" s="40"/>
      <c r="DK110" s="40"/>
      <c r="DL110" s="40"/>
      <c r="DM110" s="40"/>
      <c r="DN110" s="40"/>
      <c r="DO110" s="40"/>
      <c r="DP110" s="40"/>
      <c r="DQ110" s="40"/>
      <c r="DR110" s="40"/>
      <c r="DS110" s="40"/>
      <c r="DT110" s="40"/>
      <c r="DU110" s="40"/>
      <c r="DV110" s="40"/>
      <c r="DW110" s="40"/>
      <c r="DX110" s="40"/>
      <c r="DY110" s="40"/>
      <c r="DZ110" s="40"/>
      <c r="EA110" s="40"/>
      <c r="EB110" s="40"/>
      <c r="EC110" s="40"/>
      <c r="ED110" s="40"/>
      <c r="EE110" s="40"/>
      <c r="EF110" s="40"/>
      <c r="EG110" s="40"/>
      <c r="EH110" s="40"/>
      <c r="EI110" s="40"/>
      <c r="EJ110" s="40"/>
      <c r="EK110" s="40"/>
      <c r="EL110" s="40"/>
      <c r="EM110" s="40"/>
      <c r="EN110" s="40"/>
      <c r="EO110" s="40"/>
      <c r="EP110" s="40"/>
      <c r="EQ110" s="40"/>
      <c r="ER110" s="40"/>
      <c r="ES110" s="40"/>
      <c r="ET110" s="40"/>
      <c r="EU110" s="40"/>
      <c r="EV110" s="40"/>
      <c r="EW110" s="40"/>
      <c r="EX110" s="40"/>
      <c r="EY110" s="40"/>
      <c r="EZ110" s="40"/>
      <c r="FA110" s="40"/>
      <c r="FB110" s="40"/>
      <c r="FC110" s="40"/>
      <c r="FD110" s="40"/>
      <c r="FE110" s="40"/>
      <c r="FF110" s="40"/>
      <c r="FG110" s="40"/>
      <c r="FH110" s="40"/>
      <c r="FI110" s="40"/>
      <c r="FJ110" s="40"/>
      <c r="FK110" s="40"/>
      <c r="FL110" s="40"/>
      <c r="FM110" s="40"/>
      <c r="FN110" s="40"/>
      <c r="FO110" s="40"/>
      <c r="FP110" s="40"/>
      <c r="FQ110" s="40"/>
      <c r="FR110" s="40"/>
      <c r="FS110" s="40"/>
      <c r="FT110" s="40"/>
      <c r="FU110" s="40"/>
      <c r="FV110" s="40"/>
      <c r="FW110" s="40"/>
      <c r="FX110" s="40"/>
      <c r="FY110" s="40"/>
      <c r="FZ110" s="40"/>
      <c r="GA110" s="40"/>
      <c r="GB110" s="40"/>
      <c r="GC110" s="40"/>
      <c r="GD110" s="40"/>
      <c r="GE110" s="40"/>
      <c r="GF110" s="40"/>
      <c r="GG110" s="40"/>
      <c r="GH110" s="40"/>
      <c r="GI110" s="40"/>
      <c r="GJ110" s="40"/>
      <c r="GK110" s="40"/>
      <c r="GL110" s="40"/>
      <c r="GM110" s="40"/>
      <c r="GN110" s="40"/>
      <c r="GO110" s="40"/>
      <c r="GP110" s="40"/>
      <c r="GQ110" s="40"/>
      <c r="GR110" s="40"/>
      <c r="GS110" s="40"/>
      <c r="GT110" s="40"/>
      <c r="GU110" s="40"/>
      <c r="GV110" s="40"/>
      <c r="GW110" s="40"/>
      <c r="GX110" s="40"/>
      <c r="GY110" s="40"/>
      <c r="GZ110" s="40"/>
      <c r="HA110" s="40"/>
      <c r="HB110" s="40"/>
      <c r="HC110" s="40"/>
      <c r="HD110" s="40"/>
      <c r="HE110" s="40"/>
      <c r="HF110" s="40"/>
      <c r="HG110" s="40"/>
      <c r="HH110" s="40"/>
      <c r="HI110" s="40"/>
      <c r="HJ110" s="40"/>
      <c r="HK110" s="40"/>
      <c r="HL110" s="40"/>
      <c r="HM110" s="40"/>
      <c r="HN110" s="40"/>
      <c r="HO110" s="40"/>
      <c r="HP110" s="40"/>
      <c r="HQ110" s="40"/>
      <c r="HR110" s="40"/>
      <c r="HS110" s="40"/>
      <c r="HT110" s="40"/>
      <c r="HU110" s="40"/>
      <c r="HV110" s="40"/>
      <c r="HW110" s="40"/>
      <c r="HX110" s="40"/>
      <c r="HY110" s="40"/>
      <c r="HZ110" s="40"/>
      <c r="IA110" s="40"/>
      <c r="IB110" s="40"/>
      <c r="IC110" s="40"/>
      <c r="ID110" s="40"/>
      <c r="IE110" s="40"/>
      <c r="IF110" s="40"/>
      <c r="IG110" s="40"/>
      <c r="IH110" s="40"/>
      <c r="II110" s="40"/>
      <c r="IJ110" s="40"/>
      <c r="IK110" s="40"/>
      <c r="IL110" s="40"/>
      <c r="IM110" s="40"/>
      <c r="IN110" s="40"/>
      <c r="IO110" s="40"/>
      <c r="IP110" s="40"/>
      <c r="IQ110" s="40"/>
      <c r="IR110" s="40"/>
      <c r="IS110" s="40"/>
      <c r="IT110" s="40"/>
      <c r="IU110" s="40"/>
      <c r="IV110" s="40"/>
    </row>
    <row r="111" spans="1:256">
      <c r="A111" s="51" t="s">
        <v>194</v>
      </c>
      <c r="B111" s="52" t="s">
        <v>236</v>
      </c>
      <c r="C111" s="52"/>
      <c r="D111" s="53"/>
      <c r="E111" s="53"/>
      <c r="F111" s="53"/>
      <c r="G111" s="53"/>
      <c r="H111" s="53"/>
      <c r="I111" s="53"/>
      <c r="J111" s="53"/>
      <c r="K111" s="53"/>
      <c r="L111" s="53"/>
      <c r="M111" s="33"/>
      <c r="N111" s="33"/>
      <c r="O111" s="33"/>
      <c r="P111" s="33"/>
      <c r="Q111" s="33"/>
      <c r="R111" s="33"/>
      <c r="S111" s="33"/>
      <c r="T111" s="33"/>
      <c r="U111" s="33"/>
      <c r="V111" s="33"/>
      <c r="W111" s="33"/>
      <c r="X111" s="33"/>
      <c r="Y111" s="33"/>
      <c r="Z111" s="33"/>
      <c r="AA111" s="33"/>
      <c r="AB111" s="33"/>
      <c r="AC111" s="33"/>
      <c r="AD111" s="33"/>
      <c r="AE111" s="33"/>
      <c r="AF111" s="60"/>
      <c r="AG111" s="40"/>
      <c r="AH111" s="40"/>
      <c r="AI111" s="40"/>
      <c r="AJ111" s="40"/>
      <c r="AK111" s="40"/>
      <c r="AL111" s="40"/>
      <c r="AM111" s="40"/>
      <c r="AN111" s="40"/>
      <c r="AO111" s="40"/>
      <c r="AP111" s="40"/>
      <c r="AQ111" s="40"/>
      <c r="AR111" s="40"/>
      <c r="AS111" s="40"/>
      <c r="AT111" s="40"/>
      <c r="AU111" s="40"/>
      <c r="AV111" s="40"/>
      <c r="AW111" s="40"/>
      <c r="AX111" s="40"/>
      <c r="AY111" s="40"/>
      <c r="AZ111" s="40"/>
      <c r="BA111" s="40"/>
      <c r="BB111" s="40"/>
      <c r="BC111" s="40"/>
      <c r="BD111" s="40"/>
      <c r="BE111" s="40"/>
      <c r="BF111" s="40"/>
      <c r="BG111" s="40"/>
      <c r="BH111" s="40"/>
      <c r="BI111" s="40"/>
      <c r="BJ111" s="40"/>
      <c r="BK111" s="40"/>
      <c r="BL111" s="40"/>
      <c r="BM111" s="40"/>
      <c r="BN111" s="40"/>
      <c r="BO111" s="40"/>
      <c r="BP111" s="40"/>
      <c r="BQ111" s="40"/>
      <c r="BR111" s="40"/>
      <c r="BS111" s="40"/>
      <c r="BT111" s="40"/>
      <c r="BU111" s="40"/>
      <c r="BV111" s="40"/>
      <c r="BW111" s="40"/>
      <c r="BX111" s="40"/>
      <c r="BY111" s="40"/>
      <c r="BZ111" s="40"/>
      <c r="CA111" s="40"/>
      <c r="CB111" s="40"/>
      <c r="CC111" s="40"/>
      <c r="CD111" s="40"/>
      <c r="CE111" s="40"/>
      <c r="CF111" s="40"/>
      <c r="CG111" s="40"/>
      <c r="CH111" s="40"/>
      <c r="CI111" s="40"/>
      <c r="CJ111" s="40"/>
      <c r="CK111" s="40"/>
      <c r="CL111" s="40"/>
      <c r="CM111" s="40"/>
      <c r="CN111" s="40"/>
      <c r="CO111" s="40"/>
      <c r="CP111" s="40"/>
      <c r="CQ111" s="40"/>
      <c r="CR111" s="40"/>
      <c r="CS111" s="40"/>
      <c r="CT111" s="40"/>
      <c r="CU111" s="40"/>
      <c r="CV111" s="40"/>
      <c r="CW111" s="40"/>
      <c r="CX111" s="40"/>
      <c r="CY111" s="40"/>
      <c r="CZ111" s="40"/>
      <c r="DA111" s="40"/>
      <c r="DB111" s="40"/>
      <c r="DC111" s="40"/>
      <c r="DD111" s="40"/>
      <c r="DE111" s="40"/>
      <c r="DF111" s="40"/>
      <c r="DG111" s="40"/>
      <c r="DH111" s="40"/>
      <c r="DI111" s="40"/>
      <c r="DJ111" s="40"/>
      <c r="DK111" s="40"/>
      <c r="DL111" s="40"/>
      <c r="DM111" s="40"/>
      <c r="DN111" s="40"/>
      <c r="DO111" s="40"/>
      <c r="DP111" s="40"/>
      <c r="DQ111" s="40"/>
      <c r="DR111" s="40"/>
      <c r="DS111" s="40"/>
      <c r="DT111" s="40"/>
      <c r="DU111" s="40"/>
      <c r="DV111" s="40"/>
      <c r="DW111" s="40"/>
      <c r="DX111" s="40"/>
      <c r="DY111" s="40"/>
      <c r="DZ111" s="40"/>
      <c r="EA111" s="40"/>
      <c r="EB111" s="40"/>
      <c r="EC111" s="40"/>
      <c r="ED111" s="40"/>
      <c r="EE111" s="40"/>
      <c r="EF111" s="40"/>
      <c r="EG111" s="40"/>
      <c r="EH111" s="40"/>
      <c r="EI111" s="40"/>
      <c r="EJ111" s="40"/>
      <c r="EK111" s="40"/>
      <c r="EL111" s="40"/>
      <c r="EM111" s="40"/>
      <c r="EN111" s="40"/>
      <c r="EO111" s="40"/>
      <c r="EP111" s="40"/>
      <c r="EQ111" s="40"/>
      <c r="ER111" s="40"/>
      <c r="ES111" s="40"/>
      <c r="ET111" s="40"/>
      <c r="EU111" s="40"/>
      <c r="EV111" s="40"/>
      <c r="EW111" s="40"/>
      <c r="EX111" s="40"/>
      <c r="EY111" s="40"/>
      <c r="EZ111" s="40"/>
      <c r="FA111" s="40"/>
      <c r="FB111" s="40"/>
      <c r="FC111" s="40"/>
      <c r="FD111" s="40"/>
      <c r="FE111" s="40"/>
      <c r="FF111" s="40"/>
      <c r="FG111" s="40"/>
      <c r="FH111" s="40"/>
      <c r="FI111" s="40"/>
      <c r="FJ111" s="40"/>
      <c r="FK111" s="40"/>
      <c r="FL111" s="40"/>
      <c r="FM111" s="40"/>
      <c r="FN111" s="40"/>
      <c r="FO111" s="40"/>
      <c r="FP111" s="40"/>
      <c r="FQ111" s="40"/>
      <c r="FR111" s="40"/>
      <c r="FS111" s="40"/>
      <c r="FT111" s="40"/>
      <c r="FU111" s="40"/>
      <c r="FV111" s="40"/>
      <c r="FW111" s="40"/>
      <c r="FX111" s="40"/>
      <c r="FY111" s="40"/>
      <c r="FZ111" s="40"/>
      <c r="GA111" s="40"/>
      <c r="GB111" s="40"/>
      <c r="GC111" s="40"/>
      <c r="GD111" s="40"/>
      <c r="GE111" s="40"/>
      <c r="GF111" s="40"/>
      <c r="GG111" s="40"/>
      <c r="GH111" s="40"/>
      <c r="GI111" s="40"/>
      <c r="GJ111" s="40"/>
      <c r="GK111" s="40"/>
      <c r="GL111" s="40"/>
      <c r="GM111" s="40"/>
      <c r="GN111" s="40"/>
      <c r="GO111" s="40"/>
      <c r="GP111" s="40"/>
      <c r="GQ111" s="40"/>
      <c r="GR111" s="40"/>
      <c r="GS111" s="40"/>
      <c r="GT111" s="40"/>
      <c r="GU111" s="40"/>
      <c r="GV111" s="40"/>
      <c r="GW111" s="40"/>
      <c r="GX111" s="40"/>
      <c r="GY111" s="40"/>
      <c r="GZ111" s="40"/>
      <c r="HA111" s="40"/>
      <c r="HB111" s="40"/>
      <c r="HC111" s="40"/>
      <c r="HD111" s="40"/>
      <c r="HE111" s="40"/>
      <c r="HF111" s="40"/>
      <c r="HG111" s="40"/>
      <c r="HH111" s="40"/>
      <c r="HI111" s="40"/>
      <c r="HJ111" s="40"/>
      <c r="HK111" s="40"/>
      <c r="HL111" s="40"/>
      <c r="HM111" s="40"/>
      <c r="HN111" s="40"/>
      <c r="HO111" s="40"/>
      <c r="HP111" s="40"/>
      <c r="HQ111" s="40"/>
      <c r="HR111" s="40"/>
      <c r="HS111" s="40"/>
      <c r="HT111" s="40"/>
      <c r="HU111" s="40"/>
      <c r="HV111" s="40"/>
      <c r="HW111" s="40"/>
      <c r="HX111" s="40"/>
      <c r="HY111" s="40"/>
      <c r="HZ111" s="40"/>
      <c r="IA111" s="40"/>
      <c r="IB111" s="40"/>
      <c r="IC111" s="40"/>
      <c r="ID111" s="40"/>
      <c r="IE111" s="40"/>
      <c r="IF111" s="40"/>
      <c r="IG111" s="40"/>
      <c r="IH111" s="40"/>
      <c r="II111" s="40"/>
      <c r="IJ111" s="40"/>
      <c r="IK111" s="40"/>
      <c r="IL111" s="40"/>
      <c r="IM111" s="40"/>
      <c r="IN111" s="40"/>
      <c r="IO111" s="40"/>
      <c r="IP111" s="40"/>
      <c r="IQ111" s="40"/>
      <c r="IR111" s="40"/>
      <c r="IS111" s="40"/>
      <c r="IT111" s="40"/>
      <c r="IU111" s="40"/>
      <c r="IV111" s="40"/>
    </row>
    <row r="112" spans="1:256" ht="25.5">
      <c r="A112" s="55" t="s">
        <v>114</v>
      </c>
      <c r="B112" s="78" t="s">
        <v>119</v>
      </c>
      <c r="C112" s="52"/>
      <c r="D112" s="53"/>
      <c r="E112" s="53"/>
      <c r="F112" s="53"/>
      <c r="G112" s="53"/>
      <c r="H112" s="53"/>
      <c r="I112" s="53"/>
      <c r="J112" s="53"/>
      <c r="K112" s="53"/>
      <c r="L112" s="53"/>
      <c r="M112" s="33"/>
      <c r="N112" s="33"/>
      <c r="O112" s="33"/>
      <c r="P112" s="33"/>
      <c r="Q112" s="33"/>
      <c r="R112" s="33"/>
      <c r="S112" s="33"/>
      <c r="T112" s="33"/>
      <c r="U112" s="33"/>
      <c r="V112" s="33"/>
      <c r="W112" s="33"/>
      <c r="X112" s="33"/>
      <c r="Y112" s="33"/>
      <c r="Z112" s="33"/>
      <c r="AA112" s="33"/>
      <c r="AB112" s="33"/>
      <c r="AC112" s="33"/>
      <c r="AD112" s="33"/>
      <c r="AE112" s="33"/>
      <c r="AF112" s="60"/>
      <c r="AG112" s="40"/>
      <c r="AH112" s="40"/>
      <c r="AI112" s="40"/>
      <c r="AJ112" s="40"/>
      <c r="AK112" s="40"/>
      <c r="AL112" s="40"/>
      <c r="AM112" s="40"/>
      <c r="AN112" s="40"/>
      <c r="AO112" s="40"/>
      <c r="AP112" s="40"/>
      <c r="AQ112" s="40"/>
      <c r="AR112" s="40"/>
      <c r="AS112" s="40"/>
      <c r="AT112" s="40"/>
      <c r="AU112" s="40"/>
      <c r="AV112" s="40"/>
      <c r="AW112" s="40"/>
      <c r="AX112" s="40"/>
      <c r="AY112" s="40"/>
      <c r="AZ112" s="40"/>
      <c r="BA112" s="40"/>
      <c r="BB112" s="40"/>
      <c r="BC112" s="40"/>
      <c r="BD112" s="40"/>
      <c r="BE112" s="40"/>
      <c r="BF112" s="40"/>
      <c r="BG112" s="40"/>
      <c r="BH112" s="40"/>
      <c r="BI112" s="40"/>
      <c r="BJ112" s="40"/>
      <c r="BK112" s="40"/>
      <c r="BL112" s="40"/>
      <c r="BM112" s="40"/>
      <c r="BN112" s="40"/>
      <c r="BO112" s="40"/>
      <c r="BP112" s="40"/>
      <c r="BQ112" s="40"/>
      <c r="BR112" s="40"/>
      <c r="BS112" s="40"/>
      <c r="BT112" s="40"/>
      <c r="BU112" s="40"/>
      <c r="BV112" s="40"/>
      <c r="BW112" s="40"/>
      <c r="BX112" s="40"/>
      <c r="BY112" s="40"/>
      <c r="BZ112" s="40"/>
      <c r="CA112" s="40"/>
      <c r="CB112" s="40"/>
      <c r="CC112" s="40"/>
      <c r="CD112" s="40"/>
      <c r="CE112" s="40"/>
      <c r="CF112" s="40"/>
      <c r="CG112" s="40"/>
      <c r="CH112" s="40"/>
      <c r="CI112" s="40"/>
      <c r="CJ112" s="40"/>
      <c r="CK112" s="40"/>
      <c r="CL112" s="40"/>
      <c r="CM112" s="40"/>
      <c r="CN112" s="40"/>
      <c r="CO112" s="40"/>
      <c r="CP112" s="40"/>
      <c r="CQ112" s="40"/>
      <c r="CR112" s="40"/>
      <c r="CS112" s="40"/>
      <c r="CT112" s="40"/>
      <c r="CU112" s="40"/>
      <c r="CV112" s="40"/>
      <c r="CW112" s="40"/>
      <c r="CX112" s="40"/>
      <c r="CY112" s="40"/>
      <c r="CZ112" s="40"/>
      <c r="DA112" s="40"/>
      <c r="DB112" s="40"/>
      <c r="DC112" s="40"/>
      <c r="DD112" s="40"/>
      <c r="DE112" s="40"/>
      <c r="DF112" s="40"/>
      <c r="DG112" s="40"/>
      <c r="DH112" s="40"/>
      <c r="DI112" s="40"/>
      <c r="DJ112" s="40"/>
      <c r="DK112" s="40"/>
      <c r="DL112" s="40"/>
      <c r="DM112" s="40"/>
      <c r="DN112" s="40"/>
      <c r="DO112" s="40"/>
      <c r="DP112" s="40"/>
      <c r="DQ112" s="40"/>
      <c r="DR112" s="40"/>
      <c r="DS112" s="40"/>
      <c r="DT112" s="40"/>
      <c r="DU112" s="40"/>
      <c r="DV112" s="40"/>
      <c r="DW112" s="40"/>
      <c r="DX112" s="40"/>
      <c r="DY112" s="40"/>
      <c r="DZ112" s="40"/>
      <c r="EA112" s="40"/>
      <c r="EB112" s="40"/>
      <c r="EC112" s="40"/>
      <c r="ED112" s="40"/>
      <c r="EE112" s="40"/>
      <c r="EF112" s="40"/>
      <c r="EG112" s="40"/>
      <c r="EH112" s="40"/>
      <c r="EI112" s="40"/>
      <c r="EJ112" s="40"/>
      <c r="EK112" s="40"/>
      <c r="EL112" s="40"/>
      <c r="EM112" s="40"/>
      <c r="EN112" s="40"/>
      <c r="EO112" s="40"/>
      <c r="EP112" s="40"/>
      <c r="EQ112" s="40"/>
      <c r="ER112" s="40"/>
      <c r="ES112" s="40"/>
      <c r="ET112" s="40"/>
      <c r="EU112" s="40"/>
      <c r="EV112" s="40"/>
      <c r="EW112" s="40"/>
      <c r="EX112" s="40"/>
      <c r="EY112" s="40"/>
      <c r="EZ112" s="40"/>
      <c r="FA112" s="40"/>
      <c r="FB112" s="40"/>
      <c r="FC112" s="40"/>
      <c r="FD112" s="40"/>
      <c r="FE112" s="40"/>
      <c r="FF112" s="40"/>
      <c r="FG112" s="40"/>
      <c r="FH112" s="40"/>
      <c r="FI112" s="40"/>
      <c r="FJ112" s="40"/>
      <c r="FK112" s="40"/>
      <c r="FL112" s="40"/>
      <c r="FM112" s="40"/>
      <c r="FN112" s="40"/>
      <c r="FO112" s="40"/>
      <c r="FP112" s="40"/>
      <c r="FQ112" s="40"/>
      <c r="FR112" s="40"/>
      <c r="FS112" s="40"/>
      <c r="FT112" s="40"/>
      <c r="FU112" s="40"/>
      <c r="FV112" s="40"/>
      <c r="FW112" s="40"/>
      <c r="FX112" s="40"/>
      <c r="FY112" s="40"/>
      <c r="FZ112" s="40"/>
      <c r="GA112" s="40"/>
      <c r="GB112" s="40"/>
      <c r="GC112" s="40"/>
      <c r="GD112" s="40"/>
      <c r="GE112" s="40"/>
      <c r="GF112" s="40"/>
      <c r="GG112" s="40"/>
      <c r="GH112" s="40"/>
      <c r="GI112" s="40"/>
      <c r="GJ112" s="40"/>
      <c r="GK112" s="40"/>
      <c r="GL112" s="40"/>
      <c r="GM112" s="40"/>
      <c r="GN112" s="40"/>
      <c r="GO112" s="40"/>
      <c r="GP112" s="40"/>
      <c r="GQ112" s="40"/>
      <c r="GR112" s="40"/>
      <c r="GS112" s="40"/>
      <c r="GT112" s="40"/>
      <c r="GU112" s="40"/>
      <c r="GV112" s="40"/>
      <c r="GW112" s="40"/>
      <c r="GX112" s="40"/>
      <c r="GY112" s="40"/>
      <c r="GZ112" s="40"/>
      <c r="HA112" s="40"/>
      <c r="HB112" s="40"/>
      <c r="HC112" s="40"/>
      <c r="HD112" s="40"/>
      <c r="HE112" s="40"/>
      <c r="HF112" s="40"/>
      <c r="HG112" s="40"/>
      <c r="HH112" s="40"/>
      <c r="HI112" s="40"/>
      <c r="HJ112" s="40"/>
      <c r="HK112" s="40"/>
      <c r="HL112" s="40"/>
      <c r="HM112" s="40"/>
      <c r="HN112" s="40"/>
      <c r="HO112" s="40"/>
      <c r="HP112" s="40"/>
      <c r="HQ112" s="40"/>
      <c r="HR112" s="40"/>
      <c r="HS112" s="40"/>
      <c r="HT112" s="40"/>
      <c r="HU112" s="40"/>
      <c r="HV112" s="40"/>
      <c r="HW112" s="40"/>
      <c r="HX112" s="40"/>
      <c r="HY112" s="40"/>
      <c r="HZ112" s="40"/>
      <c r="IA112" s="40"/>
      <c r="IB112" s="40"/>
      <c r="IC112" s="40"/>
      <c r="ID112" s="40"/>
      <c r="IE112" s="40"/>
      <c r="IF112" s="40"/>
      <c r="IG112" s="40"/>
      <c r="IH112" s="40"/>
      <c r="II112" s="40"/>
      <c r="IJ112" s="40"/>
      <c r="IK112" s="40"/>
      <c r="IL112" s="40"/>
      <c r="IM112" s="40"/>
      <c r="IN112" s="40"/>
      <c r="IO112" s="40"/>
      <c r="IP112" s="40"/>
      <c r="IQ112" s="40"/>
      <c r="IR112" s="40"/>
      <c r="IS112" s="40"/>
      <c r="IT112" s="40"/>
      <c r="IU112" s="40"/>
      <c r="IV112" s="40"/>
    </row>
    <row r="113" spans="1:256">
      <c r="A113" s="55" t="s">
        <v>124</v>
      </c>
      <c r="B113" s="78" t="s">
        <v>125</v>
      </c>
      <c r="C113" s="52"/>
      <c r="D113" s="53"/>
      <c r="E113" s="53"/>
      <c r="F113" s="53"/>
      <c r="G113" s="53"/>
      <c r="H113" s="53"/>
      <c r="I113" s="53"/>
      <c r="J113" s="53"/>
      <c r="K113" s="53"/>
      <c r="L113" s="53"/>
      <c r="M113" s="33"/>
      <c r="N113" s="33"/>
      <c r="O113" s="33"/>
      <c r="P113" s="33"/>
      <c r="Q113" s="33"/>
      <c r="R113" s="33"/>
      <c r="S113" s="33"/>
      <c r="T113" s="33"/>
      <c r="U113" s="33"/>
      <c r="V113" s="33"/>
      <c r="W113" s="33"/>
      <c r="X113" s="33"/>
      <c r="Y113" s="33"/>
      <c r="Z113" s="33"/>
      <c r="AA113" s="33"/>
      <c r="AB113" s="33"/>
      <c r="AC113" s="33"/>
      <c r="AD113" s="33"/>
      <c r="AE113" s="33"/>
      <c r="AF113" s="60"/>
      <c r="AG113" s="40"/>
      <c r="AH113" s="40"/>
      <c r="AI113" s="40"/>
      <c r="AJ113" s="40"/>
      <c r="AK113" s="40"/>
      <c r="AL113" s="40"/>
      <c r="AM113" s="40"/>
      <c r="AN113" s="40"/>
      <c r="AO113" s="40"/>
      <c r="AP113" s="40"/>
      <c r="AQ113" s="40"/>
      <c r="AR113" s="40"/>
      <c r="AS113" s="40"/>
      <c r="AT113" s="40"/>
      <c r="AU113" s="40"/>
      <c r="AV113" s="40"/>
      <c r="AW113" s="40"/>
      <c r="AX113" s="40"/>
      <c r="AY113" s="40"/>
      <c r="AZ113" s="40"/>
      <c r="BA113" s="40"/>
      <c r="BB113" s="40"/>
      <c r="BC113" s="40"/>
      <c r="BD113" s="40"/>
      <c r="BE113" s="40"/>
      <c r="BF113" s="40"/>
      <c r="BG113" s="40"/>
      <c r="BH113" s="40"/>
      <c r="BI113" s="40"/>
      <c r="BJ113" s="40"/>
      <c r="BK113" s="40"/>
      <c r="BL113" s="40"/>
      <c r="BM113" s="40"/>
      <c r="BN113" s="40"/>
      <c r="BO113" s="40"/>
      <c r="BP113" s="40"/>
      <c r="BQ113" s="40"/>
      <c r="BR113" s="40"/>
      <c r="BS113" s="40"/>
      <c r="BT113" s="40"/>
      <c r="BU113" s="40"/>
      <c r="BV113" s="40"/>
      <c r="BW113" s="40"/>
      <c r="BX113" s="40"/>
      <c r="BY113" s="40"/>
      <c r="BZ113" s="40"/>
      <c r="CA113" s="40"/>
      <c r="CB113" s="40"/>
      <c r="CC113" s="40"/>
      <c r="CD113" s="40"/>
      <c r="CE113" s="40"/>
      <c r="CF113" s="40"/>
      <c r="CG113" s="40"/>
      <c r="CH113" s="40"/>
      <c r="CI113" s="40"/>
      <c r="CJ113" s="40"/>
      <c r="CK113" s="40"/>
      <c r="CL113" s="40"/>
      <c r="CM113" s="40"/>
      <c r="CN113" s="40"/>
      <c r="CO113" s="40"/>
      <c r="CP113" s="40"/>
      <c r="CQ113" s="40"/>
      <c r="CR113" s="40"/>
      <c r="CS113" s="40"/>
      <c r="CT113" s="40"/>
      <c r="CU113" s="40"/>
      <c r="CV113" s="40"/>
      <c r="CW113" s="40"/>
      <c r="CX113" s="40"/>
      <c r="CY113" s="40"/>
      <c r="CZ113" s="40"/>
      <c r="DA113" s="40"/>
      <c r="DB113" s="40"/>
      <c r="DC113" s="40"/>
      <c r="DD113" s="40"/>
      <c r="DE113" s="40"/>
      <c r="DF113" s="40"/>
      <c r="DG113" s="40"/>
      <c r="DH113" s="40"/>
      <c r="DI113" s="40"/>
      <c r="DJ113" s="40"/>
      <c r="DK113" s="40"/>
      <c r="DL113" s="40"/>
      <c r="DM113" s="40"/>
      <c r="DN113" s="40"/>
      <c r="DO113" s="40"/>
      <c r="DP113" s="40"/>
      <c r="DQ113" s="40"/>
      <c r="DR113" s="40"/>
      <c r="DS113" s="40"/>
      <c r="DT113" s="40"/>
      <c r="DU113" s="40"/>
      <c r="DV113" s="40"/>
      <c r="DW113" s="40"/>
      <c r="DX113" s="40"/>
      <c r="DY113" s="40"/>
      <c r="DZ113" s="40"/>
      <c r="EA113" s="40"/>
      <c r="EB113" s="40"/>
      <c r="EC113" s="40"/>
      <c r="ED113" s="40"/>
      <c r="EE113" s="40"/>
      <c r="EF113" s="40"/>
      <c r="EG113" s="40"/>
      <c r="EH113" s="40"/>
      <c r="EI113" s="40"/>
      <c r="EJ113" s="40"/>
      <c r="EK113" s="40"/>
      <c r="EL113" s="40"/>
      <c r="EM113" s="40"/>
      <c r="EN113" s="40"/>
      <c r="EO113" s="40"/>
      <c r="EP113" s="40"/>
      <c r="EQ113" s="40"/>
      <c r="ER113" s="40"/>
      <c r="ES113" s="40"/>
      <c r="ET113" s="40"/>
      <c r="EU113" s="40"/>
      <c r="EV113" s="40"/>
      <c r="EW113" s="40"/>
      <c r="EX113" s="40"/>
      <c r="EY113" s="40"/>
      <c r="EZ113" s="40"/>
      <c r="FA113" s="40"/>
      <c r="FB113" s="40"/>
      <c r="FC113" s="40"/>
      <c r="FD113" s="40"/>
      <c r="FE113" s="40"/>
      <c r="FF113" s="40"/>
      <c r="FG113" s="40"/>
      <c r="FH113" s="40"/>
      <c r="FI113" s="40"/>
      <c r="FJ113" s="40"/>
      <c r="FK113" s="40"/>
      <c r="FL113" s="40"/>
      <c r="FM113" s="40"/>
      <c r="FN113" s="40"/>
      <c r="FO113" s="40"/>
      <c r="FP113" s="40"/>
      <c r="FQ113" s="40"/>
      <c r="FR113" s="40"/>
      <c r="FS113" s="40"/>
      <c r="FT113" s="40"/>
      <c r="FU113" s="40"/>
      <c r="FV113" s="40"/>
      <c r="FW113" s="40"/>
      <c r="FX113" s="40"/>
      <c r="FY113" s="40"/>
      <c r="FZ113" s="40"/>
      <c r="GA113" s="40"/>
      <c r="GB113" s="40"/>
      <c r="GC113" s="40"/>
      <c r="GD113" s="40"/>
      <c r="GE113" s="40"/>
      <c r="GF113" s="40"/>
      <c r="GG113" s="40"/>
      <c r="GH113" s="40"/>
      <c r="GI113" s="40"/>
      <c r="GJ113" s="40"/>
      <c r="GK113" s="40"/>
      <c r="GL113" s="40"/>
      <c r="GM113" s="40"/>
      <c r="GN113" s="40"/>
      <c r="GO113" s="40"/>
      <c r="GP113" s="40"/>
      <c r="GQ113" s="40"/>
      <c r="GR113" s="40"/>
      <c r="GS113" s="40"/>
      <c r="GT113" s="40"/>
      <c r="GU113" s="40"/>
      <c r="GV113" s="40"/>
      <c r="GW113" s="40"/>
      <c r="GX113" s="40"/>
      <c r="GY113" s="40"/>
      <c r="GZ113" s="40"/>
      <c r="HA113" s="40"/>
      <c r="HB113" s="40"/>
      <c r="HC113" s="40"/>
      <c r="HD113" s="40"/>
      <c r="HE113" s="40"/>
      <c r="HF113" s="40"/>
      <c r="HG113" s="40"/>
      <c r="HH113" s="40"/>
      <c r="HI113" s="40"/>
      <c r="HJ113" s="40"/>
      <c r="HK113" s="40"/>
      <c r="HL113" s="40"/>
      <c r="HM113" s="40"/>
      <c r="HN113" s="40"/>
      <c r="HO113" s="40"/>
      <c r="HP113" s="40"/>
      <c r="HQ113" s="40"/>
      <c r="HR113" s="40"/>
      <c r="HS113" s="40"/>
      <c r="HT113" s="40"/>
      <c r="HU113" s="40"/>
      <c r="HV113" s="40"/>
      <c r="HW113" s="40"/>
      <c r="HX113" s="40"/>
      <c r="HY113" s="40"/>
      <c r="HZ113" s="40"/>
      <c r="IA113" s="40"/>
      <c r="IB113" s="40"/>
      <c r="IC113" s="40"/>
      <c r="ID113" s="40"/>
      <c r="IE113" s="40"/>
      <c r="IF113" s="40"/>
      <c r="IG113" s="40"/>
      <c r="IH113" s="40"/>
      <c r="II113" s="40"/>
      <c r="IJ113" s="40"/>
      <c r="IK113" s="40"/>
      <c r="IL113" s="40"/>
      <c r="IM113" s="40"/>
      <c r="IN113" s="40"/>
      <c r="IO113" s="40"/>
      <c r="IP113" s="40"/>
      <c r="IQ113" s="40"/>
      <c r="IR113" s="40"/>
      <c r="IS113" s="40"/>
      <c r="IT113" s="40"/>
      <c r="IU113" s="40"/>
      <c r="IV113" s="40"/>
    </row>
    <row r="114" spans="1:256">
      <c r="A114" s="55" t="s">
        <v>126</v>
      </c>
      <c r="B114" s="78" t="s">
        <v>115</v>
      </c>
      <c r="C114" s="79"/>
      <c r="D114" s="80"/>
      <c r="E114" s="80"/>
      <c r="F114" s="57"/>
      <c r="G114" s="57"/>
      <c r="H114" s="57"/>
      <c r="I114" s="57"/>
      <c r="J114" s="57"/>
      <c r="K114" s="57"/>
      <c r="L114" s="57"/>
      <c r="M114" s="34"/>
      <c r="N114" s="34"/>
      <c r="O114" s="34"/>
      <c r="P114" s="34"/>
      <c r="Q114" s="34"/>
      <c r="R114" s="34"/>
      <c r="S114" s="34"/>
      <c r="T114" s="34"/>
      <c r="U114" s="34"/>
      <c r="V114" s="34"/>
      <c r="W114" s="34"/>
      <c r="X114" s="34"/>
      <c r="Y114" s="34"/>
      <c r="Z114" s="34"/>
      <c r="AA114" s="34"/>
      <c r="AB114" s="34"/>
      <c r="AC114" s="34"/>
      <c r="AD114" s="34"/>
      <c r="AE114" s="34"/>
      <c r="AF114" s="45"/>
    </row>
    <row r="115" spans="1:256" ht="25.5">
      <c r="A115" s="51" t="s">
        <v>208</v>
      </c>
      <c r="B115" s="52" t="s">
        <v>237</v>
      </c>
      <c r="C115" s="52"/>
      <c r="D115" s="53"/>
      <c r="E115" s="53"/>
      <c r="F115" s="53"/>
      <c r="G115" s="53"/>
      <c r="H115" s="53"/>
      <c r="I115" s="53"/>
      <c r="J115" s="53"/>
      <c r="K115" s="53"/>
      <c r="L115" s="53"/>
      <c r="M115" s="33"/>
      <c r="N115" s="33"/>
      <c r="O115" s="33"/>
      <c r="P115" s="33"/>
      <c r="Q115" s="33"/>
      <c r="R115" s="33"/>
      <c r="S115" s="33"/>
      <c r="T115" s="33"/>
      <c r="U115" s="33"/>
      <c r="V115" s="33"/>
      <c r="W115" s="33"/>
      <c r="X115" s="33"/>
      <c r="Y115" s="33"/>
      <c r="Z115" s="33"/>
      <c r="AA115" s="33"/>
      <c r="AB115" s="33"/>
      <c r="AC115" s="33"/>
      <c r="AD115" s="33"/>
      <c r="AE115" s="33"/>
      <c r="AF115" s="60"/>
      <c r="AG115" s="40"/>
      <c r="AH115" s="40"/>
      <c r="AI115" s="40"/>
      <c r="AJ115" s="40"/>
      <c r="AK115" s="40"/>
      <c r="AL115" s="40"/>
      <c r="AM115" s="40"/>
      <c r="AN115" s="40"/>
      <c r="AO115" s="40"/>
      <c r="AP115" s="40"/>
      <c r="AQ115" s="40"/>
      <c r="AR115" s="40"/>
      <c r="AS115" s="40"/>
      <c r="AT115" s="40"/>
      <c r="AU115" s="40"/>
      <c r="AV115" s="40"/>
      <c r="AW115" s="40"/>
      <c r="AX115" s="40"/>
      <c r="AY115" s="40"/>
      <c r="AZ115" s="40"/>
      <c r="BA115" s="40"/>
      <c r="BB115" s="40"/>
      <c r="BC115" s="40"/>
      <c r="BD115" s="40"/>
      <c r="BE115" s="40"/>
      <c r="BF115" s="40"/>
      <c r="BG115" s="40"/>
      <c r="BH115" s="40"/>
      <c r="BI115" s="40"/>
      <c r="BJ115" s="40"/>
      <c r="BK115" s="40"/>
      <c r="BL115" s="40"/>
      <c r="BM115" s="40"/>
      <c r="BN115" s="40"/>
      <c r="BO115" s="40"/>
      <c r="BP115" s="40"/>
      <c r="BQ115" s="40"/>
      <c r="BR115" s="40"/>
      <c r="BS115" s="40"/>
      <c r="BT115" s="40"/>
      <c r="BU115" s="40"/>
      <c r="BV115" s="40"/>
      <c r="BW115" s="40"/>
      <c r="BX115" s="40"/>
      <c r="BY115" s="40"/>
      <c r="BZ115" s="40"/>
      <c r="CA115" s="40"/>
      <c r="CB115" s="40"/>
      <c r="CC115" s="40"/>
      <c r="CD115" s="40"/>
      <c r="CE115" s="40"/>
      <c r="CF115" s="40"/>
      <c r="CG115" s="40"/>
      <c r="CH115" s="40"/>
      <c r="CI115" s="40"/>
      <c r="CJ115" s="40"/>
      <c r="CK115" s="40"/>
      <c r="CL115" s="40"/>
      <c r="CM115" s="40"/>
      <c r="CN115" s="40"/>
      <c r="CO115" s="40"/>
      <c r="CP115" s="40"/>
      <c r="CQ115" s="40"/>
      <c r="CR115" s="40"/>
      <c r="CS115" s="40"/>
      <c r="CT115" s="40"/>
      <c r="CU115" s="40"/>
      <c r="CV115" s="40"/>
      <c r="CW115" s="40"/>
      <c r="CX115" s="40"/>
      <c r="CY115" s="40"/>
      <c r="CZ115" s="40"/>
      <c r="DA115" s="40"/>
      <c r="DB115" s="40"/>
      <c r="DC115" s="40"/>
      <c r="DD115" s="40"/>
      <c r="DE115" s="40"/>
      <c r="DF115" s="40"/>
      <c r="DG115" s="40"/>
      <c r="DH115" s="40"/>
      <c r="DI115" s="40"/>
      <c r="DJ115" s="40"/>
      <c r="DK115" s="40"/>
      <c r="DL115" s="40"/>
      <c r="DM115" s="40"/>
      <c r="DN115" s="40"/>
      <c r="DO115" s="40"/>
      <c r="DP115" s="40"/>
      <c r="DQ115" s="40"/>
      <c r="DR115" s="40"/>
      <c r="DS115" s="40"/>
      <c r="DT115" s="40"/>
      <c r="DU115" s="40"/>
      <c r="DV115" s="40"/>
      <c r="DW115" s="40"/>
      <c r="DX115" s="40"/>
      <c r="DY115" s="40"/>
      <c r="DZ115" s="40"/>
      <c r="EA115" s="40"/>
      <c r="EB115" s="40"/>
      <c r="EC115" s="40"/>
      <c r="ED115" s="40"/>
      <c r="EE115" s="40"/>
      <c r="EF115" s="40"/>
      <c r="EG115" s="40"/>
      <c r="EH115" s="40"/>
      <c r="EI115" s="40"/>
      <c r="EJ115" s="40"/>
      <c r="EK115" s="40"/>
      <c r="EL115" s="40"/>
      <c r="EM115" s="40"/>
      <c r="EN115" s="40"/>
      <c r="EO115" s="40"/>
      <c r="EP115" s="40"/>
      <c r="EQ115" s="40"/>
      <c r="ER115" s="40"/>
      <c r="ES115" s="40"/>
      <c r="ET115" s="40"/>
      <c r="EU115" s="40"/>
      <c r="EV115" s="40"/>
      <c r="EW115" s="40"/>
      <c r="EX115" s="40"/>
      <c r="EY115" s="40"/>
      <c r="EZ115" s="40"/>
      <c r="FA115" s="40"/>
      <c r="FB115" s="40"/>
      <c r="FC115" s="40"/>
      <c r="FD115" s="40"/>
      <c r="FE115" s="40"/>
      <c r="FF115" s="40"/>
      <c r="FG115" s="40"/>
      <c r="FH115" s="40"/>
      <c r="FI115" s="40"/>
      <c r="FJ115" s="40"/>
      <c r="FK115" s="40"/>
      <c r="FL115" s="40"/>
      <c r="FM115" s="40"/>
      <c r="FN115" s="40"/>
      <c r="FO115" s="40"/>
      <c r="FP115" s="40"/>
      <c r="FQ115" s="40"/>
      <c r="FR115" s="40"/>
      <c r="FS115" s="40"/>
      <c r="FT115" s="40"/>
      <c r="FU115" s="40"/>
      <c r="FV115" s="40"/>
      <c r="FW115" s="40"/>
      <c r="FX115" s="40"/>
      <c r="FY115" s="40"/>
      <c r="FZ115" s="40"/>
      <c r="GA115" s="40"/>
      <c r="GB115" s="40"/>
      <c r="GC115" s="40"/>
      <c r="GD115" s="40"/>
      <c r="GE115" s="40"/>
      <c r="GF115" s="40"/>
      <c r="GG115" s="40"/>
      <c r="GH115" s="40"/>
      <c r="GI115" s="40"/>
      <c r="GJ115" s="40"/>
      <c r="GK115" s="40"/>
      <c r="GL115" s="40"/>
      <c r="GM115" s="40"/>
      <c r="GN115" s="40"/>
      <c r="GO115" s="40"/>
      <c r="GP115" s="40"/>
      <c r="GQ115" s="40"/>
      <c r="GR115" s="40"/>
      <c r="GS115" s="40"/>
      <c r="GT115" s="40"/>
      <c r="GU115" s="40"/>
      <c r="GV115" s="40"/>
      <c r="GW115" s="40"/>
      <c r="GX115" s="40"/>
      <c r="GY115" s="40"/>
      <c r="GZ115" s="40"/>
      <c r="HA115" s="40"/>
      <c r="HB115" s="40"/>
      <c r="HC115" s="40"/>
      <c r="HD115" s="40"/>
      <c r="HE115" s="40"/>
      <c r="HF115" s="40"/>
      <c r="HG115" s="40"/>
      <c r="HH115" s="40"/>
      <c r="HI115" s="40"/>
      <c r="HJ115" s="40"/>
      <c r="HK115" s="40"/>
      <c r="HL115" s="40"/>
      <c r="HM115" s="40"/>
      <c r="HN115" s="40"/>
      <c r="HO115" s="40"/>
      <c r="HP115" s="40"/>
      <c r="HQ115" s="40"/>
      <c r="HR115" s="40"/>
      <c r="HS115" s="40"/>
      <c r="HT115" s="40"/>
      <c r="HU115" s="40"/>
      <c r="HV115" s="40"/>
      <c r="HW115" s="40"/>
      <c r="HX115" s="40"/>
      <c r="HY115" s="40"/>
      <c r="HZ115" s="40"/>
      <c r="IA115" s="40"/>
      <c r="IB115" s="40"/>
      <c r="IC115" s="40"/>
      <c r="ID115" s="40"/>
      <c r="IE115" s="40"/>
      <c r="IF115" s="40"/>
      <c r="IG115" s="40"/>
      <c r="IH115" s="40"/>
      <c r="II115" s="40"/>
      <c r="IJ115" s="40"/>
      <c r="IK115" s="40"/>
      <c r="IL115" s="40"/>
      <c r="IM115" s="40"/>
      <c r="IN115" s="40"/>
      <c r="IO115" s="40"/>
      <c r="IP115" s="40"/>
      <c r="IQ115" s="40"/>
      <c r="IR115" s="40"/>
      <c r="IS115" s="40"/>
      <c r="IT115" s="40"/>
      <c r="IU115" s="40"/>
      <c r="IV115" s="40"/>
    </row>
    <row r="116" spans="1:256" ht="25.5">
      <c r="A116" s="55" t="s">
        <v>114</v>
      </c>
      <c r="B116" s="78" t="s">
        <v>119</v>
      </c>
      <c r="C116" s="52"/>
      <c r="D116" s="53"/>
      <c r="E116" s="53"/>
      <c r="F116" s="53"/>
      <c r="G116" s="53"/>
      <c r="H116" s="53"/>
      <c r="I116" s="53"/>
      <c r="J116" s="53"/>
      <c r="K116" s="53"/>
      <c r="L116" s="53"/>
      <c r="M116" s="33"/>
      <c r="N116" s="33"/>
      <c r="O116" s="33"/>
      <c r="P116" s="33"/>
      <c r="Q116" s="33"/>
      <c r="R116" s="33"/>
      <c r="S116" s="33"/>
      <c r="T116" s="33"/>
      <c r="U116" s="33"/>
      <c r="V116" s="33"/>
      <c r="W116" s="33"/>
      <c r="X116" s="33"/>
      <c r="Y116" s="33"/>
      <c r="Z116" s="33"/>
      <c r="AA116" s="33"/>
      <c r="AB116" s="33"/>
      <c r="AC116" s="33"/>
      <c r="AD116" s="33"/>
      <c r="AE116" s="33"/>
      <c r="AF116" s="60"/>
      <c r="AG116" s="40"/>
      <c r="AH116" s="40"/>
      <c r="AI116" s="40"/>
      <c r="AJ116" s="40"/>
      <c r="AK116" s="40"/>
      <c r="AL116" s="40"/>
      <c r="AM116" s="40"/>
      <c r="AN116" s="40"/>
      <c r="AO116" s="40"/>
      <c r="AP116" s="40"/>
      <c r="AQ116" s="40"/>
      <c r="AR116" s="40"/>
      <c r="AS116" s="40"/>
      <c r="AT116" s="40"/>
      <c r="AU116" s="40"/>
      <c r="AV116" s="40"/>
      <c r="AW116" s="40"/>
      <c r="AX116" s="40"/>
      <c r="AY116" s="40"/>
      <c r="AZ116" s="40"/>
      <c r="BA116" s="40"/>
      <c r="BB116" s="40"/>
      <c r="BC116" s="40"/>
      <c r="BD116" s="40"/>
      <c r="BE116" s="40"/>
      <c r="BF116" s="40"/>
      <c r="BG116" s="40"/>
      <c r="BH116" s="40"/>
      <c r="BI116" s="40"/>
      <c r="BJ116" s="40"/>
      <c r="BK116" s="40"/>
      <c r="BL116" s="40"/>
      <c r="BM116" s="40"/>
      <c r="BN116" s="40"/>
      <c r="BO116" s="40"/>
      <c r="BP116" s="40"/>
      <c r="BQ116" s="40"/>
      <c r="BR116" s="40"/>
      <c r="BS116" s="40"/>
      <c r="BT116" s="40"/>
      <c r="BU116" s="40"/>
      <c r="BV116" s="40"/>
      <c r="BW116" s="40"/>
      <c r="BX116" s="40"/>
      <c r="BY116" s="40"/>
      <c r="BZ116" s="40"/>
      <c r="CA116" s="40"/>
      <c r="CB116" s="40"/>
      <c r="CC116" s="40"/>
      <c r="CD116" s="40"/>
      <c r="CE116" s="40"/>
      <c r="CF116" s="40"/>
      <c r="CG116" s="40"/>
      <c r="CH116" s="40"/>
      <c r="CI116" s="40"/>
      <c r="CJ116" s="40"/>
      <c r="CK116" s="40"/>
      <c r="CL116" s="40"/>
      <c r="CM116" s="40"/>
      <c r="CN116" s="40"/>
      <c r="CO116" s="40"/>
      <c r="CP116" s="40"/>
      <c r="CQ116" s="40"/>
      <c r="CR116" s="40"/>
      <c r="CS116" s="40"/>
      <c r="CT116" s="40"/>
      <c r="CU116" s="40"/>
      <c r="CV116" s="40"/>
      <c r="CW116" s="40"/>
      <c r="CX116" s="40"/>
      <c r="CY116" s="40"/>
      <c r="CZ116" s="40"/>
      <c r="DA116" s="40"/>
      <c r="DB116" s="40"/>
      <c r="DC116" s="40"/>
      <c r="DD116" s="40"/>
      <c r="DE116" s="40"/>
      <c r="DF116" s="40"/>
      <c r="DG116" s="40"/>
      <c r="DH116" s="40"/>
      <c r="DI116" s="40"/>
      <c r="DJ116" s="40"/>
      <c r="DK116" s="40"/>
      <c r="DL116" s="40"/>
      <c r="DM116" s="40"/>
      <c r="DN116" s="40"/>
      <c r="DO116" s="40"/>
      <c r="DP116" s="40"/>
      <c r="DQ116" s="40"/>
      <c r="DR116" s="40"/>
      <c r="DS116" s="40"/>
      <c r="DT116" s="40"/>
      <c r="DU116" s="40"/>
      <c r="DV116" s="40"/>
      <c r="DW116" s="40"/>
      <c r="DX116" s="40"/>
      <c r="DY116" s="40"/>
      <c r="DZ116" s="40"/>
      <c r="EA116" s="40"/>
      <c r="EB116" s="40"/>
      <c r="EC116" s="40"/>
      <c r="ED116" s="40"/>
      <c r="EE116" s="40"/>
      <c r="EF116" s="40"/>
      <c r="EG116" s="40"/>
      <c r="EH116" s="40"/>
      <c r="EI116" s="40"/>
      <c r="EJ116" s="40"/>
      <c r="EK116" s="40"/>
      <c r="EL116" s="40"/>
      <c r="EM116" s="40"/>
      <c r="EN116" s="40"/>
      <c r="EO116" s="40"/>
      <c r="EP116" s="40"/>
      <c r="EQ116" s="40"/>
      <c r="ER116" s="40"/>
      <c r="ES116" s="40"/>
      <c r="ET116" s="40"/>
      <c r="EU116" s="40"/>
      <c r="EV116" s="40"/>
      <c r="EW116" s="40"/>
      <c r="EX116" s="40"/>
      <c r="EY116" s="40"/>
      <c r="EZ116" s="40"/>
      <c r="FA116" s="40"/>
      <c r="FB116" s="40"/>
      <c r="FC116" s="40"/>
      <c r="FD116" s="40"/>
      <c r="FE116" s="40"/>
      <c r="FF116" s="40"/>
      <c r="FG116" s="40"/>
      <c r="FH116" s="40"/>
      <c r="FI116" s="40"/>
      <c r="FJ116" s="40"/>
      <c r="FK116" s="40"/>
      <c r="FL116" s="40"/>
      <c r="FM116" s="40"/>
      <c r="FN116" s="40"/>
      <c r="FO116" s="40"/>
      <c r="FP116" s="40"/>
      <c r="FQ116" s="40"/>
      <c r="FR116" s="40"/>
      <c r="FS116" s="40"/>
      <c r="FT116" s="40"/>
      <c r="FU116" s="40"/>
      <c r="FV116" s="40"/>
      <c r="FW116" s="40"/>
      <c r="FX116" s="40"/>
      <c r="FY116" s="40"/>
      <c r="FZ116" s="40"/>
      <c r="GA116" s="40"/>
      <c r="GB116" s="40"/>
      <c r="GC116" s="40"/>
      <c r="GD116" s="40"/>
      <c r="GE116" s="40"/>
      <c r="GF116" s="40"/>
      <c r="GG116" s="40"/>
      <c r="GH116" s="40"/>
      <c r="GI116" s="40"/>
      <c r="GJ116" s="40"/>
      <c r="GK116" s="40"/>
      <c r="GL116" s="40"/>
      <c r="GM116" s="40"/>
      <c r="GN116" s="40"/>
      <c r="GO116" s="40"/>
      <c r="GP116" s="40"/>
      <c r="GQ116" s="40"/>
      <c r="GR116" s="40"/>
      <c r="GS116" s="40"/>
      <c r="GT116" s="40"/>
      <c r="GU116" s="40"/>
      <c r="GV116" s="40"/>
      <c r="GW116" s="40"/>
      <c r="GX116" s="40"/>
      <c r="GY116" s="40"/>
      <c r="GZ116" s="40"/>
      <c r="HA116" s="40"/>
      <c r="HB116" s="40"/>
      <c r="HC116" s="40"/>
      <c r="HD116" s="40"/>
      <c r="HE116" s="40"/>
      <c r="HF116" s="40"/>
      <c r="HG116" s="40"/>
      <c r="HH116" s="40"/>
      <c r="HI116" s="40"/>
      <c r="HJ116" s="40"/>
      <c r="HK116" s="40"/>
      <c r="HL116" s="40"/>
      <c r="HM116" s="40"/>
      <c r="HN116" s="40"/>
      <c r="HO116" s="40"/>
      <c r="HP116" s="40"/>
      <c r="HQ116" s="40"/>
      <c r="HR116" s="40"/>
      <c r="HS116" s="40"/>
      <c r="HT116" s="40"/>
      <c r="HU116" s="40"/>
      <c r="HV116" s="40"/>
      <c r="HW116" s="40"/>
      <c r="HX116" s="40"/>
      <c r="HY116" s="40"/>
      <c r="HZ116" s="40"/>
      <c r="IA116" s="40"/>
      <c r="IB116" s="40"/>
      <c r="IC116" s="40"/>
      <c r="ID116" s="40"/>
      <c r="IE116" s="40"/>
      <c r="IF116" s="40"/>
      <c r="IG116" s="40"/>
      <c r="IH116" s="40"/>
      <c r="II116" s="40"/>
      <c r="IJ116" s="40"/>
      <c r="IK116" s="40"/>
      <c r="IL116" s="40"/>
      <c r="IM116" s="40"/>
      <c r="IN116" s="40"/>
      <c r="IO116" s="40"/>
      <c r="IP116" s="40"/>
      <c r="IQ116" s="40"/>
      <c r="IR116" s="40"/>
      <c r="IS116" s="40"/>
      <c r="IT116" s="40"/>
      <c r="IU116" s="40"/>
      <c r="IV116" s="40"/>
    </row>
    <row r="117" spans="1:256">
      <c r="A117" s="55" t="s">
        <v>124</v>
      </c>
      <c r="B117" s="78" t="s">
        <v>125</v>
      </c>
      <c r="C117" s="52"/>
      <c r="D117" s="53"/>
      <c r="E117" s="53"/>
      <c r="F117" s="53"/>
      <c r="G117" s="53"/>
      <c r="H117" s="53"/>
      <c r="I117" s="53"/>
      <c r="J117" s="53"/>
      <c r="K117" s="53"/>
      <c r="L117" s="53"/>
      <c r="M117" s="33"/>
      <c r="N117" s="33"/>
      <c r="O117" s="33"/>
      <c r="P117" s="33"/>
      <c r="Q117" s="33"/>
      <c r="R117" s="33"/>
      <c r="S117" s="33"/>
      <c r="T117" s="33"/>
      <c r="U117" s="33"/>
      <c r="V117" s="33"/>
      <c r="W117" s="33"/>
      <c r="X117" s="33"/>
      <c r="Y117" s="33"/>
      <c r="Z117" s="33"/>
      <c r="AA117" s="33"/>
      <c r="AB117" s="33"/>
      <c r="AC117" s="33"/>
      <c r="AD117" s="33"/>
      <c r="AE117" s="33"/>
      <c r="AF117" s="60"/>
      <c r="AG117" s="40"/>
      <c r="AH117" s="40"/>
      <c r="AI117" s="40"/>
      <c r="AJ117" s="40"/>
      <c r="AK117" s="40"/>
      <c r="AL117" s="40"/>
      <c r="AM117" s="40"/>
      <c r="AN117" s="40"/>
      <c r="AO117" s="40"/>
      <c r="AP117" s="40"/>
      <c r="AQ117" s="40"/>
      <c r="AR117" s="40"/>
      <c r="AS117" s="40"/>
      <c r="AT117" s="40"/>
      <c r="AU117" s="40"/>
      <c r="AV117" s="40"/>
      <c r="AW117" s="40"/>
      <c r="AX117" s="40"/>
      <c r="AY117" s="40"/>
      <c r="AZ117" s="40"/>
      <c r="BA117" s="40"/>
      <c r="BB117" s="40"/>
      <c r="BC117" s="40"/>
      <c r="BD117" s="40"/>
      <c r="BE117" s="40"/>
      <c r="BF117" s="40"/>
      <c r="BG117" s="40"/>
      <c r="BH117" s="40"/>
      <c r="BI117" s="40"/>
      <c r="BJ117" s="40"/>
      <c r="BK117" s="40"/>
      <c r="BL117" s="40"/>
      <c r="BM117" s="40"/>
      <c r="BN117" s="40"/>
      <c r="BO117" s="40"/>
      <c r="BP117" s="40"/>
      <c r="BQ117" s="40"/>
      <c r="BR117" s="40"/>
      <c r="BS117" s="40"/>
      <c r="BT117" s="40"/>
      <c r="BU117" s="40"/>
      <c r="BV117" s="40"/>
      <c r="BW117" s="40"/>
      <c r="BX117" s="40"/>
      <c r="BY117" s="40"/>
      <c r="BZ117" s="40"/>
      <c r="CA117" s="40"/>
      <c r="CB117" s="40"/>
      <c r="CC117" s="40"/>
      <c r="CD117" s="40"/>
      <c r="CE117" s="40"/>
      <c r="CF117" s="40"/>
      <c r="CG117" s="40"/>
      <c r="CH117" s="40"/>
      <c r="CI117" s="40"/>
      <c r="CJ117" s="40"/>
      <c r="CK117" s="40"/>
      <c r="CL117" s="40"/>
      <c r="CM117" s="40"/>
      <c r="CN117" s="40"/>
      <c r="CO117" s="40"/>
      <c r="CP117" s="40"/>
      <c r="CQ117" s="40"/>
      <c r="CR117" s="40"/>
      <c r="CS117" s="40"/>
      <c r="CT117" s="40"/>
      <c r="CU117" s="40"/>
      <c r="CV117" s="40"/>
      <c r="CW117" s="40"/>
      <c r="CX117" s="40"/>
      <c r="CY117" s="40"/>
      <c r="CZ117" s="40"/>
      <c r="DA117" s="40"/>
      <c r="DB117" s="40"/>
      <c r="DC117" s="40"/>
      <c r="DD117" s="40"/>
      <c r="DE117" s="40"/>
      <c r="DF117" s="40"/>
      <c r="DG117" s="40"/>
      <c r="DH117" s="40"/>
      <c r="DI117" s="40"/>
      <c r="DJ117" s="40"/>
      <c r="DK117" s="40"/>
      <c r="DL117" s="40"/>
      <c r="DM117" s="40"/>
      <c r="DN117" s="40"/>
      <c r="DO117" s="40"/>
      <c r="DP117" s="40"/>
      <c r="DQ117" s="40"/>
      <c r="DR117" s="40"/>
      <c r="DS117" s="40"/>
      <c r="DT117" s="40"/>
      <c r="DU117" s="40"/>
      <c r="DV117" s="40"/>
      <c r="DW117" s="40"/>
      <c r="DX117" s="40"/>
      <c r="DY117" s="40"/>
      <c r="DZ117" s="40"/>
      <c r="EA117" s="40"/>
      <c r="EB117" s="40"/>
      <c r="EC117" s="40"/>
      <c r="ED117" s="40"/>
      <c r="EE117" s="40"/>
      <c r="EF117" s="40"/>
      <c r="EG117" s="40"/>
      <c r="EH117" s="40"/>
      <c r="EI117" s="40"/>
      <c r="EJ117" s="40"/>
      <c r="EK117" s="40"/>
      <c r="EL117" s="40"/>
      <c r="EM117" s="40"/>
      <c r="EN117" s="40"/>
      <c r="EO117" s="40"/>
      <c r="EP117" s="40"/>
      <c r="EQ117" s="40"/>
      <c r="ER117" s="40"/>
      <c r="ES117" s="40"/>
      <c r="ET117" s="40"/>
      <c r="EU117" s="40"/>
      <c r="EV117" s="40"/>
      <c r="EW117" s="40"/>
      <c r="EX117" s="40"/>
      <c r="EY117" s="40"/>
      <c r="EZ117" s="40"/>
      <c r="FA117" s="40"/>
      <c r="FB117" s="40"/>
      <c r="FC117" s="40"/>
      <c r="FD117" s="40"/>
      <c r="FE117" s="40"/>
      <c r="FF117" s="40"/>
      <c r="FG117" s="40"/>
      <c r="FH117" s="40"/>
      <c r="FI117" s="40"/>
      <c r="FJ117" s="40"/>
      <c r="FK117" s="40"/>
      <c r="FL117" s="40"/>
      <c r="FM117" s="40"/>
      <c r="FN117" s="40"/>
      <c r="FO117" s="40"/>
      <c r="FP117" s="40"/>
      <c r="FQ117" s="40"/>
      <c r="FR117" s="40"/>
      <c r="FS117" s="40"/>
      <c r="FT117" s="40"/>
      <c r="FU117" s="40"/>
      <c r="FV117" s="40"/>
      <c r="FW117" s="40"/>
      <c r="FX117" s="40"/>
      <c r="FY117" s="40"/>
      <c r="FZ117" s="40"/>
      <c r="GA117" s="40"/>
      <c r="GB117" s="40"/>
      <c r="GC117" s="40"/>
      <c r="GD117" s="40"/>
      <c r="GE117" s="40"/>
      <c r="GF117" s="40"/>
      <c r="GG117" s="40"/>
      <c r="GH117" s="40"/>
      <c r="GI117" s="40"/>
      <c r="GJ117" s="40"/>
      <c r="GK117" s="40"/>
      <c r="GL117" s="40"/>
      <c r="GM117" s="40"/>
      <c r="GN117" s="40"/>
      <c r="GO117" s="40"/>
      <c r="GP117" s="40"/>
      <c r="GQ117" s="40"/>
      <c r="GR117" s="40"/>
      <c r="GS117" s="40"/>
      <c r="GT117" s="40"/>
      <c r="GU117" s="40"/>
      <c r="GV117" s="40"/>
      <c r="GW117" s="40"/>
      <c r="GX117" s="40"/>
      <c r="GY117" s="40"/>
      <c r="GZ117" s="40"/>
      <c r="HA117" s="40"/>
      <c r="HB117" s="40"/>
      <c r="HC117" s="40"/>
      <c r="HD117" s="40"/>
      <c r="HE117" s="40"/>
      <c r="HF117" s="40"/>
      <c r="HG117" s="40"/>
      <c r="HH117" s="40"/>
      <c r="HI117" s="40"/>
      <c r="HJ117" s="40"/>
      <c r="HK117" s="40"/>
      <c r="HL117" s="40"/>
      <c r="HM117" s="40"/>
      <c r="HN117" s="40"/>
      <c r="HO117" s="40"/>
      <c r="HP117" s="40"/>
      <c r="HQ117" s="40"/>
      <c r="HR117" s="40"/>
      <c r="HS117" s="40"/>
      <c r="HT117" s="40"/>
      <c r="HU117" s="40"/>
      <c r="HV117" s="40"/>
      <c r="HW117" s="40"/>
      <c r="HX117" s="40"/>
      <c r="HY117" s="40"/>
      <c r="HZ117" s="40"/>
      <c r="IA117" s="40"/>
      <c r="IB117" s="40"/>
      <c r="IC117" s="40"/>
      <c r="ID117" s="40"/>
      <c r="IE117" s="40"/>
      <c r="IF117" s="40"/>
      <c r="IG117" s="40"/>
      <c r="IH117" s="40"/>
      <c r="II117" s="40"/>
      <c r="IJ117" s="40"/>
      <c r="IK117" s="40"/>
      <c r="IL117" s="40"/>
      <c r="IM117" s="40"/>
      <c r="IN117" s="40"/>
      <c r="IO117" s="40"/>
      <c r="IP117" s="40"/>
      <c r="IQ117" s="40"/>
      <c r="IR117" s="40"/>
      <c r="IS117" s="40"/>
      <c r="IT117" s="40"/>
      <c r="IU117" s="40"/>
      <c r="IV117" s="40"/>
    </row>
    <row r="118" spans="1:256">
      <c r="A118" s="55" t="s">
        <v>126</v>
      </c>
      <c r="B118" s="78" t="s">
        <v>115</v>
      </c>
      <c r="C118" s="52"/>
      <c r="D118" s="53"/>
      <c r="E118" s="53"/>
      <c r="F118" s="53"/>
      <c r="G118" s="53"/>
      <c r="H118" s="53"/>
      <c r="I118" s="53"/>
      <c r="J118" s="53"/>
      <c r="K118" s="53"/>
      <c r="L118" s="53"/>
      <c r="M118" s="33"/>
      <c r="N118" s="33"/>
      <c r="O118" s="33"/>
      <c r="P118" s="33"/>
      <c r="Q118" s="33"/>
      <c r="R118" s="33"/>
      <c r="S118" s="33"/>
      <c r="T118" s="33"/>
      <c r="U118" s="33"/>
      <c r="V118" s="33"/>
      <c r="W118" s="33"/>
      <c r="X118" s="33"/>
      <c r="Y118" s="33"/>
      <c r="Z118" s="33"/>
      <c r="AA118" s="33"/>
      <c r="AB118" s="33"/>
      <c r="AC118" s="33"/>
      <c r="AD118" s="33"/>
      <c r="AE118" s="33"/>
      <c r="AF118" s="60"/>
      <c r="AG118" s="40"/>
      <c r="AH118" s="40"/>
      <c r="AI118" s="40"/>
      <c r="AJ118" s="40"/>
      <c r="AK118" s="40"/>
      <c r="AL118" s="40"/>
      <c r="AM118" s="40"/>
      <c r="AN118" s="40"/>
      <c r="AO118" s="40"/>
      <c r="AP118" s="40"/>
      <c r="AQ118" s="40"/>
      <c r="AR118" s="40"/>
      <c r="AS118" s="40"/>
      <c r="AT118" s="40"/>
      <c r="AU118" s="40"/>
      <c r="AV118" s="40"/>
      <c r="AW118" s="40"/>
      <c r="AX118" s="40"/>
      <c r="AY118" s="40"/>
      <c r="AZ118" s="40"/>
      <c r="BA118" s="40"/>
      <c r="BB118" s="40"/>
      <c r="BC118" s="40"/>
      <c r="BD118" s="40"/>
      <c r="BE118" s="40"/>
      <c r="BF118" s="40"/>
      <c r="BG118" s="40"/>
      <c r="BH118" s="40"/>
      <c r="BI118" s="40"/>
      <c r="BJ118" s="40"/>
      <c r="BK118" s="40"/>
      <c r="BL118" s="40"/>
      <c r="BM118" s="40"/>
      <c r="BN118" s="40"/>
      <c r="BO118" s="40"/>
      <c r="BP118" s="40"/>
      <c r="BQ118" s="40"/>
      <c r="BR118" s="40"/>
      <c r="BS118" s="40"/>
      <c r="BT118" s="40"/>
      <c r="BU118" s="40"/>
      <c r="BV118" s="40"/>
      <c r="BW118" s="40"/>
      <c r="BX118" s="40"/>
      <c r="BY118" s="40"/>
      <c r="BZ118" s="40"/>
      <c r="CA118" s="40"/>
      <c r="CB118" s="40"/>
      <c r="CC118" s="40"/>
      <c r="CD118" s="40"/>
      <c r="CE118" s="40"/>
      <c r="CF118" s="40"/>
      <c r="CG118" s="40"/>
      <c r="CH118" s="40"/>
      <c r="CI118" s="40"/>
      <c r="CJ118" s="40"/>
      <c r="CK118" s="40"/>
      <c r="CL118" s="40"/>
      <c r="CM118" s="40"/>
      <c r="CN118" s="40"/>
      <c r="CO118" s="40"/>
      <c r="CP118" s="40"/>
      <c r="CQ118" s="40"/>
      <c r="CR118" s="40"/>
      <c r="CS118" s="40"/>
      <c r="CT118" s="40"/>
      <c r="CU118" s="40"/>
      <c r="CV118" s="40"/>
      <c r="CW118" s="40"/>
      <c r="CX118" s="40"/>
      <c r="CY118" s="40"/>
      <c r="CZ118" s="40"/>
      <c r="DA118" s="40"/>
      <c r="DB118" s="40"/>
      <c r="DC118" s="40"/>
      <c r="DD118" s="40"/>
      <c r="DE118" s="40"/>
      <c r="DF118" s="40"/>
      <c r="DG118" s="40"/>
      <c r="DH118" s="40"/>
      <c r="DI118" s="40"/>
      <c r="DJ118" s="40"/>
      <c r="DK118" s="40"/>
      <c r="DL118" s="40"/>
      <c r="DM118" s="40"/>
      <c r="DN118" s="40"/>
      <c r="DO118" s="40"/>
      <c r="DP118" s="40"/>
      <c r="DQ118" s="40"/>
      <c r="DR118" s="40"/>
      <c r="DS118" s="40"/>
      <c r="DT118" s="40"/>
      <c r="DU118" s="40"/>
      <c r="DV118" s="40"/>
      <c r="DW118" s="40"/>
      <c r="DX118" s="40"/>
      <c r="DY118" s="40"/>
      <c r="DZ118" s="40"/>
      <c r="EA118" s="40"/>
      <c r="EB118" s="40"/>
      <c r="EC118" s="40"/>
      <c r="ED118" s="40"/>
      <c r="EE118" s="40"/>
      <c r="EF118" s="40"/>
      <c r="EG118" s="40"/>
      <c r="EH118" s="40"/>
      <c r="EI118" s="40"/>
      <c r="EJ118" s="40"/>
      <c r="EK118" s="40"/>
      <c r="EL118" s="40"/>
      <c r="EM118" s="40"/>
      <c r="EN118" s="40"/>
      <c r="EO118" s="40"/>
      <c r="EP118" s="40"/>
      <c r="EQ118" s="40"/>
      <c r="ER118" s="40"/>
      <c r="ES118" s="40"/>
      <c r="ET118" s="40"/>
      <c r="EU118" s="40"/>
      <c r="EV118" s="40"/>
      <c r="EW118" s="40"/>
      <c r="EX118" s="40"/>
      <c r="EY118" s="40"/>
      <c r="EZ118" s="40"/>
      <c r="FA118" s="40"/>
      <c r="FB118" s="40"/>
      <c r="FC118" s="40"/>
      <c r="FD118" s="40"/>
      <c r="FE118" s="40"/>
      <c r="FF118" s="40"/>
      <c r="FG118" s="40"/>
      <c r="FH118" s="40"/>
      <c r="FI118" s="40"/>
      <c r="FJ118" s="40"/>
      <c r="FK118" s="40"/>
      <c r="FL118" s="40"/>
      <c r="FM118" s="40"/>
      <c r="FN118" s="40"/>
      <c r="FO118" s="40"/>
      <c r="FP118" s="40"/>
      <c r="FQ118" s="40"/>
      <c r="FR118" s="40"/>
      <c r="FS118" s="40"/>
      <c r="FT118" s="40"/>
      <c r="FU118" s="40"/>
      <c r="FV118" s="40"/>
      <c r="FW118" s="40"/>
      <c r="FX118" s="40"/>
      <c r="FY118" s="40"/>
      <c r="FZ118" s="40"/>
      <c r="GA118" s="40"/>
      <c r="GB118" s="40"/>
      <c r="GC118" s="40"/>
      <c r="GD118" s="40"/>
      <c r="GE118" s="40"/>
      <c r="GF118" s="40"/>
      <c r="GG118" s="40"/>
      <c r="GH118" s="40"/>
      <c r="GI118" s="40"/>
      <c r="GJ118" s="40"/>
      <c r="GK118" s="40"/>
      <c r="GL118" s="40"/>
      <c r="GM118" s="40"/>
      <c r="GN118" s="40"/>
      <c r="GO118" s="40"/>
      <c r="GP118" s="40"/>
      <c r="GQ118" s="40"/>
      <c r="GR118" s="40"/>
      <c r="GS118" s="40"/>
      <c r="GT118" s="40"/>
      <c r="GU118" s="40"/>
      <c r="GV118" s="40"/>
      <c r="GW118" s="40"/>
      <c r="GX118" s="40"/>
      <c r="GY118" s="40"/>
      <c r="GZ118" s="40"/>
      <c r="HA118" s="40"/>
      <c r="HB118" s="40"/>
      <c r="HC118" s="40"/>
      <c r="HD118" s="40"/>
      <c r="HE118" s="40"/>
      <c r="HF118" s="40"/>
      <c r="HG118" s="40"/>
      <c r="HH118" s="40"/>
      <c r="HI118" s="40"/>
      <c r="HJ118" s="40"/>
      <c r="HK118" s="40"/>
      <c r="HL118" s="40"/>
      <c r="HM118" s="40"/>
      <c r="HN118" s="40"/>
      <c r="HO118" s="40"/>
      <c r="HP118" s="40"/>
      <c r="HQ118" s="40"/>
      <c r="HR118" s="40"/>
      <c r="HS118" s="40"/>
      <c r="HT118" s="40"/>
      <c r="HU118" s="40"/>
      <c r="HV118" s="40"/>
      <c r="HW118" s="40"/>
      <c r="HX118" s="40"/>
      <c r="HY118" s="40"/>
      <c r="HZ118" s="40"/>
      <c r="IA118" s="40"/>
      <c r="IB118" s="40"/>
      <c r="IC118" s="40"/>
      <c r="ID118" s="40"/>
      <c r="IE118" s="40"/>
      <c r="IF118" s="40"/>
      <c r="IG118" s="40"/>
      <c r="IH118" s="40"/>
      <c r="II118" s="40"/>
      <c r="IJ118" s="40"/>
      <c r="IK118" s="40"/>
      <c r="IL118" s="40"/>
      <c r="IM118" s="40"/>
      <c r="IN118" s="40"/>
      <c r="IO118" s="40"/>
      <c r="IP118" s="40"/>
      <c r="IQ118" s="40"/>
      <c r="IR118" s="40"/>
      <c r="IS118" s="40"/>
      <c r="IT118" s="40"/>
      <c r="IU118" s="40"/>
      <c r="IV118" s="40"/>
    </row>
    <row r="119" spans="1:256" ht="25.5">
      <c r="A119" s="42" t="s">
        <v>238</v>
      </c>
      <c r="B119" s="49" t="s">
        <v>239</v>
      </c>
      <c r="C119" s="49"/>
      <c r="D119" s="46">
        <f>D120</f>
        <v>284531</v>
      </c>
      <c r="E119" s="46">
        <f t="shared" ref="E119:AE119" si="42">E120</f>
        <v>284531</v>
      </c>
      <c r="F119" s="46">
        <f t="shared" si="42"/>
        <v>70876.146999999997</v>
      </c>
      <c r="G119" s="46">
        <f t="shared" si="42"/>
        <v>70876.146999999997</v>
      </c>
      <c r="H119" s="46">
        <f t="shared" si="42"/>
        <v>833.14700000000005</v>
      </c>
      <c r="I119" s="46">
        <f t="shared" si="42"/>
        <v>70043</v>
      </c>
      <c r="J119" s="46">
        <f t="shared" si="42"/>
        <v>0</v>
      </c>
      <c r="K119" s="46">
        <f t="shared" si="42"/>
        <v>0</v>
      </c>
      <c r="L119" s="46">
        <f t="shared" si="42"/>
        <v>0</v>
      </c>
      <c r="M119" s="46">
        <f t="shared" si="42"/>
        <v>70043</v>
      </c>
      <c r="N119" s="46">
        <f t="shared" si="42"/>
        <v>70043</v>
      </c>
      <c r="O119" s="46">
        <f t="shared" si="42"/>
        <v>0</v>
      </c>
      <c r="P119" s="46">
        <f t="shared" si="42"/>
        <v>8300.2559999999994</v>
      </c>
      <c r="Q119" s="46">
        <f t="shared" si="42"/>
        <v>8300.2559999999994</v>
      </c>
      <c r="R119" s="46">
        <f t="shared" si="42"/>
        <v>266.28100000000001</v>
      </c>
      <c r="S119" s="46">
        <f t="shared" si="42"/>
        <v>8033.9750000000004</v>
      </c>
      <c r="T119" s="46">
        <f t="shared" si="42"/>
        <v>0</v>
      </c>
      <c r="U119" s="46">
        <f t="shared" si="42"/>
        <v>0</v>
      </c>
      <c r="V119" s="46">
        <f t="shared" si="42"/>
        <v>0</v>
      </c>
      <c r="W119" s="33">
        <f t="shared" si="42"/>
        <v>100</v>
      </c>
      <c r="X119" s="33">
        <f t="shared" si="42"/>
        <v>0</v>
      </c>
      <c r="Y119" s="33">
        <f t="shared" si="42"/>
        <v>11.710930053802162</v>
      </c>
      <c r="Z119" s="33">
        <f t="shared" si="42"/>
        <v>31.960866449738162</v>
      </c>
      <c r="AA119" s="33">
        <f t="shared" si="42"/>
        <v>11.47006124809046</v>
      </c>
      <c r="AB119" s="33">
        <f t="shared" si="42"/>
        <v>0</v>
      </c>
      <c r="AC119" s="33">
        <f t="shared" si="42"/>
        <v>0</v>
      </c>
      <c r="AD119" s="33">
        <f t="shared" si="42"/>
        <v>0</v>
      </c>
      <c r="AE119" s="33">
        <f t="shared" si="42"/>
        <v>100</v>
      </c>
      <c r="AF119" s="42"/>
      <c r="AG119" s="50"/>
      <c r="AH119" s="40"/>
      <c r="AI119" s="40"/>
      <c r="AJ119" s="40"/>
      <c r="AK119" s="40"/>
      <c r="AL119" s="40"/>
      <c r="AM119" s="40"/>
      <c r="AN119" s="40"/>
      <c r="AO119" s="40"/>
      <c r="AP119" s="40"/>
      <c r="AQ119" s="40"/>
      <c r="AR119" s="40"/>
      <c r="AS119" s="40"/>
      <c r="AT119" s="40"/>
      <c r="AU119" s="40"/>
      <c r="AV119" s="40"/>
      <c r="AW119" s="40"/>
      <c r="AX119" s="40"/>
      <c r="AY119" s="40"/>
      <c r="AZ119" s="40"/>
      <c r="BA119" s="40"/>
      <c r="BB119" s="40"/>
      <c r="BC119" s="40"/>
      <c r="BD119" s="40"/>
      <c r="BE119" s="40"/>
      <c r="BF119" s="40"/>
      <c r="BG119" s="40"/>
      <c r="BH119" s="40"/>
      <c r="BI119" s="40"/>
      <c r="BJ119" s="40"/>
      <c r="BK119" s="40"/>
      <c r="BL119" s="40"/>
      <c r="BM119" s="40"/>
      <c r="BN119" s="40"/>
      <c r="BO119" s="40"/>
      <c r="BP119" s="40"/>
      <c r="BQ119" s="40"/>
      <c r="BR119" s="40"/>
      <c r="BS119" s="40"/>
      <c r="BT119" s="40"/>
      <c r="BU119" s="40"/>
      <c r="BV119" s="40"/>
      <c r="BW119" s="40"/>
      <c r="BX119" s="40"/>
      <c r="BY119" s="40"/>
      <c r="BZ119" s="40"/>
      <c r="CA119" s="40"/>
      <c r="CB119" s="40"/>
      <c r="CC119" s="40"/>
      <c r="CD119" s="40"/>
      <c r="CE119" s="40"/>
      <c r="CF119" s="40"/>
      <c r="CG119" s="40"/>
      <c r="CH119" s="40"/>
      <c r="CI119" s="40"/>
      <c r="CJ119" s="40"/>
      <c r="CK119" s="40"/>
      <c r="CL119" s="40"/>
      <c r="CM119" s="40"/>
      <c r="CN119" s="40"/>
      <c r="CO119" s="40"/>
      <c r="CP119" s="40"/>
      <c r="CQ119" s="40"/>
      <c r="CR119" s="40"/>
      <c r="CS119" s="40"/>
      <c r="CT119" s="40"/>
      <c r="CU119" s="40"/>
      <c r="CV119" s="40"/>
      <c r="CW119" s="40"/>
      <c r="CX119" s="40"/>
      <c r="CY119" s="40"/>
      <c r="CZ119" s="40"/>
      <c r="DA119" s="40"/>
      <c r="DB119" s="40"/>
      <c r="DC119" s="40"/>
      <c r="DD119" s="40"/>
      <c r="DE119" s="40"/>
      <c r="DF119" s="40"/>
      <c r="DG119" s="40"/>
      <c r="DH119" s="40"/>
      <c r="DI119" s="40"/>
      <c r="DJ119" s="40"/>
      <c r="DK119" s="40"/>
      <c r="DL119" s="40"/>
      <c r="DM119" s="40"/>
      <c r="DN119" s="40"/>
      <c r="DO119" s="40"/>
      <c r="DP119" s="40"/>
      <c r="DQ119" s="40"/>
      <c r="DR119" s="40"/>
      <c r="DS119" s="40"/>
      <c r="DT119" s="40"/>
      <c r="DU119" s="40"/>
      <c r="DV119" s="40"/>
      <c r="DW119" s="40"/>
      <c r="DX119" s="40"/>
      <c r="DY119" s="40"/>
      <c r="DZ119" s="40"/>
      <c r="EA119" s="40"/>
      <c r="EB119" s="40"/>
      <c r="EC119" s="40"/>
      <c r="ED119" s="40"/>
      <c r="EE119" s="40"/>
      <c r="EF119" s="40"/>
      <c r="EG119" s="40"/>
      <c r="EH119" s="40"/>
      <c r="EI119" s="40"/>
      <c r="EJ119" s="40"/>
      <c r="EK119" s="40"/>
      <c r="EL119" s="40"/>
      <c r="EM119" s="40"/>
      <c r="EN119" s="40"/>
      <c r="EO119" s="40"/>
      <c r="EP119" s="40"/>
      <c r="EQ119" s="40"/>
      <c r="ER119" s="40"/>
      <c r="ES119" s="40"/>
      <c r="ET119" s="40"/>
      <c r="EU119" s="40"/>
      <c r="EV119" s="40"/>
      <c r="EW119" s="40"/>
      <c r="EX119" s="40"/>
      <c r="EY119" s="40"/>
      <c r="EZ119" s="40"/>
      <c r="FA119" s="40"/>
      <c r="FB119" s="40"/>
      <c r="FC119" s="40"/>
      <c r="FD119" s="40"/>
      <c r="FE119" s="40"/>
      <c r="FF119" s="40"/>
      <c r="FG119" s="40"/>
      <c r="FH119" s="40"/>
      <c r="FI119" s="40"/>
      <c r="FJ119" s="40"/>
      <c r="FK119" s="40"/>
      <c r="FL119" s="40"/>
      <c r="FM119" s="40"/>
      <c r="FN119" s="40"/>
      <c r="FO119" s="40"/>
      <c r="FP119" s="40"/>
      <c r="FQ119" s="40"/>
      <c r="FR119" s="40"/>
      <c r="FS119" s="40"/>
      <c r="FT119" s="40"/>
      <c r="FU119" s="40"/>
      <c r="FV119" s="40"/>
      <c r="FW119" s="40"/>
      <c r="FX119" s="40"/>
      <c r="FY119" s="40"/>
      <c r="FZ119" s="40"/>
      <c r="GA119" s="40"/>
      <c r="GB119" s="40"/>
      <c r="GC119" s="40"/>
      <c r="GD119" s="40"/>
      <c r="GE119" s="40"/>
      <c r="GF119" s="40"/>
      <c r="GG119" s="40"/>
      <c r="GH119" s="40"/>
      <c r="GI119" s="40"/>
      <c r="GJ119" s="40"/>
      <c r="GK119" s="40"/>
      <c r="GL119" s="40"/>
      <c r="GM119" s="40"/>
      <c r="GN119" s="40"/>
      <c r="GO119" s="40"/>
      <c r="GP119" s="40"/>
      <c r="GQ119" s="40"/>
      <c r="GR119" s="40"/>
      <c r="GS119" s="40"/>
      <c r="GT119" s="40"/>
      <c r="GU119" s="40"/>
      <c r="GV119" s="40"/>
      <c r="GW119" s="40"/>
      <c r="GX119" s="40"/>
      <c r="GY119" s="40"/>
      <c r="GZ119" s="40"/>
      <c r="HA119" s="40"/>
      <c r="HB119" s="40"/>
      <c r="HC119" s="40"/>
      <c r="HD119" s="40"/>
      <c r="HE119" s="40"/>
      <c r="HF119" s="40"/>
      <c r="HG119" s="40"/>
      <c r="HH119" s="40"/>
      <c r="HI119" s="40"/>
      <c r="HJ119" s="40"/>
      <c r="HK119" s="40"/>
      <c r="HL119" s="40"/>
      <c r="HM119" s="40"/>
      <c r="HN119" s="40"/>
      <c r="HO119" s="40"/>
      <c r="HP119" s="40"/>
      <c r="HQ119" s="40"/>
      <c r="HR119" s="40"/>
      <c r="HS119" s="40"/>
      <c r="HT119" s="40"/>
      <c r="HU119" s="40"/>
      <c r="HV119" s="40"/>
      <c r="HW119" s="40"/>
      <c r="HX119" s="40"/>
      <c r="HY119" s="40"/>
      <c r="HZ119" s="40"/>
      <c r="IA119" s="40"/>
      <c r="IB119" s="40"/>
      <c r="IC119" s="40"/>
      <c r="ID119" s="40"/>
      <c r="IE119" s="40"/>
      <c r="IF119" s="40"/>
      <c r="IG119" s="40"/>
      <c r="IH119" s="40"/>
      <c r="II119" s="40"/>
      <c r="IJ119" s="40"/>
      <c r="IK119" s="40"/>
      <c r="IL119" s="40"/>
      <c r="IM119" s="40"/>
      <c r="IN119" s="40"/>
      <c r="IO119" s="40"/>
      <c r="IP119" s="40"/>
      <c r="IQ119" s="40"/>
      <c r="IR119" s="40"/>
      <c r="IS119" s="40"/>
      <c r="IT119" s="40"/>
      <c r="IU119" s="40"/>
      <c r="IV119" s="40"/>
    </row>
    <row r="120" spans="1:256" ht="25.5">
      <c r="A120" s="83" t="s">
        <v>110</v>
      </c>
      <c r="B120" s="84" t="s">
        <v>240</v>
      </c>
      <c r="C120" s="84"/>
      <c r="D120" s="85">
        <f>D121+D131</f>
        <v>284531</v>
      </c>
      <c r="E120" s="85">
        <f t="shared" ref="E120:V120" si="43">E121+E131</f>
        <v>284531</v>
      </c>
      <c r="F120" s="85">
        <f t="shared" si="43"/>
        <v>70876.146999999997</v>
      </c>
      <c r="G120" s="85">
        <f t="shared" si="43"/>
        <v>70876.146999999997</v>
      </c>
      <c r="H120" s="85">
        <f t="shared" si="43"/>
        <v>833.14700000000005</v>
      </c>
      <c r="I120" s="85">
        <f t="shared" si="43"/>
        <v>70043</v>
      </c>
      <c r="J120" s="85">
        <f t="shared" si="43"/>
        <v>0</v>
      </c>
      <c r="K120" s="85">
        <f t="shared" si="43"/>
        <v>0</v>
      </c>
      <c r="L120" s="85">
        <f t="shared" si="43"/>
        <v>0</v>
      </c>
      <c r="M120" s="85">
        <f t="shared" si="43"/>
        <v>70043</v>
      </c>
      <c r="N120" s="85">
        <f t="shared" si="43"/>
        <v>70043</v>
      </c>
      <c r="O120" s="85">
        <f t="shared" si="43"/>
        <v>0</v>
      </c>
      <c r="P120" s="85">
        <f t="shared" si="43"/>
        <v>8300.2559999999994</v>
      </c>
      <c r="Q120" s="85">
        <f t="shared" si="43"/>
        <v>8300.2559999999994</v>
      </c>
      <c r="R120" s="85">
        <f t="shared" si="43"/>
        <v>266.28100000000001</v>
      </c>
      <c r="S120" s="85">
        <f t="shared" si="43"/>
        <v>8033.9750000000004</v>
      </c>
      <c r="T120" s="85">
        <f t="shared" si="43"/>
        <v>0</v>
      </c>
      <c r="U120" s="85">
        <f t="shared" si="43"/>
        <v>0</v>
      </c>
      <c r="V120" s="85">
        <f t="shared" si="43"/>
        <v>0</v>
      </c>
      <c r="W120" s="33">
        <f>N120/I120*100</f>
        <v>100</v>
      </c>
      <c r="X120" s="33"/>
      <c r="Y120" s="33">
        <f>Q120/G120*100</f>
        <v>11.710930053802162</v>
      </c>
      <c r="Z120" s="33">
        <f>+R120/H120*100</f>
        <v>31.960866449738162</v>
      </c>
      <c r="AA120" s="33">
        <f t="shared" ref="AA120:AA128" si="44">S120/I120*100</f>
        <v>11.47006124809046</v>
      </c>
      <c r="AB120" s="33"/>
      <c r="AC120" s="33"/>
      <c r="AD120" s="33"/>
      <c r="AE120" s="33">
        <v>100</v>
      </c>
      <c r="AF120" s="60"/>
      <c r="AG120" s="40"/>
      <c r="AH120" s="40"/>
      <c r="AI120" s="40"/>
      <c r="AJ120" s="40"/>
      <c r="AK120" s="40"/>
      <c r="AL120" s="40"/>
      <c r="AM120" s="40"/>
      <c r="AN120" s="40"/>
      <c r="AO120" s="40"/>
      <c r="AP120" s="40"/>
      <c r="AQ120" s="40"/>
      <c r="AR120" s="40"/>
      <c r="AS120" s="40"/>
      <c r="AT120" s="40"/>
      <c r="AU120" s="40"/>
      <c r="AV120" s="40"/>
      <c r="AW120" s="40"/>
      <c r="AX120" s="40"/>
      <c r="AY120" s="40"/>
      <c r="AZ120" s="40"/>
      <c r="BA120" s="40"/>
      <c r="BB120" s="40"/>
      <c r="BC120" s="40"/>
      <c r="BD120" s="40"/>
      <c r="BE120" s="40"/>
      <c r="BF120" s="40"/>
      <c r="BG120" s="40"/>
      <c r="BH120" s="40"/>
      <c r="BI120" s="40"/>
      <c r="BJ120" s="40"/>
      <c r="BK120" s="40"/>
      <c r="BL120" s="40"/>
      <c r="BM120" s="40"/>
      <c r="BN120" s="40"/>
      <c r="BO120" s="40"/>
      <c r="BP120" s="40"/>
      <c r="BQ120" s="40"/>
      <c r="BR120" s="40"/>
      <c r="BS120" s="40"/>
      <c r="BT120" s="40"/>
      <c r="BU120" s="40"/>
      <c r="BV120" s="40"/>
      <c r="BW120" s="40"/>
      <c r="BX120" s="40"/>
      <c r="BY120" s="40"/>
      <c r="BZ120" s="40"/>
      <c r="CA120" s="40"/>
      <c r="CB120" s="40"/>
      <c r="CC120" s="40"/>
      <c r="CD120" s="40"/>
      <c r="CE120" s="40"/>
      <c r="CF120" s="40"/>
      <c r="CG120" s="40"/>
      <c r="CH120" s="40"/>
      <c r="CI120" s="40"/>
      <c r="CJ120" s="40"/>
      <c r="CK120" s="40"/>
      <c r="CL120" s="40"/>
      <c r="CM120" s="40"/>
      <c r="CN120" s="40"/>
      <c r="CO120" s="40"/>
      <c r="CP120" s="40"/>
      <c r="CQ120" s="40"/>
      <c r="CR120" s="40"/>
      <c r="CS120" s="40"/>
      <c r="CT120" s="40"/>
      <c r="CU120" s="40"/>
      <c r="CV120" s="40"/>
      <c r="CW120" s="40"/>
      <c r="CX120" s="40"/>
      <c r="CY120" s="40"/>
      <c r="CZ120" s="40"/>
      <c r="DA120" s="40"/>
      <c r="DB120" s="40"/>
      <c r="DC120" s="40"/>
      <c r="DD120" s="40"/>
      <c r="DE120" s="40"/>
      <c r="DF120" s="40"/>
      <c r="DG120" s="40"/>
      <c r="DH120" s="40"/>
      <c r="DI120" s="40"/>
      <c r="DJ120" s="40"/>
      <c r="DK120" s="40"/>
      <c r="DL120" s="40"/>
      <c r="DM120" s="40"/>
      <c r="DN120" s="40"/>
      <c r="DO120" s="40"/>
      <c r="DP120" s="40"/>
      <c r="DQ120" s="40"/>
      <c r="DR120" s="40"/>
      <c r="DS120" s="40"/>
      <c r="DT120" s="40"/>
      <c r="DU120" s="40"/>
      <c r="DV120" s="40"/>
      <c r="DW120" s="40"/>
      <c r="DX120" s="40"/>
      <c r="DY120" s="40"/>
      <c r="DZ120" s="40"/>
      <c r="EA120" s="40"/>
      <c r="EB120" s="40"/>
      <c r="EC120" s="40"/>
      <c r="ED120" s="40"/>
      <c r="EE120" s="40"/>
      <c r="EF120" s="40"/>
      <c r="EG120" s="40"/>
      <c r="EH120" s="40"/>
      <c r="EI120" s="40"/>
      <c r="EJ120" s="40"/>
      <c r="EK120" s="40"/>
      <c r="EL120" s="40"/>
      <c r="EM120" s="40"/>
      <c r="EN120" s="40"/>
      <c r="EO120" s="40"/>
      <c r="EP120" s="40"/>
      <c r="EQ120" s="40"/>
      <c r="ER120" s="40"/>
      <c r="ES120" s="40"/>
      <c r="ET120" s="40"/>
      <c r="EU120" s="40"/>
      <c r="EV120" s="40"/>
      <c r="EW120" s="40"/>
      <c r="EX120" s="40"/>
      <c r="EY120" s="40"/>
      <c r="EZ120" s="40"/>
      <c r="FA120" s="40"/>
      <c r="FB120" s="40"/>
      <c r="FC120" s="40"/>
      <c r="FD120" s="40"/>
      <c r="FE120" s="40"/>
      <c r="FF120" s="40"/>
      <c r="FG120" s="40"/>
      <c r="FH120" s="40"/>
      <c r="FI120" s="40"/>
      <c r="FJ120" s="40"/>
      <c r="FK120" s="40"/>
      <c r="FL120" s="40"/>
      <c r="FM120" s="40"/>
      <c r="FN120" s="40"/>
      <c r="FO120" s="40"/>
      <c r="FP120" s="40"/>
      <c r="FQ120" s="40"/>
      <c r="FR120" s="40"/>
      <c r="FS120" s="40"/>
      <c r="FT120" s="40"/>
      <c r="FU120" s="40"/>
      <c r="FV120" s="40"/>
      <c r="FW120" s="40"/>
      <c r="FX120" s="40"/>
      <c r="FY120" s="40"/>
      <c r="FZ120" s="40"/>
      <c r="GA120" s="40"/>
      <c r="GB120" s="40"/>
      <c r="GC120" s="40"/>
      <c r="GD120" s="40"/>
      <c r="GE120" s="40"/>
      <c r="GF120" s="40"/>
      <c r="GG120" s="40"/>
      <c r="GH120" s="40"/>
      <c r="GI120" s="40"/>
      <c r="GJ120" s="40"/>
      <c r="GK120" s="40"/>
      <c r="GL120" s="40"/>
      <c r="GM120" s="40"/>
      <c r="GN120" s="40"/>
      <c r="GO120" s="40"/>
      <c r="GP120" s="40"/>
      <c r="GQ120" s="40"/>
      <c r="GR120" s="40"/>
      <c r="GS120" s="40"/>
      <c r="GT120" s="40"/>
      <c r="GU120" s="40"/>
      <c r="GV120" s="40"/>
      <c r="GW120" s="40"/>
      <c r="GX120" s="40"/>
      <c r="GY120" s="40"/>
      <c r="GZ120" s="40"/>
      <c r="HA120" s="40"/>
      <c r="HB120" s="40"/>
      <c r="HC120" s="40"/>
      <c r="HD120" s="40"/>
      <c r="HE120" s="40"/>
      <c r="HF120" s="40"/>
      <c r="HG120" s="40"/>
      <c r="HH120" s="40"/>
      <c r="HI120" s="40"/>
      <c r="HJ120" s="40"/>
      <c r="HK120" s="40"/>
      <c r="HL120" s="40"/>
      <c r="HM120" s="40"/>
      <c r="HN120" s="40"/>
      <c r="HO120" s="40"/>
      <c r="HP120" s="40"/>
      <c r="HQ120" s="40"/>
      <c r="HR120" s="40"/>
      <c r="HS120" s="40"/>
      <c r="HT120" s="40"/>
      <c r="HU120" s="40"/>
      <c r="HV120" s="40"/>
      <c r="HW120" s="40"/>
      <c r="HX120" s="40"/>
      <c r="HY120" s="40"/>
      <c r="HZ120" s="40"/>
      <c r="IA120" s="40"/>
      <c r="IB120" s="40"/>
      <c r="IC120" s="40"/>
      <c r="ID120" s="40"/>
      <c r="IE120" s="40"/>
      <c r="IF120" s="40"/>
      <c r="IG120" s="40"/>
      <c r="IH120" s="40"/>
      <c r="II120" s="40"/>
      <c r="IJ120" s="40"/>
      <c r="IK120" s="40"/>
      <c r="IL120" s="40"/>
      <c r="IM120" s="40"/>
      <c r="IN120" s="40"/>
      <c r="IO120" s="40"/>
      <c r="IP120" s="40"/>
      <c r="IQ120" s="40"/>
      <c r="IR120" s="40"/>
      <c r="IS120" s="40"/>
      <c r="IT120" s="40"/>
      <c r="IU120" s="40"/>
      <c r="IV120" s="40"/>
    </row>
    <row r="121" spans="1:256" ht="25.5">
      <c r="A121" s="83">
        <v>1</v>
      </c>
      <c r="B121" s="84" t="s">
        <v>241</v>
      </c>
      <c r="C121" s="84"/>
      <c r="D121" s="85">
        <f>D122+D124+D129</f>
        <v>193000</v>
      </c>
      <c r="E121" s="85">
        <f t="shared" ref="E121:V121" si="45">E122+E124+E129</f>
        <v>193000</v>
      </c>
      <c r="F121" s="85">
        <f t="shared" si="45"/>
        <v>40876.146999999997</v>
      </c>
      <c r="G121" s="85">
        <f t="shared" si="45"/>
        <v>40876.146999999997</v>
      </c>
      <c r="H121" s="85">
        <f t="shared" si="45"/>
        <v>833.14700000000005</v>
      </c>
      <c r="I121" s="85">
        <f t="shared" si="45"/>
        <v>40043</v>
      </c>
      <c r="J121" s="85">
        <f t="shared" si="45"/>
        <v>0</v>
      </c>
      <c r="K121" s="85">
        <f t="shared" si="45"/>
        <v>0</v>
      </c>
      <c r="L121" s="85">
        <f t="shared" si="45"/>
        <v>0</v>
      </c>
      <c r="M121" s="85">
        <f t="shared" si="45"/>
        <v>40043</v>
      </c>
      <c r="N121" s="85">
        <f t="shared" si="45"/>
        <v>40043</v>
      </c>
      <c r="O121" s="85">
        <f t="shared" si="45"/>
        <v>0</v>
      </c>
      <c r="P121" s="85">
        <f t="shared" si="45"/>
        <v>7348.66</v>
      </c>
      <c r="Q121" s="85">
        <f t="shared" si="45"/>
        <v>7348.66</v>
      </c>
      <c r="R121" s="85">
        <f t="shared" si="45"/>
        <v>266.28100000000001</v>
      </c>
      <c r="S121" s="85">
        <f t="shared" si="45"/>
        <v>7082.3789999999999</v>
      </c>
      <c r="T121" s="85">
        <f t="shared" si="45"/>
        <v>0</v>
      </c>
      <c r="U121" s="85">
        <f t="shared" si="45"/>
        <v>0</v>
      </c>
      <c r="V121" s="85">
        <f t="shared" si="45"/>
        <v>0</v>
      </c>
      <c r="W121" s="85">
        <f>W122</f>
        <v>100</v>
      </c>
      <c r="X121" s="85">
        <f>X122</f>
        <v>0</v>
      </c>
      <c r="Y121" s="33">
        <f>Q121/G121*100</f>
        <v>17.97786860880014</v>
      </c>
      <c r="Z121" s="33">
        <f>+R121/H121*100</f>
        <v>31.960866449738162</v>
      </c>
      <c r="AA121" s="33">
        <f t="shared" si="44"/>
        <v>17.686934045900657</v>
      </c>
      <c r="AB121" s="85">
        <f>AB122</f>
        <v>0</v>
      </c>
      <c r="AC121" s="85">
        <f>AC122</f>
        <v>0</v>
      </c>
      <c r="AD121" s="85">
        <f>AD122</f>
        <v>0</v>
      </c>
      <c r="AE121" s="85">
        <f>AE122</f>
        <v>100</v>
      </c>
      <c r="AF121" s="60"/>
      <c r="AG121" s="40"/>
      <c r="AH121" s="40"/>
      <c r="AI121" s="40"/>
      <c r="AJ121" s="40"/>
      <c r="AK121" s="40"/>
      <c r="AL121" s="40"/>
      <c r="AM121" s="40"/>
      <c r="AN121" s="40"/>
      <c r="AO121" s="40"/>
      <c r="AP121" s="40"/>
      <c r="AQ121" s="40"/>
      <c r="AR121" s="40"/>
      <c r="AS121" s="40"/>
      <c r="AT121" s="40"/>
      <c r="AU121" s="40"/>
      <c r="AV121" s="40"/>
      <c r="AW121" s="40"/>
      <c r="AX121" s="40"/>
      <c r="AY121" s="40"/>
      <c r="AZ121" s="40"/>
      <c r="BA121" s="40"/>
      <c r="BB121" s="40"/>
      <c r="BC121" s="40"/>
      <c r="BD121" s="40"/>
      <c r="BE121" s="40"/>
      <c r="BF121" s="40"/>
      <c r="BG121" s="40"/>
      <c r="BH121" s="40"/>
      <c r="BI121" s="40"/>
      <c r="BJ121" s="40"/>
      <c r="BK121" s="40"/>
      <c r="BL121" s="40"/>
      <c r="BM121" s="40"/>
      <c r="BN121" s="40"/>
      <c r="BO121" s="40"/>
      <c r="BP121" s="40"/>
      <c r="BQ121" s="40"/>
      <c r="BR121" s="40"/>
      <c r="BS121" s="40"/>
      <c r="BT121" s="40"/>
      <c r="BU121" s="40"/>
      <c r="BV121" s="40"/>
      <c r="BW121" s="40"/>
      <c r="BX121" s="40"/>
      <c r="BY121" s="40"/>
      <c r="BZ121" s="40"/>
      <c r="CA121" s="40"/>
      <c r="CB121" s="40"/>
      <c r="CC121" s="40"/>
      <c r="CD121" s="40"/>
      <c r="CE121" s="40"/>
      <c r="CF121" s="40"/>
      <c r="CG121" s="40"/>
      <c r="CH121" s="40"/>
      <c r="CI121" s="40"/>
      <c r="CJ121" s="40"/>
      <c r="CK121" s="40"/>
      <c r="CL121" s="40"/>
      <c r="CM121" s="40"/>
      <c r="CN121" s="40"/>
      <c r="CO121" s="40"/>
      <c r="CP121" s="40"/>
      <c r="CQ121" s="40"/>
      <c r="CR121" s="40"/>
      <c r="CS121" s="40"/>
      <c r="CT121" s="40"/>
      <c r="CU121" s="40"/>
      <c r="CV121" s="40"/>
      <c r="CW121" s="40"/>
      <c r="CX121" s="40"/>
      <c r="CY121" s="40"/>
      <c r="CZ121" s="40"/>
      <c r="DA121" s="40"/>
      <c r="DB121" s="40"/>
      <c r="DC121" s="40"/>
      <c r="DD121" s="40"/>
      <c r="DE121" s="40"/>
      <c r="DF121" s="40"/>
      <c r="DG121" s="40"/>
      <c r="DH121" s="40"/>
      <c r="DI121" s="40"/>
      <c r="DJ121" s="40"/>
      <c r="DK121" s="40"/>
      <c r="DL121" s="40"/>
      <c r="DM121" s="40"/>
      <c r="DN121" s="40"/>
      <c r="DO121" s="40"/>
      <c r="DP121" s="40"/>
      <c r="DQ121" s="40"/>
      <c r="DR121" s="40"/>
      <c r="DS121" s="40"/>
      <c r="DT121" s="40"/>
      <c r="DU121" s="40"/>
      <c r="DV121" s="40"/>
      <c r="DW121" s="40"/>
      <c r="DX121" s="40"/>
      <c r="DY121" s="40"/>
      <c r="DZ121" s="40"/>
      <c r="EA121" s="40"/>
      <c r="EB121" s="40"/>
      <c r="EC121" s="40"/>
      <c r="ED121" s="40"/>
      <c r="EE121" s="40"/>
      <c r="EF121" s="40"/>
      <c r="EG121" s="40"/>
      <c r="EH121" s="40"/>
      <c r="EI121" s="40"/>
      <c r="EJ121" s="40"/>
      <c r="EK121" s="40"/>
      <c r="EL121" s="40"/>
      <c r="EM121" s="40"/>
      <c r="EN121" s="40"/>
      <c r="EO121" s="40"/>
      <c r="EP121" s="40"/>
      <c r="EQ121" s="40"/>
      <c r="ER121" s="40"/>
      <c r="ES121" s="40"/>
      <c r="ET121" s="40"/>
      <c r="EU121" s="40"/>
      <c r="EV121" s="40"/>
      <c r="EW121" s="40"/>
      <c r="EX121" s="40"/>
      <c r="EY121" s="40"/>
      <c r="EZ121" s="40"/>
      <c r="FA121" s="40"/>
      <c r="FB121" s="40"/>
      <c r="FC121" s="40"/>
      <c r="FD121" s="40"/>
      <c r="FE121" s="40"/>
      <c r="FF121" s="40"/>
      <c r="FG121" s="40"/>
      <c r="FH121" s="40"/>
      <c r="FI121" s="40"/>
      <c r="FJ121" s="40"/>
      <c r="FK121" s="40"/>
      <c r="FL121" s="40"/>
      <c r="FM121" s="40"/>
      <c r="FN121" s="40"/>
      <c r="FO121" s="40"/>
      <c r="FP121" s="40"/>
      <c r="FQ121" s="40"/>
      <c r="FR121" s="40"/>
      <c r="FS121" s="40"/>
      <c r="FT121" s="40"/>
      <c r="FU121" s="40"/>
      <c r="FV121" s="40"/>
      <c r="FW121" s="40"/>
      <c r="FX121" s="40"/>
      <c r="FY121" s="40"/>
      <c r="FZ121" s="40"/>
      <c r="GA121" s="40"/>
      <c r="GB121" s="40"/>
      <c r="GC121" s="40"/>
      <c r="GD121" s="40"/>
      <c r="GE121" s="40"/>
      <c r="GF121" s="40"/>
      <c r="GG121" s="40"/>
      <c r="GH121" s="40"/>
      <c r="GI121" s="40"/>
      <c r="GJ121" s="40"/>
      <c r="GK121" s="40"/>
      <c r="GL121" s="40"/>
      <c r="GM121" s="40"/>
      <c r="GN121" s="40"/>
      <c r="GO121" s="40"/>
      <c r="GP121" s="40"/>
      <c r="GQ121" s="40"/>
      <c r="GR121" s="40"/>
      <c r="GS121" s="40"/>
      <c r="GT121" s="40"/>
      <c r="GU121" s="40"/>
      <c r="GV121" s="40"/>
      <c r="GW121" s="40"/>
      <c r="GX121" s="40"/>
      <c r="GY121" s="40"/>
      <c r="GZ121" s="40"/>
      <c r="HA121" s="40"/>
      <c r="HB121" s="40"/>
      <c r="HC121" s="40"/>
      <c r="HD121" s="40"/>
      <c r="HE121" s="40"/>
      <c r="HF121" s="40"/>
      <c r="HG121" s="40"/>
      <c r="HH121" s="40"/>
      <c r="HI121" s="40"/>
      <c r="HJ121" s="40"/>
      <c r="HK121" s="40"/>
      <c r="HL121" s="40"/>
      <c r="HM121" s="40"/>
      <c r="HN121" s="40"/>
      <c r="HO121" s="40"/>
      <c r="HP121" s="40"/>
      <c r="HQ121" s="40"/>
      <c r="HR121" s="40"/>
      <c r="HS121" s="40"/>
      <c r="HT121" s="40"/>
      <c r="HU121" s="40"/>
      <c r="HV121" s="40"/>
      <c r="HW121" s="40"/>
      <c r="HX121" s="40"/>
      <c r="HY121" s="40"/>
      <c r="HZ121" s="40"/>
      <c r="IA121" s="40"/>
      <c r="IB121" s="40"/>
      <c r="IC121" s="40"/>
      <c r="ID121" s="40"/>
      <c r="IE121" s="40"/>
      <c r="IF121" s="40"/>
      <c r="IG121" s="40"/>
      <c r="IH121" s="40"/>
      <c r="II121" s="40"/>
      <c r="IJ121" s="40"/>
      <c r="IK121" s="40"/>
      <c r="IL121" s="40"/>
      <c r="IM121" s="40"/>
      <c r="IN121" s="40"/>
      <c r="IO121" s="40"/>
      <c r="IP121" s="40"/>
      <c r="IQ121" s="40"/>
      <c r="IR121" s="40"/>
      <c r="IS121" s="40"/>
      <c r="IT121" s="40"/>
      <c r="IU121" s="40"/>
      <c r="IV121" s="40"/>
    </row>
    <row r="122" spans="1:256" ht="25.5">
      <c r="A122" s="55" t="s">
        <v>114</v>
      </c>
      <c r="B122" s="78" t="s">
        <v>119</v>
      </c>
      <c r="C122" s="84"/>
      <c r="D122" s="86">
        <f>D123</f>
        <v>65000</v>
      </c>
      <c r="E122" s="86">
        <f t="shared" ref="E122:AE122" si="46">E123</f>
        <v>65000</v>
      </c>
      <c r="F122" s="86">
        <f t="shared" si="46"/>
        <v>13078</v>
      </c>
      <c r="G122" s="86">
        <f t="shared" si="46"/>
        <v>13078</v>
      </c>
      <c r="H122" s="86">
        <f t="shared" si="46"/>
        <v>0</v>
      </c>
      <c r="I122" s="86">
        <f t="shared" si="46"/>
        <v>13078</v>
      </c>
      <c r="J122" s="86">
        <f t="shared" si="46"/>
        <v>0</v>
      </c>
      <c r="K122" s="86">
        <f t="shared" si="46"/>
        <v>0</v>
      </c>
      <c r="L122" s="86">
        <f t="shared" si="46"/>
        <v>0</v>
      </c>
      <c r="M122" s="86">
        <f t="shared" si="46"/>
        <v>13078</v>
      </c>
      <c r="N122" s="86">
        <f t="shared" si="46"/>
        <v>13078</v>
      </c>
      <c r="O122" s="86">
        <f t="shared" si="46"/>
        <v>0</v>
      </c>
      <c r="P122" s="86">
        <f t="shared" si="46"/>
        <v>5320.1610000000001</v>
      </c>
      <c r="Q122" s="86">
        <f t="shared" si="46"/>
        <v>5320.1610000000001</v>
      </c>
      <c r="R122" s="86">
        <f t="shared" si="46"/>
        <v>0</v>
      </c>
      <c r="S122" s="86">
        <f t="shared" si="46"/>
        <v>5320.1610000000001</v>
      </c>
      <c r="T122" s="86">
        <f t="shared" si="46"/>
        <v>0</v>
      </c>
      <c r="U122" s="86">
        <f t="shared" si="46"/>
        <v>0</v>
      </c>
      <c r="V122" s="86">
        <f t="shared" si="46"/>
        <v>0</v>
      </c>
      <c r="W122" s="86">
        <f t="shared" si="46"/>
        <v>100</v>
      </c>
      <c r="X122" s="86">
        <f t="shared" si="46"/>
        <v>0</v>
      </c>
      <c r="Y122" s="86">
        <f t="shared" si="46"/>
        <v>40.680233980731003</v>
      </c>
      <c r="Z122" s="86">
        <f t="shared" si="46"/>
        <v>0</v>
      </c>
      <c r="AA122" s="86">
        <f t="shared" si="46"/>
        <v>40.680233980731003</v>
      </c>
      <c r="AB122" s="86">
        <f t="shared" si="46"/>
        <v>0</v>
      </c>
      <c r="AC122" s="86">
        <f t="shared" si="46"/>
        <v>0</v>
      </c>
      <c r="AD122" s="86">
        <f t="shared" si="46"/>
        <v>0</v>
      </c>
      <c r="AE122" s="86">
        <f t="shared" si="46"/>
        <v>100</v>
      </c>
      <c r="AF122" s="60"/>
      <c r="AG122" s="40"/>
      <c r="AH122" s="40"/>
      <c r="AI122" s="40"/>
      <c r="AJ122" s="40"/>
      <c r="AK122" s="40"/>
      <c r="AL122" s="40"/>
      <c r="AM122" s="40"/>
      <c r="AN122" s="40"/>
      <c r="AO122" s="40"/>
      <c r="AP122" s="40"/>
      <c r="AQ122" s="40"/>
      <c r="AR122" s="40"/>
      <c r="AS122" s="40"/>
      <c r="AT122" s="40"/>
      <c r="AU122" s="40"/>
      <c r="AV122" s="40"/>
      <c r="AW122" s="40"/>
      <c r="AX122" s="40"/>
      <c r="AY122" s="40"/>
      <c r="AZ122" s="40"/>
      <c r="BA122" s="40"/>
      <c r="BB122" s="40"/>
      <c r="BC122" s="40"/>
      <c r="BD122" s="40"/>
      <c r="BE122" s="40"/>
      <c r="BF122" s="40"/>
      <c r="BG122" s="40"/>
      <c r="BH122" s="40"/>
      <c r="BI122" s="40"/>
      <c r="BJ122" s="40"/>
      <c r="BK122" s="40"/>
      <c r="BL122" s="40"/>
      <c r="BM122" s="40"/>
      <c r="BN122" s="40"/>
      <c r="BO122" s="40"/>
      <c r="BP122" s="40"/>
      <c r="BQ122" s="40"/>
      <c r="BR122" s="40"/>
      <c r="BS122" s="40"/>
      <c r="BT122" s="40"/>
      <c r="BU122" s="40"/>
      <c r="BV122" s="40"/>
      <c r="BW122" s="40"/>
      <c r="BX122" s="40"/>
      <c r="BY122" s="40"/>
      <c r="BZ122" s="40"/>
      <c r="CA122" s="40"/>
      <c r="CB122" s="40"/>
      <c r="CC122" s="40"/>
      <c r="CD122" s="40"/>
      <c r="CE122" s="40"/>
      <c r="CF122" s="40"/>
      <c r="CG122" s="40"/>
      <c r="CH122" s="40"/>
      <c r="CI122" s="40"/>
      <c r="CJ122" s="40"/>
      <c r="CK122" s="40"/>
      <c r="CL122" s="40"/>
      <c r="CM122" s="40"/>
      <c r="CN122" s="40"/>
      <c r="CO122" s="40"/>
      <c r="CP122" s="40"/>
      <c r="CQ122" s="40"/>
      <c r="CR122" s="40"/>
      <c r="CS122" s="40"/>
      <c r="CT122" s="40"/>
      <c r="CU122" s="40"/>
      <c r="CV122" s="40"/>
      <c r="CW122" s="40"/>
      <c r="CX122" s="40"/>
      <c r="CY122" s="40"/>
      <c r="CZ122" s="40"/>
      <c r="DA122" s="40"/>
      <c r="DB122" s="40"/>
      <c r="DC122" s="40"/>
      <c r="DD122" s="40"/>
      <c r="DE122" s="40"/>
      <c r="DF122" s="40"/>
      <c r="DG122" s="40"/>
      <c r="DH122" s="40"/>
      <c r="DI122" s="40"/>
      <c r="DJ122" s="40"/>
      <c r="DK122" s="40"/>
      <c r="DL122" s="40"/>
      <c r="DM122" s="40"/>
      <c r="DN122" s="40"/>
      <c r="DO122" s="40"/>
      <c r="DP122" s="40"/>
      <c r="DQ122" s="40"/>
      <c r="DR122" s="40"/>
      <c r="DS122" s="40"/>
      <c r="DT122" s="40"/>
      <c r="DU122" s="40"/>
      <c r="DV122" s="40"/>
      <c r="DW122" s="40"/>
      <c r="DX122" s="40"/>
      <c r="DY122" s="40"/>
      <c r="DZ122" s="40"/>
      <c r="EA122" s="40"/>
      <c r="EB122" s="40"/>
      <c r="EC122" s="40"/>
      <c r="ED122" s="40"/>
      <c r="EE122" s="40"/>
      <c r="EF122" s="40"/>
      <c r="EG122" s="40"/>
      <c r="EH122" s="40"/>
      <c r="EI122" s="40"/>
      <c r="EJ122" s="40"/>
      <c r="EK122" s="40"/>
      <c r="EL122" s="40"/>
      <c r="EM122" s="40"/>
      <c r="EN122" s="40"/>
      <c r="EO122" s="40"/>
      <c r="EP122" s="40"/>
      <c r="EQ122" s="40"/>
      <c r="ER122" s="40"/>
      <c r="ES122" s="40"/>
      <c r="ET122" s="40"/>
      <c r="EU122" s="40"/>
      <c r="EV122" s="40"/>
      <c r="EW122" s="40"/>
      <c r="EX122" s="40"/>
      <c r="EY122" s="40"/>
      <c r="EZ122" s="40"/>
      <c r="FA122" s="40"/>
      <c r="FB122" s="40"/>
      <c r="FC122" s="40"/>
      <c r="FD122" s="40"/>
      <c r="FE122" s="40"/>
      <c r="FF122" s="40"/>
      <c r="FG122" s="40"/>
      <c r="FH122" s="40"/>
      <c r="FI122" s="40"/>
      <c r="FJ122" s="40"/>
      <c r="FK122" s="40"/>
      <c r="FL122" s="40"/>
      <c r="FM122" s="40"/>
      <c r="FN122" s="40"/>
      <c r="FO122" s="40"/>
      <c r="FP122" s="40"/>
      <c r="FQ122" s="40"/>
      <c r="FR122" s="40"/>
      <c r="FS122" s="40"/>
      <c r="FT122" s="40"/>
      <c r="FU122" s="40"/>
      <c r="FV122" s="40"/>
      <c r="FW122" s="40"/>
      <c r="FX122" s="40"/>
      <c r="FY122" s="40"/>
      <c r="FZ122" s="40"/>
      <c r="GA122" s="40"/>
      <c r="GB122" s="40"/>
      <c r="GC122" s="40"/>
      <c r="GD122" s="40"/>
      <c r="GE122" s="40"/>
      <c r="GF122" s="40"/>
      <c r="GG122" s="40"/>
      <c r="GH122" s="40"/>
      <c r="GI122" s="40"/>
      <c r="GJ122" s="40"/>
      <c r="GK122" s="40"/>
      <c r="GL122" s="40"/>
      <c r="GM122" s="40"/>
      <c r="GN122" s="40"/>
      <c r="GO122" s="40"/>
      <c r="GP122" s="40"/>
      <c r="GQ122" s="40"/>
      <c r="GR122" s="40"/>
      <c r="GS122" s="40"/>
      <c r="GT122" s="40"/>
      <c r="GU122" s="40"/>
      <c r="GV122" s="40"/>
      <c r="GW122" s="40"/>
      <c r="GX122" s="40"/>
      <c r="GY122" s="40"/>
      <c r="GZ122" s="40"/>
      <c r="HA122" s="40"/>
      <c r="HB122" s="40"/>
      <c r="HC122" s="40"/>
      <c r="HD122" s="40"/>
      <c r="HE122" s="40"/>
      <c r="HF122" s="40"/>
      <c r="HG122" s="40"/>
      <c r="HH122" s="40"/>
      <c r="HI122" s="40"/>
      <c r="HJ122" s="40"/>
      <c r="HK122" s="40"/>
      <c r="HL122" s="40"/>
      <c r="HM122" s="40"/>
      <c r="HN122" s="40"/>
      <c r="HO122" s="40"/>
      <c r="HP122" s="40"/>
      <c r="HQ122" s="40"/>
      <c r="HR122" s="40"/>
      <c r="HS122" s="40"/>
      <c r="HT122" s="40"/>
      <c r="HU122" s="40"/>
      <c r="HV122" s="40"/>
      <c r="HW122" s="40"/>
      <c r="HX122" s="40"/>
      <c r="HY122" s="40"/>
      <c r="HZ122" s="40"/>
      <c r="IA122" s="40"/>
      <c r="IB122" s="40"/>
      <c r="IC122" s="40"/>
      <c r="ID122" s="40"/>
      <c r="IE122" s="40"/>
      <c r="IF122" s="40"/>
      <c r="IG122" s="40"/>
      <c r="IH122" s="40"/>
      <c r="II122" s="40"/>
      <c r="IJ122" s="40"/>
      <c r="IK122" s="40"/>
      <c r="IL122" s="40"/>
      <c r="IM122" s="40"/>
      <c r="IN122" s="40"/>
      <c r="IO122" s="40"/>
      <c r="IP122" s="40"/>
      <c r="IQ122" s="40"/>
      <c r="IR122" s="40"/>
      <c r="IS122" s="40"/>
      <c r="IT122" s="40"/>
      <c r="IU122" s="40"/>
      <c r="IV122" s="40"/>
    </row>
    <row r="123" spans="1:256" ht="30">
      <c r="A123" s="87" t="s">
        <v>216</v>
      </c>
      <c r="B123" s="88" t="s">
        <v>242</v>
      </c>
      <c r="C123" s="64" t="s">
        <v>243</v>
      </c>
      <c r="D123" s="89">
        <v>65000</v>
      </c>
      <c r="E123" s="89">
        <v>65000</v>
      </c>
      <c r="F123" s="89">
        <f>G123+J123</f>
        <v>13078</v>
      </c>
      <c r="G123" s="57">
        <f>SUM(H123:I123)</f>
        <v>13078</v>
      </c>
      <c r="H123" s="89"/>
      <c r="I123" s="89">
        <v>13078</v>
      </c>
      <c r="J123" s="89"/>
      <c r="K123" s="89"/>
      <c r="L123" s="89"/>
      <c r="M123" s="34">
        <f>SUM(N123:O123)</f>
        <v>13078</v>
      </c>
      <c r="N123" s="34">
        <f>I123</f>
        <v>13078</v>
      </c>
      <c r="O123" s="34"/>
      <c r="P123" s="34">
        <f>Q123+T123</f>
        <v>5320.1610000000001</v>
      </c>
      <c r="Q123" s="34">
        <f>SUM(R123:S123)</f>
        <v>5320.1610000000001</v>
      </c>
      <c r="R123" s="34"/>
      <c r="S123" s="34">
        <f>1522.256+3797.905</f>
        <v>5320.1610000000001</v>
      </c>
      <c r="T123" s="34"/>
      <c r="U123" s="34"/>
      <c r="V123" s="34"/>
      <c r="W123" s="34">
        <f>N123/G123*100</f>
        <v>100</v>
      </c>
      <c r="X123" s="34"/>
      <c r="Y123" s="34">
        <f t="shared" ref="Y123:Y128" si="47">Q123/G123*100</f>
        <v>40.680233980731003</v>
      </c>
      <c r="Z123" s="34"/>
      <c r="AA123" s="34">
        <f t="shared" si="44"/>
        <v>40.680233980731003</v>
      </c>
      <c r="AB123" s="34"/>
      <c r="AC123" s="34"/>
      <c r="AD123" s="34"/>
      <c r="AE123" s="34">
        <v>100</v>
      </c>
      <c r="AF123" s="65"/>
    </row>
    <row r="124" spans="1:256" ht="15">
      <c r="A124" s="55" t="s">
        <v>124</v>
      </c>
      <c r="B124" s="78" t="s">
        <v>125</v>
      </c>
      <c r="C124" s="64"/>
      <c r="D124" s="86">
        <f>SUM(D125:D128)</f>
        <v>100000</v>
      </c>
      <c r="E124" s="86">
        <f t="shared" ref="E124:V124" si="48">SUM(E125:E128)</f>
        <v>100000</v>
      </c>
      <c r="F124" s="86">
        <f t="shared" si="48"/>
        <v>27598.147000000001</v>
      </c>
      <c r="G124" s="86">
        <f t="shared" si="48"/>
        <v>27598.147000000001</v>
      </c>
      <c r="H124" s="86">
        <f t="shared" si="48"/>
        <v>833.14700000000005</v>
      </c>
      <c r="I124" s="86">
        <f t="shared" si="48"/>
        <v>26765</v>
      </c>
      <c r="J124" s="86">
        <f t="shared" si="48"/>
        <v>0</v>
      </c>
      <c r="K124" s="86">
        <f t="shared" si="48"/>
        <v>0</v>
      </c>
      <c r="L124" s="86">
        <f t="shared" si="48"/>
        <v>0</v>
      </c>
      <c r="M124" s="86">
        <f t="shared" si="48"/>
        <v>26765</v>
      </c>
      <c r="N124" s="86">
        <f t="shared" si="48"/>
        <v>26765</v>
      </c>
      <c r="O124" s="86">
        <f t="shared" si="48"/>
        <v>0</v>
      </c>
      <c r="P124" s="86">
        <f t="shared" si="48"/>
        <v>2028.499</v>
      </c>
      <c r="Q124" s="86">
        <f t="shared" si="48"/>
        <v>2028.499</v>
      </c>
      <c r="R124" s="86">
        <f t="shared" si="48"/>
        <v>266.28100000000001</v>
      </c>
      <c r="S124" s="86">
        <f t="shared" si="48"/>
        <v>1762.2180000000001</v>
      </c>
      <c r="T124" s="86">
        <f t="shared" si="48"/>
        <v>0</v>
      </c>
      <c r="U124" s="86">
        <f t="shared" si="48"/>
        <v>0</v>
      </c>
      <c r="V124" s="86">
        <f t="shared" si="48"/>
        <v>0</v>
      </c>
      <c r="W124" s="37">
        <f>N124/I124*100</f>
        <v>100</v>
      </c>
      <c r="X124" s="37"/>
      <c r="Y124" s="37">
        <f t="shared" si="47"/>
        <v>7.3501275284895033</v>
      </c>
      <c r="Z124" s="37">
        <f>+R124/H124*100</f>
        <v>31.960866449738162</v>
      </c>
      <c r="AA124" s="37">
        <f t="shared" si="44"/>
        <v>6.5840388567158614</v>
      </c>
      <c r="AB124" s="37"/>
      <c r="AC124" s="37"/>
      <c r="AD124" s="37"/>
      <c r="AE124" s="37">
        <v>100</v>
      </c>
      <c r="AF124" s="60"/>
      <c r="AG124" s="40"/>
      <c r="AH124" s="40"/>
      <c r="AI124" s="40"/>
      <c r="AJ124" s="40"/>
      <c r="AK124" s="40"/>
      <c r="AL124" s="40"/>
      <c r="AM124" s="40"/>
      <c r="AN124" s="40"/>
      <c r="AO124" s="40"/>
      <c r="AP124" s="40"/>
      <c r="AQ124" s="40"/>
      <c r="AR124" s="40"/>
      <c r="AS124" s="40"/>
      <c r="AT124" s="40"/>
      <c r="AU124" s="40"/>
      <c r="AV124" s="40"/>
      <c r="AW124" s="40"/>
      <c r="AX124" s="40"/>
      <c r="AY124" s="40"/>
      <c r="AZ124" s="40"/>
      <c r="BA124" s="40"/>
      <c r="BB124" s="40"/>
      <c r="BC124" s="40"/>
      <c r="BD124" s="40"/>
      <c r="BE124" s="40"/>
      <c r="BF124" s="40"/>
      <c r="BG124" s="40"/>
      <c r="BH124" s="40"/>
      <c r="BI124" s="40"/>
      <c r="BJ124" s="40"/>
      <c r="BK124" s="40"/>
      <c r="BL124" s="40"/>
      <c r="BM124" s="40"/>
      <c r="BN124" s="40"/>
      <c r="BO124" s="40"/>
      <c r="BP124" s="40"/>
      <c r="BQ124" s="40"/>
      <c r="BR124" s="40"/>
      <c r="BS124" s="40"/>
      <c r="BT124" s="40"/>
      <c r="BU124" s="40"/>
      <c r="BV124" s="40"/>
      <c r="BW124" s="40"/>
      <c r="BX124" s="40"/>
      <c r="BY124" s="40"/>
      <c r="BZ124" s="40"/>
      <c r="CA124" s="40"/>
      <c r="CB124" s="40"/>
      <c r="CC124" s="40"/>
      <c r="CD124" s="40"/>
      <c r="CE124" s="40"/>
      <c r="CF124" s="40"/>
      <c r="CG124" s="40"/>
      <c r="CH124" s="40"/>
      <c r="CI124" s="40"/>
      <c r="CJ124" s="40"/>
      <c r="CK124" s="40"/>
      <c r="CL124" s="40"/>
      <c r="CM124" s="40"/>
      <c r="CN124" s="40"/>
      <c r="CO124" s="40"/>
      <c r="CP124" s="40"/>
      <c r="CQ124" s="40"/>
      <c r="CR124" s="40"/>
      <c r="CS124" s="40"/>
      <c r="CT124" s="40"/>
      <c r="CU124" s="40"/>
      <c r="CV124" s="40"/>
      <c r="CW124" s="40"/>
      <c r="CX124" s="40"/>
      <c r="CY124" s="40"/>
      <c r="CZ124" s="40"/>
      <c r="DA124" s="40"/>
      <c r="DB124" s="40"/>
      <c r="DC124" s="40"/>
      <c r="DD124" s="40"/>
      <c r="DE124" s="40"/>
      <c r="DF124" s="40"/>
      <c r="DG124" s="40"/>
      <c r="DH124" s="40"/>
      <c r="DI124" s="40"/>
      <c r="DJ124" s="40"/>
      <c r="DK124" s="40"/>
      <c r="DL124" s="40"/>
      <c r="DM124" s="40"/>
      <c r="DN124" s="40"/>
      <c r="DO124" s="40"/>
      <c r="DP124" s="40"/>
      <c r="DQ124" s="40"/>
      <c r="DR124" s="40"/>
      <c r="DS124" s="40"/>
      <c r="DT124" s="40"/>
      <c r="DU124" s="40"/>
      <c r="DV124" s="40"/>
      <c r="DW124" s="40"/>
      <c r="DX124" s="40"/>
      <c r="DY124" s="40"/>
      <c r="DZ124" s="40"/>
      <c r="EA124" s="40"/>
      <c r="EB124" s="40"/>
      <c r="EC124" s="40"/>
      <c r="ED124" s="40"/>
      <c r="EE124" s="40"/>
      <c r="EF124" s="40"/>
      <c r="EG124" s="40"/>
      <c r="EH124" s="40"/>
      <c r="EI124" s="40"/>
      <c r="EJ124" s="40"/>
      <c r="EK124" s="40"/>
      <c r="EL124" s="40"/>
      <c r="EM124" s="40"/>
      <c r="EN124" s="40"/>
      <c r="EO124" s="40"/>
      <c r="EP124" s="40"/>
      <c r="EQ124" s="40"/>
      <c r="ER124" s="40"/>
      <c r="ES124" s="40"/>
      <c r="ET124" s="40"/>
      <c r="EU124" s="40"/>
      <c r="EV124" s="40"/>
      <c r="EW124" s="40"/>
      <c r="EX124" s="40"/>
      <c r="EY124" s="40"/>
      <c r="EZ124" s="40"/>
      <c r="FA124" s="40"/>
      <c r="FB124" s="40"/>
      <c r="FC124" s="40"/>
      <c r="FD124" s="40"/>
      <c r="FE124" s="40"/>
      <c r="FF124" s="40"/>
      <c r="FG124" s="40"/>
      <c r="FH124" s="40"/>
      <c r="FI124" s="40"/>
      <c r="FJ124" s="40"/>
      <c r="FK124" s="40"/>
      <c r="FL124" s="40"/>
      <c r="FM124" s="40"/>
      <c r="FN124" s="40"/>
      <c r="FO124" s="40"/>
      <c r="FP124" s="40"/>
      <c r="FQ124" s="40"/>
      <c r="FR124" s="40"/>
      <c r="FS124" s="40"/>
      <c r="FT124" s="40"/>
      <c r="FU124" s="40"/>
      <c r="FV124" s="40"/>
      <c r="FW124" s="40"/>
      <c r="FX124" s="40"/>
      <c r="FY124" s="40"/>
      <c r="FZ124" s="40"/>
      <c r="GA124" s="40"/>
      <c r="GB124" s="40"/>
      <c r="GC124" s="40"/>
      <c r="GD124" s="40"/>
      <c r="GE124" s="40"/>
      <c r="GF124" s="40"/>
      <c r="GG124" s="40"/>
      <c r="GH124" s="40"/>
      <c r="GI124" s="40"/>
      <c r="GJ124" s="40"/>
      <c r="GK124" s="40"/>
      <c r="GL124" s="40"/>
      <c r="GM124" s="40"/>
      <c r="GN124" s="40"/>
      <c r="GO124" s="40"/>
      <c r="GP124" s="40"/>
      <c r="GQ124" s="40"/>
      <c r="GR124" s="40"/>
      <c r="GS124" s="40"/>
      <c r="GT124" s="40"/>
      <c r="GU124" s="40"/>
      <c r="GV124" s="40"/>
      <c r="GW124" s="40"/>
      <c r="GX124" s="40"/>
      <c r="GY124" s="40"/>
      <c r="GZ124" s="40"/>
      <c r="HA124" s="40"/>
      <c r="HB124" s="40"/>
      <c r="HC124" s="40"/>
      <c r="HD124" s="40"/>
      <c r="HE124" s="40"/>
      <c r="HF124" s="40"/>
      <c r="HG124" s="40"/>
      <c r="HH124" s="40"/>
      <c r="HI124" s="40"/>
      <c r="HJ124" s="40"/>
      <c r="HK124" s="40"/>
      <c r="HL124" s="40"/>
      <c r="HM124" s="40"/>
      <c r="HN124" s="40"/>
      <c r="HO124" s="40"/>
      <c r="HP124" s="40"/>
      <c r="HQ124" s="40"/>
      <c r="HR124" s="40"/>
      <c r="HS124" s="40"/>
      <c r="HT124" s="40"/>
      <c r="HU124" s="40"/>
      <c r="HV124" s="40"/>
      <c r="HW124" s="40"/>
      <c r="HX124" s="40"/>
      <c r="HY124" s="40"/>
      <c r="HZ124" s="40"/>
      <c r="IA124" s="40"/>
      <c r="IB124" s="40"/>
      <c r="IC124" s="40"/>
      <c r="ID124" s="40"/>
      <c r="IE124" s="40"/>
      <c r="IF124" s="40"/>
      <c r="IG124" s="40"/>
      <c r="IH124" s="40"/>
      <c r="II124" s="40"/>
      <c r="IJ124" s="40"/>
      <c r="IK124" s="40"/>
      <c r="IL124" s="40"/>
      <c r="IM124" s="40"/>
      <c r="IN124" s="40"/>
      <c r="IO124" s="40"/>
      <c r="IP124" s="40"/>
      <c r="IQ124" s="40"/>
      <c r="IR124" s="40"/>
      <c r="IS124" s="40"/>
      <c r="IT124" s="40"/>
      <c r="IU124" s="40"/>
      <c r="IV124" s="40"/>
    </row>
    <row r="125" spans="1:256" ht="30">
      <c r="A125" s="87">
        <v>1</v>
      </c>
      <c r="B125" s="88" t="s">
        <v>244</v>
      </c>
      <c r="C125" s="64" t="s">
        <v>243</v>
      </c>
      <c r="D125" s="89">
        <v>26000</v>
      </c>
      <c r="E125" s="89">
        <f>D125</f>
        <v>26000</v>
      </c>
      <c r="F125" s="89">
        <f t="shared" ref="F125:F135" si="49">G125+J125</f>
        <v>6525.2430000000004</v>
      </c>
      <c r="G125" s="57">
        <f t="shared" ref="G125:G130" si="50">SUM(H125:I125)</f>
        <v>6525.2430000000004</v>
      </c>
      <c r="H125" s="89">
        <v>760.24300000000005</v>
      </c>
      <c r="I125" s="89">
        <v>5765</v>
      </c>
      <c r="J125" s="89"/>
      <c r="K125" s="89"/>
      <c r="L125" s="89"/>
      <c r="M125" s="34">
        <f>SUM(N125:O125)</f>
        <v>5765</v>
      </c>
      <c r="N125" s="34">
        <f>I125</f>
        <v>5765</v>
      </c>
      <c r="O125" s="34"/>
      <c r="P125" s="34">
        <f>Q125+T125</f>
        <v>266.28100000000001</v>
      </c>
      <c r="Q125" s="34">
        <f>SUM(R125:S125)</f>
        <v>266.28100000000001</v>
      </c>
      <c r="R125" s="34">
        <v>266.28100000000001</v>
      </c>
      <c r="S125" s="34"/>
      <c r="T125" s="34"/>
      <c r="U125" s="34"/>
      <c r="V125" s="34"/>
      <c r="W125" s="34">
        <f>N125/I125*100</f>
        <v>100</v>
      </c>
      <c r="X125" s="34"/>
      <c r="Y125" s="34">
        <f t="shared" si="47"/>
        <v>4.0807828919168214</v>
      </c>
      <c r="Z125" s="34">
        <f>+R125/H125*100</f>
        <v>35.025774653630478</v>
      </c>
      <c r="AA125" s="34">
        <f t="shared" si="44"/>
        <v>0</v>
      </c>
      <c r="AB125" s="34"/>
      <c r="AC125" s="34"/>
      <c r="AD125" s="34"/>
      <c r="AE125" s="34">
        <v>100</v>
      </c>
      <c r="AF125" s="65"/>
    </row>
    <row r="126" spans="1:256" ht="30">
      <c r="A126" s="87">
        <v>2</v>
      </c>
      <c r="B126" s="88" t="s">
        <v>245</v>
      </c>
      <c r="C126" s="64" t="s">
        <v>246</v>
      </c>
      <c r="D126" s="89">
        <v>30000</v>
      </c>
      <c r="E126" s="89">
        <f>D126</f>
        <v>30000</v>
      </c>
      <c r="F126" s="89">
        <f t="shared" si="49"/>
        <v>8072.9040000000005</v>
      </c>
      <c r="G126" s="57">
        <f t="shared" si="50"/>
        <v>8072.9040000000005</v>
      </c>
      <c r="H126" s="89">
        <v>72.903999999999996</v>
      </c>
      <c r="I126" s="89">
        <v>8000</v>
      </c>
      <c r="J126" s="89"/>
      <c r="K126" s="89"/>
      <c r="L126" s="89"/>
      <c r="M126" s="34">
        <f>SUM(N126:O126)</f>
        <v>8000</v>
      </c>
      <c r="N126" s="34">
        <f>I126</f>
        <v>8000</v>
      </c>
      <c r="O126" s="34"/>
      <c r="P126" s="34"/>
      <c r="Q126" s="34"/>
      <c r="R126" s="34"/>
      <c r="S126" s="34"/>
      <c r="T126" s="34"/>
      <c r="U126" s="34"/>
      <c r="V126" s="34"/>
      <c r="W126" s="34">
        <f>N126/I126*100</f>
        <v>100</v>
      </c>
      <c r="X126" s="34"/>
      <c r="Y126" s="34">
        <f t="shared" si="47"/>
        <v>0</v>
      </c>
      <c r="Z126" s="34"/>
      <c r="AA126" s="34">
        <f t="shared" si="44"/>
        <v>0</v>
      </c>
      <c r="AB126" s="34"/>
      <c r="AC126" s="34"/>
      <c r="AD126" s="34"/>
      <c r="AE126" s="34">
        <v>100</v>
      </c>
      <c r="AF126" s="65"/>
    </row>
    <row r="127" spans="1:256" ht="30">
      <c r="A127" s="87">
        <v>3</v>
      </c>
      <c r="B127" s="88" t="s">
        <v>247</v>
      </c>
      <c r="C127" s="64" t="s">
        <v>248</v>
      </c>
      <c r="D127" s="89">
        <v>30000</v>
      </c>
      <c r="E127" s="89">
        <f>D127</f>
        <v>30000</v>
      </c>
      <c r="F127" s="89">
        <f t="shared" si="49"/>
        <v>10000</v>
      </c>
      <c r="G127" s="57">
        <f t="shared" si="50"/>
        <v>10000</v>
      </c>
      <c r="H127" s="89"/>
      <c r="I127" s="89">
        <v>10000</v>
      </c>
      <c r="J127" s="89"/>
      <c r="K127" s="89"/>
      <c r="L127" s="89"/>
      <c r="M127" s="34">
        <f>SUM(N127:O127)</f>
        <v>10000</v>
      </c>
      <c r="N127" s="34">
        <f>I127</f>
        <v>10000</v>
      </c>
      <c r="O127" s="34"/>
      <c r="P127" s="34">
        <f>Q127+T127</f>
        <v>1762.2180000000001</v>
      </c>
      <c r="Q127" s="34">
        <f>SUM(R127:S127)</f>
        <v>1762.2180000000001</v>
      </c>
      <c r="R127" s="34"/>
      <c r="S127" s="34">
        <v>1762.2180000000001</v>
      </c>
      <c r="T127" s="34"/>
      <c r="U127" s="34"/>
      <c r="V127" s="34"/>
      <c r="W127" s="34">
        <f>N127/G127*100</f>
        <v>100</v>
      </c>
      <c r="X127" s="34"/>
      <c r="Y127" s="34">
        <f t="shared" si="47"/>
        <v>17.62218</v>
      </c>
      <c r="Z127" s="34"/>
      <c r="AA127" s="34">
        <f t="shared" si="44"/>
        <v>17.62218</v>
      </c>
      <c r="AB127" s="34"/>
      <c r="AC127" s="34"/>
      <c r="AD127" s="34"/>
      <c r="AE127" s="34">
        <v>100</v>
      </c>
      <c r="AF127" s="65"/>
    </row>
    <row r="128" spans="1:256" ht="30">
      <c r="A128" s="87">
        <v>4</v>
      </c>
      <c r="B128" s="88" t="s">
        <v>249</v>
      </c>
      <c r="C128" s="64" t="s">
        <v>250</v>
      </c>
      <c r="D128" s="89">
        <v>14000</v>
      </c>
      <c r="E128" s="89">
        <f>D128</f>
        <v>14000</v>
      </c>
      <c r="F128" s="89">
        <f t="shared" si="49"/>
        <v>3000</v>
      </c>
      <c r="G128" s="57">
        <f>SUM(H128:I128)</f>
        <v>3000</v>
      </c>
      <c r="H128" s="89"/>
      <c r="I128" s="89">
        <v>3000</v>
      </c>
      <c r="J128" s="89"/>
      <c r="K128" s="89"/>
      <c r="L128" s="89"/>
      <c r="M128" s="34">
        <f>SUM(N128:O128)</f>
        <v>3000</v>
      </c>
      <c r="N128" s="34">
        <f>I128</f>
        <v>3000</v>
      </c>
      <c r="O128" s="34"/>
      <c r="P128" s="34"/>
      <c r="Q128" s="34"/>
      <c r="R128" s="34"/>
      <c r="S128" s="34"/>
      <c r="T128" s="34"/>
      <c r="U128" s="34"/>
      <c r="V128" s="34"/>
      <c r="W128" s="34">
        <f>N128/G128*100</f>
        <v>100</v>
      </c>
      <c r="X128" s="34"/>
      <c r="Y128" s="34">
        <f t="shared" si="47"/>
        <v>0</v>
      </c>
      <c r="Z128" s="34"/>
      <c r="AA128" s="34">
        <f t="shared" si="44"/>
        <v>0</v>
      </c>
      <c r="AB128" s="34"/>
      <c r="AC128" s="34"/>
      <c r="AD128" s="34"/>
      <c r="AE128" s="34">
        <v>100</v>
      </c>
      <c r="AF128" s="65"/>
    </row>
    <row r="129" spans="1:256">
      <c r="A129" s="55" t="s">
        <v>126</v>
      </c>
      <c r="B129" s="78" t="s">
        <v>115</v>
      </c>
      <c r="C129" s="84"/>
      <c r="D129" s="86">
        <f>D130</f>
        <v>28000</v>
      </c>
      <c r="E129" s="86">
        <f t="shared" ref="E129:AE129" si="51">E130</f>
        <v>28000</v>
      </c>
      <c r="F129" s="86">
        <f t="shared" si="49"/>
        <v>200</v>
      </c>
      <c r="G129" s="86">
        <f t="shared" si="51"/>
        <v>200</v>
      </c>
      <c r="H129" s="86">
        <f t="shared" si="51"/>
        <v>0</v>
      </c>
      <c r="I129" s="86">
        <f t="shared" si="51"/>
        <v>200</v>
      </c>
      <c r="J129" s="86">
        <f t="shared" si="51"/>
        <v>0</v>
      </c>
      <c r="K129" s="86">
        <f t="shared" si="51"/>
        <v>0</v>
      </c>
      <c r="L129" s="86">
        <f t="shared" si="51"/>
        <v>0</v>
      </c>
      <c r="M129" s="86">
        <f t="shared" si="51"/>
        <v>200</v>
      </c>
      <c r="N129" s="86">
        <f t="shared" si="51"/>
        <v>200</v>
      </c>
      <c r="O129" s="86">
        <f t="shared" si="51"/>
        <v>0</v>
      </c>
      <c r="P129" s="86">
        <f t="shared" si="51"/>
        <v>0</v>
      </c>
      <c r="Q129" s="86">
        <f t="shared" si="51"/>
        <v>0</v>
      </c>
      <c r="R129" s="86">
        <f t="shared" si="51"/>
        <v>0</v>
      </c>
      <c r="S129" s="86">
        <f t="shared" si="51"/>
        <v>0</v>
      </c>
      <c r="T129" s="86">
        <f t="shared" si="51"/>
        <v>0</v>
      </c>
      <c r="U129" s="86">
        <f t="shared" si="51"/>
        <v>0</v>
      </c>
      <c r="V129" s="86">
        <f t="shared" si="51"/>
        <v>0</v>
      </c>
      <c r="W129" s="86">
        <f t="shared" si="51"/>
        <v>100</v>
      </c>
      <c r="X129" s="86">
        <f t="shared" si="51"/>
        <v>0</v>
      </c>
      <c r="Y129" s="86">
        <f t="shared" si="51"/>
        <v>0</v>
      </c>
      <c r="Z129" s="86">
        <f t="shared" si="51"/>
        <v>0</v>
      </c>
      <c r="AA129" s="86">
        <f t="shared" si="51"/>
        <v>0</v>
      </c>
      <c r="AB129" s="86">
        <f t="shared" si="51"/>
        <v>0</v>
      </c>
      <c r="AC129" s="86">
        <f t="shared" si="51"/>
        <v>0</v>
      </c>
      <c r="AD129" s="86">
        <f t="shared" si="51"/>
        <v>0</v>
      </c>
      <c r="AE129" s="86">
        <f t="shared" si="51"/>
        <v>100</v>
      </c>
      <c r="AF129" s="60"/>
      <c r="AG129" s="40"/>
      <c r="AH129" s="40"/>
      <c r="AI129" s="40"/>
      <c r="AJ129" s="40"/>
      <c r="AK129" s="40"/>
      <c r="AL129" s="40"/>
      <c r="AM129" s="40"/>
      <c r="AN129" s="40"/>
      <c r="AO129" s="40"/>
      <c r="AP129" s="40"/>
      <c r="AQ129" s="40"/>
      <c r="AR129" s="40"/>
      <c r="AS129" s="40"/>
      <c r="AT129" s="40"/>
      <c r="AU129" s="40"/>
      <c r="AV129" s="40"/>
      <c r="AW129" s="40"/>
      <c r="AX129" s="40"/>
      <c r="AY129" s="40"/>
      <c r="AZ129" s="40"/>
      <c r="BA129" s="40"/>
      <c r="BB129" s="40"/>
      <c r="BC129" s="40"/>
      <c r="BD129" s="40"/>
      <c r="BE129" s="40"/>
      <c r="BF129" s="40"/>
      <c r="BG129" s="40"/>
      <c r="BH129" s="40"/>
      <c r="BI129" s="40"/>
      <c r="BJ129" s="40"/>
      <c r="BK129" s="40"/>
      <c r="BL129" s="40"/>
      <c r="BM129" s="40"/>
      <c r="BN129" s="40"/>
      <c r="BO129" s="40"/>
      <c r="BP129" s="40"/>
      <c r="BQ129" s="40"/>
      <c r="BR129" s="40"/>
      <c r="BS129" s="40"/>
      <c r="BT129" s="40"/>
      <c r="BU129" s="40"/>
      <c r="BV129" s="40"/>
      <c r="BW129" s="40"/>
      <c r="BX129" s="40"/>
      <c r="BY129" s="40"/>
      <c r="BZ129" s="40"/>
      <c r="CA129" s="40"/>
      <c r="CB129" s="40"/>
      <c r="CC129" s="40"/>
      <c r="CD129" s="40"/>
      <c r="CE129" s="40"/>
      <c r="CF129" s="40"/>
      <c r="CG129" s="40"/>
      <c r="CH129" s="40"/>
      <c r="CI129" s="40"/>
      <c r="CJ129" s="40"/>
      <c r="CK129" s="40"/>
      <c r="CL129" s="40"/>
      <c r="CM129" s="40"/>
      <c r="CN129" s="40"/>
      <c r="CO129" s="40"/>
      <c r="CP129" s="40"/>
      <c r="CQ129" s="40"/>
      <c r="CR129" s="40"/>
      <c r="CS129" s="40"/>
      <c r="CT129" s="40"/>
      <c r="CU129" s="40"/>
      <c r="CV129" s="40"/>
      <c r="CW129" s="40"/>
      <c r="CX129" s="40"/>
      <c r="CY129" s="40"/>
      <c r="CZ129" s="40"/>
      <c r="DA129" s="40"/>
      <c r="DB129" s="40"/>
      <c r="DC129" s="40"/>
      <c r="DD129" s="40"/>
      <c r="DE129" s="40"/>
      <c r="DF129" s="40"/>
      <c r="DG129" s="40"/>
      <c r="DH129" s="40"/>
      <c r="DI129" s="40"/>
      <c r="DJ129" s="40"/>
      <c r="DK129" s="40"/>
      <c r="DL129" s="40"/>
      <c r="DM129" s="40"/>
      <c r="DN129" s="40"/>
      <c r="DO129" s="40"/>
      <c r="DP129" s="40"/>
      <c r="DQ129" s="40"/>
      <c r="DR129" s="40"/>
      <c r="DS129" s="40"/>
      <c r="DT129" s="40"/>
      <c r="DU129" s="40"/>
      <c r="DV129" s="40"/>
      <c r="DW129" s="40"/>
      <c r="DX129" s="40"/>
      <c r="DY129" s="40"/>
      <c r="DZ129" s="40"/>
      <c r="EA129" s="40"/>
      <c r="EB129" s="40"/>
      <c r="EC129" s="40"/>
      <c r="ED129" s="40"/>
      <c r="EE129" s="40"/>
      <c r="EF129" s="40"/>
      <c r="EG129" s="40"/>
      <c r="EH129" s="40"/>
      <c r="EI129" s="40"/>
      <c r="EJ129" s="40"/>
      <c r="EK129" s="40"/>
      <c r="EL129" s="40"/>
      <c r="EM129" s="40"/>
      <c r="EN129" s="40"/>
      <c r="EO129" s="40"/>
      <c r="EP129" s="40"/>
      <c r="EQ129" s="40"/>
      <c r="ER129" s="40"/>
      <c r="ES129" s="40"/>
      <c r="ET129" s="40"/>
      <c r="EU129" s="40"/>
      <c r="EV129" s="40"/>
      <c r="EW129" s="40"/>
      <c r="EX129" s="40"/>
      <c r="EY129" s="40"/>
      <c r="EZ129" s="40"/>
      <c r="FA129" s="40"/>
      <c r="FB129" s="40"/>
      <c r="FC129" s="40"/>
      <c r="FD129" s="40"/>
      <c r="FE129" s="40"/>
      <c r="FF129" s="40"/>
      <c r="FG129" s="40"/>
      <c r="FH129" s="40"/>
      <c r="FI129" s="40"/>
      <c r="FJ129" s="40"/>
      <c r="FK129" s="40"/>
      <c r="FL129" s="40"/>
      <c r="FM129" s="40"/>
      <c r="FN129" s="40"/>
      <c r="FO129" s="40"/>
      <c r="FP129" s="40"/>
      <c r="FQ129" s="40"/>
      <c r="FR129" s="40"/>
      <c r="FS129" s="40"/>
      <c r="FT129" s="40"/>
      <c r="FU129" s="40"/>
      <c r="FV129" s="40"/>
      <c r="FW129" s="40"/>
      <c r="FX129" s="40"/>
      <c r="FY129" s="40"/>
      <c r="FZ129" s="40"/>
      <c r="GA129" s="40"/>
      <c r="GB129" s="40"/>
      <c r="GC129" s="40"/>
      <c r="GD129" s="40"/>
      <c r="GE129" s="40"/>
      <c r="GF129" s="40"/>
      <c r="GG129" s="40"/>
      <c r="GH129" s="40"/>
      <c r="GI129" s="40"/>
      <c r="GJ129" s="40"/>
      <c r="GK129" s="40"/>
      <c r="GL129" s="40"/>
      <c r="GM129" s="40"/>
      <c r="GN129" s="40"/>
      <c r="GO129" s="40"/>
      <c r="GP129" s="40"/>
      <c r="GQ129" s="40"/>
      <c r="GR129" s="40"/>
      <c r="GS129" s="40"/>
      <c r="GT129" s="40"/>
      <c r="GU129" s="40"/>
      <c r="GV129" s="40"/>
      <c r="GW129" s="40"/>
      <c r="GX129" s="40"/>
      <c r="GY129" s="40"/>
      <c r="GZ129" s="40"/>
      <c r="HA129" s="40"/>
      <c r="HB129" s="40"/>
      <c r="HC129" s="40"/>
      <c r="HD129" s="40"/>
      <c r="HE129" s="40"/>
      <c r="HF129" s="40"/>
      <c r="HG129" s="40"/>
      <c r="HH129" s="40"/>
      <c r="HI129" s="40"/>
      <c r="HJ129" s="40"/>
      <c r="HK129" s="40"/>
      <c r="HL129" s="40"/>
      <c r="HM129" s="40"/>
      <c r="HN129" s="40"/>
      <c r="HO129" s="40"/>
      <c r="HP129" s="40"/>
      <c r="HQ129" s="40"/>
      <c r="HR129" s="40"/>
      <c r="HS129" s="40"/>
      <c r="HT129" s="40"/>
      <c r="HU129" s="40"/>
      <c r="HV129" s="40"/>
      <c r="HW129" s="40"/>
      <c r="HX129" s="40"/>
      <c r="HY129" s="40"/>
      <c r="HZ129" s="40"/>
      <c r="IA129" s="40"/>
      <c r="IB129" s="40"/>
      <c r="IC129" s="40"/>
      <c r="ID129" s="40"/>
      <c r="IE129" s="40"/>
      <c r="IF129" s="40"/>
      <c r="IG129" s="40"/>
      <c r="IH129" s="40"/>
      <c r="II129" s="40"/>
      <c r="IJ129" s="40"/>
      <c r="IK129" s="40"/>
      <c r="IL129" s="40"/>
      <c r="IM129" s="40"/>
      <c r="IN129" s="40"/>
      <c r="IO129" s="40"/>
      <c r="IP129" s="40"/>
      <c r="IQ129" s="40"/>
      <c r="IR129" s="40"/>
      <c r="IS129" s="40"/>
      <c r="IT129" s="40"/>
      <c r="IU129" s="40"/>
      <c r="IV129" s="40"/>
    </row>
    <row r="130" spans="1:256" ht="15">
      <c r="A130" s="87">
        <v>1</v>
      </c>
      <c r="B130" s="88" t="s">
        <v>251</v>
      </c>
      <c r="C130" s="90"/>
      <c r="D130" s="89">
        <v>28000</v>
      </c>
      <c r="E130" s="89">
        <f>D130</f>
        <v>28000</v>
      </c>
      <c r="F130" s="86">
        <f t="shared" si="49"/>
        <v>200</v>
      </c>
      <c r="G130" s="57">
        <f t="shared" si="50"/>
        <v>200</v>
      </c>
      <c r="H130" s="89"/>
      <c r="I130" s="89">
        <v>200</v>
      </c>
      <c r="J130" s="89"/>
      <c r="K130" s="89"/>
      <c r="L130" s="89"/>
      <c r="M130" s="34">
        <f>SUM(N130:O130)</f>
        <v>200</v>
      </c>
      <c r="N130" s="34">
        <f>I130</f>
        <v>200</v>
      </c>
      <c r="O130" s="34"/>
      <c r="P130" s="34"/>
      <c r="Q130" s="34"/>
      <c r="R130" s="34"/>
      <c r="S130" s="34"/>
      <c r="T130" s="34"/>
      <c r="U130" s="34"/>
      <c r="V130" s="34"/>
      <c r="W130" s="34">
        <f>N130/G130*100</f>
        <v>100</v>
      </c>
      <c r="X130" s="34"/>
      <c r="Y130" s="34">
        <f>Q130/G130*100</f>
        <v>0</v>
      </c>
      <c r="Z130" s="34"/>
      <c r="AA130" s="34">
        <f>S130/I130*100</f>
        <v>0</v>
      </c>
      <c r="AB130" s="34"/>
      <c r="AC130" s="34"/>
      <c r="AD130" s="34"/>
      <c r="AE130" s="34">
        <v>100</v>
      </c>
      <c r="AF130" s="65"/>
    </row>
    <row r="131" spans="1:256" ht="38.25">
      <c r="A131" s="83">
        <v>2</v>
      </c>
      <c r="B131" s="84" t="s">
        <v>252</v>
      </c>
      <c r="C131" s="88"/>
      <c r="D131" s="85">
        <f>D133</f>
        <v>91531</v>
      </c>
      <c r="E131" s="85">
        <f t="shared" ref="E131:AE131" si="52">E133</f>
        <v>91531</v>
      </c>
      <c r="F131" s="85">
        <f t="shared" si="52"/>
        <v>30000</v>
      </c>
      <c r="G131" s="85">
        <f t="shared" si="52"/>
        <v>30000</v>
      </c>
      <c r="H131" s="85">
        <f t="shared" si="52"/>
        <v>0</v>
      </c>
      <c r="I131" s="85">
        <f t="shared" si="52"/>
        <v>30000</v>
      </c>
      <c r="J131" s="85">
        <f t="shared" si="52"/>
        <v>0</v>
      </c>
      <c r="K131" s="85">
        <f t="shared" si="52"/>
        <v>0</v>
      </c>
      <c r="L131" s="85">
        <f t="shared" si="52"/>
        <v>0</v>
      </c>
      <c r="M131" s="85">
        <f t="shared" si="52"/>
        <v>30000</v>
      </c>
      <c r="N131" s="85">
        <f t="shared" si="52"/>
        <v>30000</v>
      </c>
      <c r="O131" s="85">
        <f t="shared" si="52"/>
        <v>0</v>
      </c>
      <c r="P131" s="85">
        <f t="shared" si="52"/>
        <v>951.596</v>
      </c>
      <c r="Q131" s="85">
        <f t="shared" si="52"/>
        <v>951.596</v>
      </c>
      <c r="R131" s="85">
        <f t="shared" si="52"/>
        <v>0</v>
      </c>
      <c r="S131" s="85">
        <f t="shared" si="52"/>
        <v>951.596</v>
      </c>
      <c r="T131" s="85">
        <f t="shared" si="52"/>
        <v>0</v>
      </c>
      <c r="U131" s="85">
        <f t="shared" si="52"/>
        <v>0</v>
      </c>
      <c r="V131" s="85">
        <f t="shared" si="52"/>
        <v>0</v>
      </c>
      <c r="W131" s="85">
        <f t="shared" si="52"/>
        <v>100</v>
      </c>
      <c r="X131" s="85">
        <f t="shared" si="52"/>
        <v>0</v>
      </c>
      <c r="Y131" s="85">
        <f t="shared" si="52"/>
        <v>3.1719866666666667</v>
      </c>
      <c r="Z131" s="85">
        <f t="shared" si="52"/>
        <v>0</v>
      </c>
      <c r="AA131" s="85">
        <f t="shared" si="52"/>
        <v>3.1719866666666667</v>
      </c>
      <c r="AB131" s="85">
        <f t="shared" si="52"/>
        <v>0</v>
      </c>
      <c r="AC131" s="85">
        <f t="shared" si="52"/>
        <v>0</v>
      </c>
      <c r="AD131" s="85">
        <f t="shared" si="52"/>
        <v>0</v>
      </c>
      <c r="AE131" s="85">
        <f t="shared" si="52"/>
        <v>100</v>
      </c>
      <c r="AF131" s="65"/>
    </row>
    <row r="132" spans="1:256" ht="25.5">
      <c r="A132" s="55" t="s">
        <v>114</v>
      </c>
      <c r="B132" s="78" t="s">
        <v>119</v>
      </c>
      <c r="C132" s="88"/>
      <c r="D132" s="89"/>
      <c r="E132" s="89"/>
      <c r="F132" s="89">
        <f t="shared" si="49"/>
        <v>0</v>
      </c>
      <c r="G132" s="89"/>
      <c r="H132" s="89"/>
      <c r="I132" s="89"/>
      <c r="J132" s="89"/>
      <c r="K132" s="89"/>
      <c r="L132" s="89"/>
      <c r="M132" s="33"/>
      <c r="N132" s="33"/>
      <c r="O132" s="33"/>
      <c r="P132" s="33"/>
      <c r="Q132" s="33"/>
      <c r="R132" s="33"/>
      <c r="S132" s="33"/>
      <c r="T132" s="33"/>
      <c r="U132" s="33"/>
      <c r="V132" s="33"/>
      <c r="W132" s="33"/>
      <c r="X132" s="33"/>
      <c r="Y132" s="33"/>
      <c r="Z132" s="33"/>
      <c r="AA132" s="33"/>
      <c r="AB132" s="33"/>
      <c r="AC132" s="33"/>
      <c r="AD132" s="33"/>
      <c r="AE132" s="33"/>
      <c r="AF132" s="65"/>
    </row>
    <row r="133" spans="1:256">
      <c r="A133" s="55" t="s">
        <v>124</v>
      </c>
      <c r="B133" s="78" t="s">
        <v>125</v>
      </c>
      <c r="C133" s="88"/>
      <c r="D133" s="86">
        <f>D134+D135</f>
        <v>91531</v>
      </c>
      <c r="E133" s="86">
        <f t="shared" ref="E133:V133" si="53">E134+E135</f>
        <v>91531</v>
      </c>
      <c r="F133" s="86">
        <f t="shared" si="53"/>
        <v>30000</v>
      </c>
      <c r="G133" s="86">
        <f t="shared" si="53"/>
        <v>30000</v>
      </c>
      <c r="H133" s="86">
        <f t="shared" si="53"/>
        <v>0</v>
      </c>
      <c r="I133" s="86">
        <f t="shared" si="53"/>
        <v>30000</v>
      </c>
      <c r="J133" s="86">
        <f t="shared" si="53"/>
        <v>0</v>
      </c>
      <c r="K133" s="86">
        <f t="shared" si="53"/>
        <v>0</v>
      </c>
      <c r="L133" s="86">
        <f t="shared" si="53"/>
        <v>0</v>
      </c>
      <c r="M133" s="86">
        <f t="shared" si="53"/>
        <v>30000</v>
      </c>
      <c r="N133" s="86">
        <f t="shared" si="53"/>
        <v>30000</v>
      </c>
      <c r="O133" s="86">
        <f t="shared" si="53"/>
        <v>0</v>
      </c>
      <c r="P133" s="86">
        <f t="shared" si="53"/>
        <v>951.596</v>
      </c>
      <c r="Q133" s="86">
        <f t="shared" si="53"/>
        <v>951.596</v>
      </c>
      <c r="R133" s="86">
        <f t="shared" si="53"/>
        <v>0</v>
      </c>
      <c r="S133" s="86">
        <f t="shared" si="53"/>
        <v>951.596</v>
      </c>
      <c r="T133" s="86">
        <f t="shared" si="53"/>
        <v>0</v>
      </c>
      <c r="U133" s="86">
        <f t="shared" si="53"/>
        <v>0</v>
      </c>
      <c r="V133" s="86">
        <f t="shared" si="53"/>
        <v>0</v>
      </c>
      <c r="W133" s="37">
        <f>N133/G133*100</f>
        <v>100</v>
      </c>
      <c r="X133" s="37"/>
      <c r="Y133" s="37">
        <f>Q133/G133*100</f>
        <v>3.1719866666666667</v>
      </c>
      <c r="Z133" s="37"/>
      <c r="AA133" s="37">
        <f>S133/I133*100</f>
        <v>3.1719866666666667</v>
      </c>
      <c r="AB133" s="37"/>
      <c r="AC133" s="37"/>
      <c r="AD133" s="37"/>
      <c r="AE133" s="37">
        <v>100</v>
      </c>
      <c r="AF133" s="65"/>
    </row>
    <row r="134" spans="1:256" ht="30">
      <c r="A134" s="87" t="s">
        <v>216</v>
      </c>
      <c r="B134" s="88" t="s">
        <v>253</v>
      </c>
      <c r="C134" s="64" t="s">
        <v>254</v>
      </c>
      <c r="D134" s="89">
        <v>35000</v>
      </c>
      <c r="E134" s="89">
        <f>D134</f>
        <v>35000</v>
      </c>
      <c r="F134" s="89">
        <f t="shared" si="49"/>
        <v>15000</v>
      </c>
      <c r="G134" s="57">
        <f>SUM(H134:I134)</f>
        <v>15000</v>
      </c>
      <c r="H134" s="89"/>
      <c r="I134" s="89">
        <v>15000</v>
      </c>
      <c r="J134" s="89"/>
      <c r="K134" s="89"/>
      <c r="L134" s="89"/>
      <c r="M134" s="34">
        <f>SUM(N134:O134)</f>
        <v>15000</v>
      </c>
      <c r="N134" s="34">
        <f>I134</f>
        <v>15000</v>
      </c>
      <c r="O134" s="34"/>
      <c r="P134" s="34">
        <f>Q134+T134</f>
        <v>236.672</v>
      </c>
      <c r="Q134" s="34">
        <f>SUM(R134:S134)</f>
        <v>236.672</v>
      </c>
      <c r="R134" s="34"/>
      <c r="S134" s="34">
        <v>236.672</v>
      </c>
      <c r="T134" s="34"/>
      <c r="U134" s="34"/>
      <c r="V134" s="34"/>
      <c r="W134" s="34">
        <f>N134/G134*100</f>
        <v>100</v>
      </c>
      <c r="X134" s="34"/>
      <c r="Y134" s="34">
        <f>Q134/G134*100</f>
        <v>1.5778133333333333</v>
      </c>
      <c r="Z134" s="34"/>
      <c r="AA134" s="34">
        <f>S134/I134*100</f>
        <v>1.5778133333333333</v>
      </c>
      <c r="AB134" s="34"/>
      <c r="AC134" s="34"/>
      <c r="AD134" s="34"/>
      <c r="AE134" s="34">
        <v>100</v>
      </c>
      <c r="AF134" s="65"/>
    </row>
    <row r="135" spans="1:256" ht="30">
      <c r="A135" s="87">
        <v>2</v>
      </c>
      <c r="B135" s="88" t="s">
        <v>255</v>
      </c>
      <c r="C135" s="64" t="s">
        <v>256</v>
      </c>
      <c r="D135" s="89">
        <v>56531</v>
      </c>
      <c r="E135" s="89">
        <f>D135</f>
        <v>56531</v>
      </c>
      <c r="F135" s="89">
        <f t="shared" si="49"/>
        <v>15000</v>
      </c>
      <c r="G135" s="57">
        <f>SUM(H135:I135)</f>
        <v>15000</v>
      </c>
      <c r="H135" s="89"/>
      <c r="I135" s="89">
        <v>15000</v>
      </c>
      <c r="J135" s="89"/>
      <c r="K135" s="89"/>
      <c r="L135" s="89"/>
      <c r="M135" s="34">
        <f>SUM(N135:O135)</f>
        <v>15000</v>
      </c>
      <c r="N135" s="34">
        <f>I135</f>
        <v>15000</v>
      </c>
      <c r="O135" s="34"/>
      <c r="P135" s="34">
        <f>Q135+T135</f>
        <v>714.92399999999998</v>
      </c>
      <c r="Q135" s="34">
        <f>SUM(R135:S135)</f>
        <v>714.92399999999998</v>
      </c>
      <c r="R135" s="34"/>
      <c r="S135" s="34">
        <v>714.92399999999998</v>
      </c>
      <c r="T135" s="34"/>
      <c r="U135" s="34"/>
      <c r="V135" s="34"/>
      <c r="W135" s="34">
        <f>N135/G135*100</f>
        <v>100</v>
      </c>
      <c r="X135" s="34"/>
      <c r="Y135" s="34">
        <f>Q135/G135*100</f>
        <v>4.7661600000000002</v>
      </c>
      <c r="Z135" s="34"/>
      <c r="AA135" s="34">
        <f>S135/I135*100</f>
        <v>4.7661600000000002</v>
      </c>
      <c r="AB135" s="34"/>
      <c r="AC135" s="34"/>
      <c r="AD135" s="34"/>
      <c r="AE135" s="34">
        <v>100</v>
      </c>
      <c r="AF135" s="65"/>
    </row>
    <row r="136" spans="1:256">
      <c r="A136" s="55" t="s">
        <v>126</v>
      </c>
      <c r="B136" s="78" t="s">
        <v>115</v>
      </c>
      <c r="C136" s="56"/>
      <c r="D136" s="57"/>
      <c r="E136" s="57"/>
      <c r="F136" s="57"/>
      <c r="G136" s="57"/>
      <c r="H136" s="57"/>
      <c r="I136" s="57"/>
      <c r="J136" s="57"/>
      <c r="K136" s="57"/>
      <c r="L136" s="57"/>
      <c r="M136" s="34"/>
      <c r="N136" s="34"/>
      <c r="O136" s="34"/>
      <c r="P136" s="34"/>
      <c r="Q136" s="34"/>
      <c r="R136" s="34"/>
      <c r="S136" s="34"/>
      <c r="T136" s="34"/>
      <c r="U136" s="34"/>
      <c r="V136" s="34"/>
      <c r="W136" s="34"/>
      <c r="X136" s="34"/>
      <c r="Y136" s="34"/>
      <c r="Z136" s="34"/>
      <c r="AA136" s="34"/>
      <c r="AB136" s="34"/>
      <c r="AC136" s="34"/>
      <c r="AD136" s="34"/>
      <c r="AE136" s="34"/>
      <c r="AF136" s="65"/>
    </row>
    <row r="137" spans="1:256">
      <c r="A137" s="59" t="s">
        <v>134</v>
      </c>
      <c r="B137" s="84" t="s">
        <v>257</v>
      </c>
      <c r="C137" s="84"/>
      <c r="D137" s="85"/>
      <c r="E137" s="85"/>
      <c r="F137" s="85"/>
      <c r="G137" s="85"/>
      <c r="H137" s="85"/>
      <c r="I137" s="85"/>
      <c r="J137" s="85"/>
      <c r="K137" s="85"/>
      <c r="L137" s="85"/>
      <c r="M137" s="33"/>
      <c r="N137" s="33"/>
      <c r="O137" s="33"/>
      <c r="P137" s="33"/>
      <c r="Q137" s="33"/>
      <c r="R137" s="33"/>
      <c r="S137" s="33"/>
      <c r="T137" s="33"/>
      <c r="U137" s="33"/>
      <c r="V137" s="33"/>
      <c r="W137" s="33"/>
      <c r="X137" s="33"/>
      <c r="Y137" s="33"/>
      <c r="Z137" s="33"/>
      <c r="AA137" s="33"/>
      <c r="AB137" s="33"/>
      <c r="AC137" s="33"/>
      <c r="AD137" s="33"/>
      <c r="AE137" s="33"/>
      <c r="AF137" s="60"/>
      <c r="AG137" s="40"/>
      <c r="AH137" s="40"/>
      <c r="AI137" s="40"/>
      <c r="AJ137" s="40"/>
      <c r="AK137" s="40"/>
      <c r="AL137" s="40"/>
      <c r="AM137" s="40"/>
      <c r="AN137" s="40"/>
      <c r="AO137" s="40"/>
      <c r="AP137" s="40"/>
      <c r="AQ137" s="40"/>
      <c r="AR137" s="40"/>
      <c r="AS137" s="40"/>
      <c r="AT137" s="40"/>
      <c r="AU137" s="40"/>
      <c r="AV137" s="40"/>
      <c r="AW137" s="40"/>
      <c r="AX137" s="40"/>
      <c r="AY137" s="40"/>
      <c r="AZ137" s="40"/>
      <c r="BA137" s="40"/>
      <c r="BB137" s="40"/>
      <c r="BC137" s="40"/>
      <c r="BD137" s="40"/>
      <c r="BE137" s="40"/>
      <c r="BF137" s="40"/>
      <c r="BG137" s="40"/>
      <c r="BH137" s="40"/>
      <c r="BI137" s="40"/>
      <c r="BJ137" s="40"/>
      <c r="BK137" s="40"/>
      <c r="BL137" s="40"/>
      <c r="BM137" s="40"/>
      <c r="BN137" s="40"/>
      <c r="BO137" s="40"/>
      <c r="BP137" s="40"/>
      <c r="BQ137" s="40"/>
      <c r="BR137" s="40"/>
      <c r="BS137" s="40"/>
      <c r="BT137" s="40"/>
      <c r="BU137" s="40"/>
      <c r="BV137" s="40"/>
      <c r="BW137" s="40"/>
      <c r="BX137" s="40"/>
      <c r="BY137" s="40"/>
      <c r="BZ137" s="40"/>
      <c r="CA137" s="40"/>
      <c r="CB137" s="40"/>
      <c r="CC137" s="40"/>
      <c r="CD137" s="40"/>
      <c r="CE137" s="40"/>
      <c r="CF137" s="40"/>
      <c r="CG137" s="40"/>
      <c r="CH137" s="40"/>
      <c r="CI137" s="40"/>
      <c r="CJ137" s="40"/>
      <c r="CK137" s="40"/>
      <c r="CL137" s="40"/>
      <c r="CM137" s="40"/>
      <c r="CN137" s="40"/>
      <c r="CO137" s="40"/>
      <c r="CP137" s="40"/>
      <c r="CQ137" s="40"/>
      <c r="CR137" s="40"/>
      <c r="CS137" s="40"/>
      <c r="CT137" s="40"/>
      <c r="CU137" s="40"/>
      <c r="CV137" s="40"/>
      <c r="CW137" s="40"/>
      <c r="CX137" s="40"/>
      <c r="CY137" s="40"/>
      <c r="CZ137" s="40"/>
      <c r="DA137" s="40"/>
      <c r="DB137" s="40"/>
      <c r="DC137" s="40"/>
      <c r="DD137" s="40"/>
      <c r="DE137" s="40"/>
      <c r="DF137" s="40"/>
      <c r="DG137" s="40"/>
      <c r="DH137" s="40"/>
      <c r="DI137" s="40"/>
      <c r="DJ137" s="40"/>
      <c r="DK137" s="40"/>
      <c r="DL137" s="40"/>
      <c r="DM137" s="40"/>
      <c r="DN137" s="40"/>
      <c r="DO137" s="40"/>
      <c r="DP137" s="40"/>
      <c r="DQ137" s="40"/>
      <c r="DR137" s="40"/>
      <c r="DS137" s="40"/>
      <c r="DT137" s="40"/>
      <c r="DU137" s="40"/>
      <c r="DV137" s="40"/>
      <c r="DW137" s="40"/>
      <c r="DX137" s="40"/>
      <c r="DY137" s="40"/>
      <c r="DZ137" s="40"/>
      <c r="EA137" s="40"/>
      <c r="EB137" s="40"/>
      <c r="EC137" s="40"/>
      <c r="ED137" s="40"/>
      <c r="EE137" s="40"/>
      <c r="EF137" s="40"/>
      <c r="EG137" s="40"/>
      <c r="EH137" s="40"/>
      <c r="EI137" s="40"/>
      <c r="EJ137" s="40"/>
      <c r="EK137" s="40"/>
      <c r="EL137" s="40"/>
      <c r="EM137" s="40"/>
      <c r="EN137" s="40"/>
      <c r="EO137" s="40"/>
      <c r="EP137" s="40"/>
      <c r="EQ137" s="40"/>
      <c r="ER137" s="40"/>
      <c r="ES137" s="40"/>
      <c r="ET137" s="40"/>
      <c r="EU137" s="40"/>
      <c r="EV137" s="40"/>
      <c r="EW137" s="40"/>
      <c r="EX137" s="40"/>
      <c r="EY137" s="40"/>
      <c r="EZ137" s="40"/>
      <c r="FA137" s="40"/>
      <c r="FB137" s="40"/>
      <c r="FC137" s="40"/>
      <c r="FD137" s="40"/>
      <c r="FE137" s="40"/>
      <c r="FF137" s="40"/>
      <c r="FG137" s="40"/>
      <c r="FH137" s="40"/>
      <c r="FI137" s="40"/>
      <c r="FJ137" s="40"/>
      <c r="FK137" s="40"/>
      <c r="FL137" s="40"/>
      <c r="FM137" s="40"/>
      <c r="FN137" s="40"/>
      <c r="FO137" s="40"/>
      <c r="FP137" s="40"/>
      <c r="FQ137" s="40"/>
      <c r="FR137" s="40"/>
      <c r="FS137" s="40"/>
      <c r="FT137" s="40"/>
      <c r="FU137" s="40"/>
      <c r="FV137" s="40"/>
      <c r="FW137" s="40"/>
      <c r="FX137" s="40"/>
      <c r="FY137" s="40"/>
      <c r="FZ137" s="40"/>
      <c r="GA137" s="40"/>
      <c r="GB137" s="40"/>
      <c r="GC137" s="40"/>
      <c r="GD137" s="40"/>
      <c r="GE137" s="40"/>
      <c r="GF137" s="40"/>
      <c r="GG137" s="40"/>
      <c r="GH137" s="40"/>
      <c r="GI137" s="40"/>
      <c r="GJ137" s="40"/>
      <c r="GK137" s="40"/>
      <c r="GL137" s="40"/>
      <c r="GM137" s="40"/>
      <c r="GN137" s="40"/>
      <c r="GO137" s="40"/>
      <c r="GP137" s="40"/>
      <c r="GQ137" s="40"/>
      <c r="GR137" s="40"/>
      <c r="GS137" s="40"/>
      <c r="GT137" s="40"/>
      <c r="GU137" s="40"/>
      <c r="GV137" s="40"/>
      <c r="GW137" s="40"/>
      <c r="GX137" s="40"/>
      <c r="GY137" s="40"/>
      <c r="GZ137" s="40"/>
      <c r="HA137" s="40"/>
      <c r="HB137" s="40"/>
      <c r="HC137" s="40"/>
      <c r="HD137" s="40"/>
      <c r="HE137" s="40"/>
      <c r="HF137" s="40"/>
      <c r="HG137" s="40"/>
      <c r="HH137" s="40"/>
      <c r="HI137" s="40"/>
      <c r="HJ137" s="40"/>
      <c r="HK137" s="40"/>
      <c r="HL137" s="40"/>
      <c r="HM137" s="40"/>
      <c r="HN137" s="40"/>
      <c r="HO137" s="40"/>
      <c r="HP137" s="40"/>
      <c r="HQ137" s="40"/>
      <c r="HR137" s="40"/>
      <c r="HS137" s="40"/>
      <c r="HT137" s="40"/>
      <c r="HU137" s="40"/>
      <c r="HV137" s="40"/>
      <c r="HW137" s="40"/>
      <c r="HX137" s="40"/>
      <c r="HY137" s="40"/>
      <c r="HZ137" s="40"/>
      <c r="IA137" s="40"/>
      <c r="IB137" s="40"/>
      <c r="IC137" s="40"/>
      <c r="ID137" s="40"/>
      <c r="IE137" s="40"/>
      <c r="IF137" s="40"/>
      <c r="IG137" s="40"/>
      <c r="IH137" s="40"/>
      <c r="II137" s="40"/>
      <c r="IJ137" s="40"/>
      <c r="IK137" s="40"/>
      <c r="IL137" s="40"/>
      <c r="IM137" s="40"/>
      <c r="IN137" s="40"/>
      <c r="IO137" s="40"/>
      <c r="IP137" s="40"/>
      <c r="IQ137" s="40"/>
      <c r="IR137" s="40"/>
      <c r="IS137" s="40"/>
      <c r="IT137" s="40"/>
      <c r="IU137" s="40"/>
      <c r="IV137" s="40"/>
    </row>
    <row r="138" spans="1:256">
      <c r="A138" s="91">
        <v>1</v>
      </c>
      <c r="B138" s="88" t="s">
        <v>258</v>
      </c>
      <c r="C138" s="88"/>
      <c r="D138" s="89"/>
      <c r="E138" s="89"/>
      <c r="F138" s="89"/>
      <c r="G138" s="89"/>
      <c r="H138" s="89"/>
      <c r="I138" s="89"/>
      <c r="J138" s="89"/>
      <c r="K138" s="89"/>
      <c r="L138" s="89"/>
      <c r="M138" s="33"/>
      <c r="N138" s="33"/>
      <c r="O138" s="33"/>
      <c r="P138" s="33"/>
      <c r="Q138" s="33"/>
      <c r="R138" s="33"/>
      <c r="S138" s="33"/>
      <c r="T138" s="33"/>
      <c r="U138" s="33"/>
      <c r="V138" s="33"/>
      <c r="W138" s="33"/>
      <c r="X138" s="33"/>
      <c r="Y138" s="33"/>
      <c r="Z138" s="33"/>
      <c r="AA138" s="33"/>
      <c r="AB138" s="33"/>
      <c r="AC138" s="33"/>
      <c r="AD138" s="33"/>
      <c r="AE138" s="33"/>
      <c r="AF138" s="65"/>
    </row>
    <row r="139" spans="1:256" ht="25.5">
      <c r="A139" s="55" t="s">
        <v>114</v>
      </c>
      <c r="B139" s="78" t="s">
        <v>119</v>
      </c>
      <c r="C139" s="88"/>
      <c r="D139" s="89"/>
      <c r="E139" s="89"/>
      <c r="F139" s="89"/>
      <c r="G139" s="89"/>
      <c r="H139" s="89"/>
      <c r="I139" s="89"/>
      <c r="J139" s="89"/>
      <c r="K139" s="89"/>
      <c r="L139" s="89"/>
      <c r="M139" s="33"/>
      <c r="N139" s="33"/>
      <c r="O139" s="33"/>
      <c r="P139" s="33"/>
      <c r="Q139" s="33"/>
      <c r="R139" s="33"/>
      <c r="S139" s="33"/>
      <c r="T139" s="33"/>
      <c r="U139" s="33"/>
      <c r="V139" s="33"/>
      <c r="W139" s="33"/>
      <c r="X139" s="33"/>
      <c r="Y139" s="33"/>
      <c r="Z139" s="33"/>
      <c r="AA139" s="33"/>
      <c r="AB139" s="33"/>
      <c r="AC139" s="33"/>
      <c r="AD139" s="33"/>
      <c r="AE139" s="33"/>
      <c r="AF139" s="65"/>
    </row>
    <row r="140" spans="1:256">
      <c r="A140" s="55" t="s">
        <v>124</v>
      </c>
      <c r="B140" s="78" t="s">
        <v>125</v>
      </c>
      <c r="C140" s="88"/>
      <c r="D140" s="89"/>
      <c r="E140" s="89"/>
      <c r="F140" s="89"/>
      <c r="G140" s="89"/>
      <c r="H140" s="89"/>
      <c r="I140" s="89"/>
      <c r="J140" s="89"/>
      <c r="K140" s="89"/>
      <c r="L140" s="89"/>
      <c r="M140" s="33"/>
      <c r="N140" s="33"/>
      <c r="O140" s="33"/>
      <c r="P140" s="33"/>
      <c r="Q140" s="33"/>
      <c r="R140" s="33"/>
      <c r="S140" s="33"/>
      <c r="T140" s="33"/>
      <c r="U140" s="33"/>
      <c r="V140" s="33"/>
      <c r="W140" s="33"/>
      <c r="X140" s="33"/>
      <c r="Y140" s="33"/>
      <c r="Z140" s="33"/>
      <c r="AA140" s="33"/>
      <c r="AB140" s="33"/>
      <c r="AC140" s="33"/>
      <c r="AD140" s="33"/>
      <c r="AE140" s="33"/>
      <c r="AF140" s="65"/>
    </row>
    <row r="141" spans="1:256">
      <c r="A141" s="55" t="s">
        <v>126</v>
      </c>
      <c r="B141" s="78" t="s">
        <v>115</v>
      </c>
      <c r="C141" s="56"/>
      <c r="D141" s="57"/>
      <c r="E141" s="57"/>
      <c r="F141" s="57"/>
      <c r="G141" s="57"/>
      <c r="H141" s="57"/>
      <c r="I141" s="57"/>
      <c r="J141" s="57"/>
      <c r="K141" s="57"/>
      <c r="L141" s="57"/>
      <c r="M141" s="34"/>
      <c r="N141" s="34"/>
      <c r="O141" s="34"/>
      <c r="P141" s="34"/>
      <c r="Q141" s="34"/>
      <c r="R141" s="34"/>
      <c r="S141" s="34"/>
      <c r="T141" s="34"/>
      <c r="U141" s="34"/>
      <c r="V141" s="34"/>
      <c r="W141" s="34"/>
      <c r="X141" s="34"/>
      <c r="Y141" s="34"/>
      <c r="Z141" s="34"/>
      <c r="AA141" s="34"/>
      <c r="AB141" s="34"/>
      <c r="AC141" s="34"/>
      <c r="AD141" s="34"/>
      <c r="AE141" s="34"/>
      <c r="AF141" s="65"/>
    </row>
    <row r="142" spans="1:256">
      <c r="A142" s="91">
        <v>3</v>
      </c>
      <c r="B142" s="88" t="s">
        <v>259</v>
      </c>
      <c r="C142" s="88"/>
      <c r="D142" s="89"/>
      <c r="E142" s="89"/>
      <c r="F142" s="89"/>
      <c r="G142" s="89"/>
      <c r="H142" s="89"/>
      <c r="I142" s="89"/>
      <c r="J142" s="89"/>
      <c r="K142" s="89"/>
      <c r="L142" s="89"/>
      <c r="M142" s="33"/>
      <c r="N142" s="33"/>
      <c r="O142" s="33"/>
      <c r="P142" s="33"/>
      <c r="Q142" s="33"/>
      <c r="R142" s="33"/>
      <c r="S142" s="33"/>
      <c r="T142" s="33"/>
      <c r="U142" s="33"/>
      <c r="V142" s="33"/>
      <c r="W142" s="33"/>
      <c r="X142" s="33"/>
      <c r="Y142" s="33"/>
      <c r="Z142" s="33"/>
      <c r="AA142" s="33"/>
      <c r="AB142" s="33"/>
      <c r="AC142" s="33"/>
      <c r="AD142" s="33"/>
      <c r="AE142" s="33"/>
      <c r="AF142" s="65"/>
    </row>
    <row r="143" spans="1:256" ht="25.5">
      <c r="A143" s="55" t="s">
        <v>114</v>
      </c>
      <c r="B143" s="78" t="s">
        <v>119</v>
      </c>
      <c r="C143" s="88"/>
      <c r="D143" s="89"/>
      <c r="E143" s="89"/>
      <c r="F143" s="89"/>
      <c r="G143" s="89"/>
      <c r="H143" s="89"/>
      <c r="I143" s="89"/>
      <c r="J143" s="89"/>
      <c r="K143" s="89"/>
      <c r="L143" s="89"/>
      <c r="M143" s="33"/>
      <c r="N143" s="33"/>
      <c r="O143" s="33"/>
      <c r="P143" s="33"/>
      <c r="Q143" s="33"/>
      <c r="R143" s="33"/>
      <c r="S143" s="33"/>
      <c r="T143" s="33"/>
      <c r="U143" s="33"/>
      <c r="V143" s="33"/>
      <c r="W143" s="33"/>
      <c r="X143" s="33"/>
      <c r="Y143" s="33"/>
      <c r="Z143" s="33"/>
      <c r="AA143" s="33"/>
      <c r="AB143" s="33"/>
      <c r="AC143" s="33"/>
      <c r="AD143" s="33"/>
      <c r="AE143" s="33"/>
      <c r="AF143" s="65"/>
    </row>
    <row r="144" spans="1:256">
      <c r="A144" s="55" t="s">
        <v>124</v>
      </c>
      <c r="B144" s="78" t="s">
        <v>125</v>
      </c>
      <c r="C144" s="88"/>
      <c r="D144" s="89"/>
      <c r="E144" s="89"/>
      <c r="F144" s="89"/>
      <c r="G144" s="89"/>
      <c r="H144" s="89"/>
      <c r="I144" s="89"/>
      <c r="J144" s="89"/>
      <c r="K144" s="89"/>
      <c r="L144" s="89"/>
      <c r="M144" s="33"/>
      <c r="N144" s="33"/>
      <c r="O144" s="33"/>
      <c r="P144" s="33"/>
      <c r="Q144" s="33"/>
      <c r="R144" s="33"/>
      <c r="S144" s="33"/>
      <c r="T144" s="33"/>
      <c r="U144" s="33"/>
      <c r="V144" s="33"/>
      <c r="W144" s="33"/>
      <c r="X144" s="33"/>
      <c r="Y144" s="33"/>
      <c r="Z144" s="33"/>
      <c r="AA144" s="33"/>
      <c r="AB144" s="33"/>
      <c r="AC144" s="33"/>
      <c r="AD144" s="33"/>
      <c r="AE144" s="33"/>
      <c r="AF144" s="65"/>
    </row>
    <row r="145" spans="1:32">
      <c r="A145" s="55" t="s">
        <v>126</v>
      </c>
      <c r="B145" s="78" t="s">
        <v>115</v>
      </c>
      <c r="C145" s="88"/>
      <c r="D145" s="89"/>
      <c r="E145" s="89"/>
      <c r="F145" s="89"/>
      <c r="G145" s="89"/>
      <c r="H145" s="89"/>
      <c r="I145" s="89"/>
      <c r="J145" s="89"/>
      <c r="K145" s="89"/>
      <c r="L145" s="89"/>
      <c r="M145" s="33"/>
      <c r="N145" s="33"/>
      <c r="O145" s="33"/>
      <c r="P145" s="33"/>
      <c r="Q145" s="33"/>
      <c r="R145" s="33"/>
      <c r="S145" s="33"/>
      <c r="T145" s="33"/>
      <c r="U145" s="33"/>
      <c r="V145" s="33"/>
      <c r="W145" s="33"/>
      <c r="X145" s="33"/>
      <c r="Y145" s="33"/>
      <c r="Z145" s="33"/>
      <c r="AA145" s="33"/>
      <c r="AB145" s="33"/>
      <c r="AC145" s="33"/>
      <c r="AD145" s="33"/>
      <c r="AE145" s="33"/>
      <c r="AF145" s="65"/>
    </row>
  </sheetData>
  <mergeCells count="28">
    <mergeCell ref="AB6:AD7"/>
    <mergeCell ref="D7:D8"/>
    <mergeCell ref="E7:E8"/>
    <mergeCell ref="W7:W8"/>
    <mergeCell ref="X7:X8"/>
    <mergeCell ref="W5:X6"/>
    <mergeCell ref="Y5:AD5"/>
    <mergeCell ref="J6:L7"/>
    <mergeCell ref="P6:P8"/>
    <mergeCell ref="Q6:S7"/>
    <mergeCell ref="T6:V7"/>
    <mergeCell ref="Y6:AA7"/>
    <mergeCell ref="A1:AF1"/>
    <mergeCell ref="A2:AF2"/>
    <mergeCell ref="A3:AF3"/>
    <mergeCell ref="P4:AF4"/>
    <mergeCell ref="A5:A8"/>
    <mergeCell ref="B5:B8"/>
    <mergeCell ref="C5:E5"/>
    <mergeCell ref="F5:L5"/>
    <mergeCell ref="M5:O7"/>
    <mergeCell ref="P5:V5"/>
    <mergeCell ref="AE5:AE8"/>
    <mergeCell ref="AF5:AF8"/>
    <mergeCell ref="C6:C8"/>
    <mergeCell ref="D6:E6"/>
    <mergeCell ref="F6:F8"/>
    <mergeCell ref="G6:I7"/>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12"/>
  <sheetViews>
    <sheetView view="pageBreakPreview" zoomScale="85" zoomScaleNormal="85" zoomScaleSheetLayoutView="85" workbookViewId="0">
      <selection activeCell="A6" sqref="A6:A8"/>
    </sheetView>
  </sheetViews>
  <sheetFormatPr defaultRowHeight="18.75"/>
  <cols>
    <col min="1" max="1" width="5.21875" style="197" customWidth="1"/>
    <col min="2" max="2" width="35.88671875" style="196" customWidth="1"/>
    <col min="3" max="9" width="16.33203125" style="196" customWidth="1"/>
    <col min="10" max="10" width="18.5546875" style="196" customWidth="1"/>
    <col min="11" max="11" width="14" style="196" customWidth="1"/>
    <col min="12" max="255" width="8.88671875" style="196"/>
    <col min="256" max="256" width="5.109375" style="196" customWidth="1"/>
    <col min="257" max="257" width="35.88671875" style="196" customWidth="1"/>
    <col min="258" max="260" width="11.6640625" style="196" customWidth="1"/>
    <col min="261" max="261" width="12.33203125" style="196" customWidth="1"/>
    <col min="262" max="262" width="13.109375" style="196" customWidth="1"/>
    <col min="263" max="263" width="8.44140625" style="196" customWidth="1"/>
    <col min="264" max="265" width="10.77734375" style="196" customWidth="1"/>
    <col min="266" max="266" width="18.5546875" style="196" customWidth="1"/>
    <col min="267" max="267" width="14" style="196" customWidth="1"/>
    <col min="268" max="511" width="8.88671875" style="196"/>
    <col min="512" max="512" width="5.109375" style="196" customWidth="1"/>
    <col min="513" max="513" width="35.88671875" style="196" customWidth="1"/>
    <col min="514" max="516" width="11.6640625" style="196" customWidth="1"/>
    <col min="517" max="517" width="12.33203125" style="196" customWidth="1"/>
    <col min="518" max="518" width="13.109375" style="196" customWidth="1"/>
    <col min="519" max="519" width="8.44140625" style="196" customWidth="1"/>
    <col min="520" max="521" width="10.77734375" style="196" customWidth="1"/>
    <col min="522" max="522" width="18.5546875" style="196" customWidth="1"/>
    <col min="523" max="523" width="14" style="196" customWidth="1"/>
    <col min="524" max="767" width="8.88671875" style="196"/>
    <col min="768" max="768" width="5.109375" style="196" customWidth="1"/>
    <col min="769" max="769" width="35.88671875" style="196" customWidth="1"/>
    <col min="770" max="772" width="11.6640625" style="196" customWidth="1"/>
    <col min="773" max="773" width="12.33203125" style="196" customWidth="1"/>
    <col min="774" max="774" width="13.109375" style="196" customWidth="1"/>
    <col min="775" max="775" width="8.44140625" style="196" customWidth="1"/>
    <col min="776" max="777" width="10.77734375" style="196" customWidth="1"/>
    <col min="778" max="778" width="18.5546875" style="196" customWidth="1"/>
    <col min="779" max="779" width="14" style="196" customWidth="1"/>
    <col min="780" max="1023" width="8.88671875" style="196"/>
    <col min="1024" max="1024" width="5.109375" style="196" customWidth="1"/>
    <col min="1025" max="1025" width="35.88671875" style="196" customWidth="1"/>
    <col min="1026" max="1028" width="11.6640625" style="196" customWidth="1"/>
    <col min="1029" max="1029" width="12.33203125" style="196" customWidth="1"/>
    <col min="1030" max="1030" width="13.109375" style="196" customWidth="1"/>
    <col min="1031" max="1031" width="8.44140625" style="196" customWidth="1"/>
    <col min="1032" max="1033" width="10.77734375" style="196" customWidth="1"/>
    <col min="1034" max="1034" width="18.5546875" style="196" customWidth="1"/>
    <col min="1035" max="1035" width="14" style="196" customWidth="1"/>
    <col min="1036" max="1279" width="8.88671875" style="196"/>
    <col min="1280" max="1280" width="5.109375" style="196" customWidth="1"/>
    <col min="1281" max="1281" width="35.88671875" style="196" customWidth="1"/>
    <col min="1282" max="1284" width="11.6640625" style="196" customWidth="1"/>
    <col min="1285" max="1285" width="12.33203125" style="196" customWidth="1"/>
    <col min="1286" max="1286" width="13.109375" style="196" customWidth="1"/>
    <col min="1287" max="1287" width="8.44140625" style="196" customWidth="1"/>
    <col min="1288" max="1289" width="10.77734375" style="196" customWidth="1"/>
    <col min="1290" max="1290" width="18.5546875" style="196" customWidth="1"/>
    <col min="1291" max="1291" width="14" style="196" customWidth="1"/>
    <col min="1292" max="1535" width="8.88671875" style="196"/>
    <col min="1536" max="1536" width="5.109375" style="196" customWidth="1"/>
    <col min="1537" max="1537" width="35.88671875" style="196" customWidth="1"/>
    <col min="1538" max="1540" width="11.6640625" style="196" customWidth="1"/>
    <col min="1541" max="1541" width="12.33203125" style="196" customWidth="1"/>
    <col min="1542" max="1542" width="13.109375" style="196" customWidth="1"/>
    <col min="1543" max="1543" width="8.44140625" style="196" customWidth="1"/>
    <col min="1544" max="1545" width="10.77734375" style="196" customWidth="1"/>
    <col min="1546" max="1546" width="18.5546875" style="196" customWidth="1"/>
    <col min="1547" max="1547" width="14" style="196" customWidth="1"/>
    <col min="1548" max="1791" width="8.88671875" style="196"/>
    <col min="1792" max="1792" width="5.109375" style="196" customWidth="1"/>
    <col min="1793" max="1793" width="35.88671875" style="196" customWidth="1"/>
    <col min="1794" max="1796" width="11.6640625" style="196" customWidth="1"/>
    <col min="1797" max="1797" width="12.33203125" style="196" customWidth="1"/>
    <col min="1798" max="1798" width="13.109375" style="196" customWidth="1"/>
    <col min="1799" max="1799" width="8.44140625" style="196" customWidth="1"/>
    <col min="1800" max="1801" width="10.77734375" style="196" customWidth="1"/>
    <col min="1802" max="1802" width="18.5546875" style="196" customWidth="1"/>
    <col min="1803" max="1803" width="14" style="196" customWidth="1"/>
    <col min="1804" max="2047" width="8.88671875" style="196"/>
    <col min="2048" max="2048" width="5.109375" style="196" customWidth="1"/>
    <col min="2049" max="2049" width="35.88671875" style="196" customWidth="1"/>
    <col min="2050" max="2052" width="11.6640625" style="196" customWidth="1"/>
    <col min="2053" max="2053" width="12.33203125" style="196" customWidth="1"/>
    <col min="2054" max="2054" width="13.109375" style="196" customWidth="1"/>
    <col min="2055" max="2055" width="8.44140625" style="196" customWidth="1"/>
    <col min="2056" max="2057" width="10.77734375" style="196" customWidth="1"/>
    <col min="2058" max="2058" width="18.5546875" style="196" customWidth="1"/>
    <col min="2059" max="2059" width="14" style="196" customWidth="1"/>
    <col min="2060" max="2303" width="8.88671875" style="196"/>
    <col min="2304" max="2304" width="5.109375" style="196" customWidth="1"/>
    <col min="2305" max="2305" width="35.88671875" style="196" customWidth="1"/>
    <col min="2306" max="2308" width="11.6640625" style="196" customWidth="1"/>
    <col min="2309" max="2309" width="12.33203125" style="196" customWidth="1"/>
    <col min="2310" max="2310" width="13.109375" style="196" customWidth="1"/>
    <col min="2311" max="2311" width="8.44140625" style="196" customWidth="1"/>
    <col min="2312" max="2313" width="10.77734375" style="196" customWidth="1"/>
    <col min="2314" max="2314" width="18.5546875" style="196" customWidth="1"/>
    <col min="2315" max="2315" width="14" style="196" customWidth="1"/>
    <col min="2316" max="2559" width="8.88671875" style="196"/>
    <col min="2560" max="2560" width="5.109375" style="196" customWidth="1"/>
    <col min="2561" max="2561" width="35.88671875" style="196" customWidth="1"/>
    <col min="2562" max="2564" width="11.6640625" style="196" customWidth="1"/>
    <col min="2565" max="2565" width="12.33203125" style="196" customWidth="1"/>
    <col min="2566" max="2566" width="13.109375" style="196" customWidth="1"/>
    <col min="2567" max="2567" width="8.44140625" style="196" customWidth="1"/>
    <col min="2568" max="2569" width="10.77734375" style="196" customWidth="1"/>
    <col min="2570" max="2570" width="18.5546875" style="196" customWidth="1"/>
    <col min="2571" max="2571" width="14" style="196" customWidth="1"/>
    <col min="2572" max="2815" width="8.88671875" style="196"/>
    <col min="2816" max="2816" width="5.109375" style="196" customWidth="1"/>
    <col min="2817" max="2817" width="35.88671875" style="196" customWidth="1"/>
    <col min="2818" max="2820" width="11.6640625" style="196" customWidth="1"/>
    <col min="2821" max="2821" width="12.33203125" style="196" customWidth="1"/>
    <col min="2822" max="2822" width="13.109375" style="196" customWidth="1"/>
    <col min="2823" max="2823" width="8.44140625" style="196" customWidth="1"/>
    <col min="2824" max="2825" width="10.77734375" style="196" customWidth="1"/>
    <col min="2826" max="2826" width="18.5546875" style="196" customWidth="1"/>
    <col min="2827" max="2827" width="14" style="196" customWidth="1"/>
    <col min="2828" max="3071" width="8.88671875" style="196"/>
    <col min="3072" max="3072" width="5.109375" style="196" customWidth="1"/>
    <col min="3073" max="3073" width="35.88671875" style="196" customWidth="1"/>
    <col min="3074" max="3076" width="11.6640625" style="196" customWidth="1"/>
    <col min="3077" max="3077" width="12.33203125" style="196" customWidth="1"/>
    <col min="3078" max="3078" width="13.109375" style="196" customWidth="1"/>
    <col min="3079" max="3079" width="8.44140625" style="196" customWidth="1"/>
    <col min="3080" max="3081" width="10.77734375" style="196" customWidth="1"/>
    <col min="3082" max="3082" width="18.5546875" style="196" customWidth="1"/>
    <col min="3083" max="3083" width="14" style="196" customWidth="1"/>
    <col min="3084" max="3327" width="8.88671875" style="196"/>
    <col min="3328" max="3328" width="5.109375" style="196" customWidth="1"/>
    <col min="3329" max="3329" width="35.88671875" style="196" customWidth="1"/>
    <col min="3330" max="3332" width="11.6640625" style="196" customWidth="1"/>
    <col min="3333" max="3333" width="12.33203125" style="196" customWidth="1"/>
    <col min="3334" max="3334" width="13.109375" style="196" customWidth="1"/>
    <col min="3335" max="3335" width="8.44140625" style="196" customWidth="1"/>
    <col min="3336" max="3337" width="10.77734375" style="196" customWidth="1"/>
    <col min="3338" max="3338" width="18.5546875" style="196" customWidth="1"/>
    <col min="3339" max="3339" width="14" style="196" customWidth="1"/>
    <col min="3340" max="3583" width="8.88671875" style="196"/>
    <col min="3584" max="3584" width="5.109375" style="196" customWidth="1"/>
    <col min="3585" max="3585" width="35.88671875" style="196" customWidth="1"/>
    <col min="3586" max="3588" width="11.6640625" style="196" customWidth="1"/>
    <col min="3589" max="3589" width="12.33203125" style="196" customWidth="1"/>
    <col min="3590" max="3590" width="13.109375" style="196" customWidth="1"/>
    <col min="3591" max="3591" width="8.44140625" style="196" customWidth="1"/>
    <col min="3592" max="3593" width="10.77734375" style="196" customWidth="1"/>
    <col min="3594" max="3594" width="18.5546875" style="196" customWidth="1"/>
    <col min="3595" max="3595" width="14" style="196" customWidth="1"/>
    <col min="3596" max="3839" width="8.88671875" style="196"/>
    <col min="3840" max="3840" width="5.109375" style="196" customWidth="1"/>
    <col min="3841" max="3841" width="35.88671875" style="196" customWidth="1"/>
    <col min="3842" max="3844" width="11.6640625" style="196" customWidth="1"/>
    <col min="3845" max="3845" width="12.33203125" style="196" customWidth="1"/>
    <col min="3846" max="3846" width="13.109375" style="196" customWidth="1"/>
    <col min="3847" max="3847" width="8.44140625" style="196" customWidth="1"/>
    <col min="3848" max="3849" width="10.77734375" style="196" customWidth="1"/>
    <col min="3850" max="3850" width="18.5546875" style="196" customWidth="1"/>
    <col min="3851" max="3851" width="14" style="196" customWidth="1"/>
    <col min="3852" max="4095" width="8.88671875" style="196"/>
    <col min="4096" max="4096" width="5.109375" style="196" customWidth="1"/>
    <col min="4097" max="4097" width="35.88671875" style="196" customWidth="1"/>
    <col min="4098" max="4100" width="11.6640625" style="196" customWidth="1"/>
    <col min="4101" max="4101" width="12.33203125" style="196" customWidth="1"/>
    <col min="4102" max="4102" width="13.109375" style="196" customWidth="1"/>
    <col min="4103" max="4103" width="8.44140625" style="196" customWidth="1"/>
    <col min="4104" max="4105" width="10.77734375" style="196" customWidth="1"/>
    <col min="4106" max="4106" width="18.5546875" style="196" customWidth="1"/>
    <col min="4107" max="4107" width="14" style="196" customWidth="1"/>
    <col min="4108" max="4351" width="8.88671875" style="196"/>
    <col min="4352" max="4352" width="5.109375" style="196" customWidth="1"/>
    <col min="4353" max="4353" width="35.88671875" style="196" customWidth="1"/>
    <col min="4354" max="4356" width="11.6640625" style="196" customWidth="1"/>
    <col min="4357" max="4357" width="12.33203125" style="196" customWidth="1"/>
    <col min="4358" max="4358" width="13.109375" style="196" customWidth="1"/>
    <col min="4359" max="4359" width="8.44140625" style="196" customWidth="1"/>
    <col min="4360" max="4361" width="10.77734375" style="196" customWidth="1"/>
    <col min="4362" max="4362" width="18.5546875" style="196" customWidth="1"/>
    <col min="4363" max="4363" width="14" style="196" customWidth="1"/>
    <col min="4364" max="4607" width="8.88671875" style="196"/>
    <col min="4608" max="4608" width="5.109375" style="196" customWidth="1"/>
    <col min="4609" max="4609" width="35.88671875" style="196" customWidth="1"/>
    <col min="4610" max="4612" width="11.6640625" style="196" customWidth="1"/>
    <col min="4613" max="4613" width="12.33203125" style="196" customWidth="1"/>
    <col min="4614" max="4614" width="13.109375" style="196" customWidth="1"/>
    <col min="4615" max="4615" width="8.44140625" style="196" customWidth="1"/>
    <col min="4616" max="4617" width="10.77734375" style="196" customWidth="1"/>
    <col min="4618" max="4618" width="18.5546875" style="196" customWidth="1"/>
    <col min="4619" max="4619" width="14" style="196" customWidth="1"/>
    <col min="4620" max="4863" width="8.88671875" style="196"/>
    <col min="4864" max="4864" width="5.109375" style="196" customWidth="1"/>
    <col min="4865" max="4865" width="35.88671875" style="196" customWidth="1"/>
    <col min="4866" max="4868" width="11.6640625" style="196" customWidth="1"/>
    <col min="4869" max="4869" width="12.33203125" style="196" customWidth="1"/>
    <col min="4870" max="4870" width="13.109375" style="196" customWidth="1"/>
    <col min="4871" max="4871" width="8.44140625" style="196" customWidth="1"/>
    <col min="4872" max="4873" width="10.77734375" style="196" customWidth="1"/>
    <col min="4874" max="4874" width="18.5546875" style="196" customWidth="1"/>
    <col min="4875" max="4875" width="14" style="196" customWidth="1"/>
    <col min="4876" max="5119" width="8.88671875" style="196"/>
    <col min="5120" max="5120" width="5.109375" style="196" customWidth="1"/>
    <col min="5121" max="5121" width="35.88671875" style="196" customWidth="1"/>
    <col min="5122" max="5124" width="11.6640625" style="196" customWidth="1"/>
    <col min="5125" max="5125" width="12.33203125" style="196" customWidth="1"/>
    <col min="5126" max="5126" width="13.109375" style="196" customWidth="1"/>
    <col min="5127" max="5127" width="8.44140625" style="196" customWidth="1"/>
    <col min="5128" max="5129" width="10.77734375" style="196" customWidth="1"/>
    <col min="5130" max="5130" width="18.5546875" style="196" customWidth="1"/>
    <col min="5131" max="5131" width="14" style="196" customWidth="1"/>
    <col min="5132" max="5375" width="8.88671875" style="196"/>
    <col min="5376" max="5376" width="5.109375" style="196" customWidth="1"/>
    <col min="5377" max="5377" width="35.88671875" style="196" customWidth="1"/>
    <col min="5378" max="5380" width="11.6640625" style="196" customWidth="1"/>
    <col min="5381" max="5381" width="12.33203125" style="196" customWidth="1"/>
    <col min="5382" max="5382" width="13.109375" style="196" customWidth="1"/>
    <col min="5383" max="5383" width="8.44140625" style="196" customWidth="1"/>
    <col min="5384" max="5385" width="10.77734375" style="196" customWidth="1"/>
    <col min="5386" max="5386" width="18.5546875" style="196" customWidth="1"/>
    <col min="5387" max="5387" width="14" style="196" customWidth="1"/>
    <col min="5388" max="5631" width="8.88671875" style="196"/>
    <col min="5632" max="5632" width="5.109375" style="196" customWidth="1"/>
    <col min="5633" max="5633" width="35.88671875" style="196" customWidth="1"/>
    <col min="5634" max="5636" width="11.6640625" style="196" customWidth="1"/>
    <col min="5637" max="5637" width="12.33203125" style="196" customWidth="1"/>
    <col min="5638" max="5638" width="13.109375" style="196" customWidth="1"/>
    <col min="5639" max="5639" width="8.44140625" style="196" customWidth="1"/>
    <col min="5640" max="5641" width="10.77734375" style="196" customWidth="1"/>
    <col min="5642" max="5642" width="18.5546875" style="196" customWidth="1"/>
    <col min="5643" max="5643" width="14" style="196" customWidth="1"/>
    <col min="5644" max="5887" width="8.88671875" style="196"/>
    <col min="5888" max="5888" width="5.109375" style="196" customWidth="1"/>
    <col min="5889" max="5889" width="35.88671875" style="196" customWidth="1"/>
    <col min="5890" max="5892" width="11.6640625" style="196" customWidth="1"/>
    <col min="5893" max="5893" width="12.33203125" style="196" customWidth="1"/>
    <col min="5894" max="5894" width="13.109375" style="196" customWidth="1"/>
    <col min="5895" max="5895" width="8.44140625" style="196" customWidth="1"/>
    <col min="5896" max="5897" width="10.77734375" style="196" customWidth="1"/>
    <col min="5898" max="5898" width="18.5546875" style="196" customWidth="1"/>
    <col min="5899" max="5899" width="14" style="196" customWidth="1"/>
    <col min="5900" max="6143" width="8.88671875" style="196"/>
    <col min="6144" max="6144" width="5.109375" style="196" customWidth="1"/>
    <col min="6145" max="6145" width="35.88671875" style="196" customWidth="1"/>
    <col min="6146" max="6148" width="11.6640625" style="196" customWidth="1"/>
    <col min="6149" max="6149" width="12.33203125" style="196" customWidth="1"/>
    <col min="6150" max="6150" width="13.109375" style="196" customWidth="1"/>
    <col min="6151" max="6151" width="8.44140625" style="196" customWidth="1"/>
    <col min="6152" max="6153" width="10.77734375" style="196" customWidth="1"/>
    <col min="6154" max="6154" width="18.5546875" style="196" customWidth="1"/>
    <col min="6155" max="6155" width="14" style="196" customWidth="1"/>
    <col min="6156" max="6399" width="8.88671875" style="196"/>
    <col min="6400" max="6400" width="5.109375" style="196" customWidth="1"/>
    <col min="6401" max="6401" width="35.88671875" style="196" customWidth="1"/>
    <col min="6402" max="6404" width="11.6640625" style="196" customWidth="1"/>
    <col min="6405" max="6405" width="12.33203125" style="196" customWidth="1"/>
    <col min="6406" max="6406" width="13.109375" style="196" customWidth="1"/>
    <col min="6407" max="6407" width="8.44140625" style="196" customWidth="1"/>
    <col min="6408" max="6409" width="10.77734375" style="196" customWidth="1"/>
    <col min="6410" max="6410" width="18.5546875" style="196" customWidth="1"/>
    <col min="6411" max="6411" width="14" style="196" customWidth="1"/>
    <col min="6412" max="6655" width="8.88671875" style="196"/>
    <col min="6656" max="6656" width="5.109375" style="196" customWidth="1"/>
    <col min="6657" max="6657" width="35.88671875" style="196" customWidth="1"/>
    <col min="6658" max="6660" width="11.6640625" style="196" customWidth="1"/>
    <col min="6661" max="6661" width="12.33203125" style="196" customWidth="1"/>
    <col min="6662" max="6662" width="13.109375" style="196" customWidth="1"/>
    <col min="6663" max="6663" width="8.44140625" style="196" customWidth="1"/>
    <col min="6664" max="6665" width="10.77734375" style="196" customWidth="1"/>
    <col min="6666" max="6666" width="18.5546875" style="196" customWidth="1"/>
    <col min="6667" max="6667" width="14" style="196" customWidth="1"/>
    <col min="6668" max="6911" width="8.88671875" style="196"/>
    <col min="6912" max="6912" width="5.109375" style="196" customWidth="1"/>
    <col min="6913" max="6913" width="35.88671875" style="196" customWidth="1"/>
    <col min="6914" max="6916" width="11.6640625" style="196" customWidth="1"/>
    <col min="6917" max="6917" width="12.33203125" style="196" customWidth="1"/>
    <col min="6918" max="6918" width="13.109375" style="196" customWidth="1"/>
    <col min="6919" max="6919" width="8.44140625" style="196" customWidth="1"/>
    <col min="6920" max="6921" width="10.77734375" style="196" customWidth="1"/>
    <col min="6922" max="6922" width="18.5546875" style="196" customWidth="1"/>
    <col min="6923" max="6923" width="14" style="196" customWidth="1"/>
    <col min="6924" max="7167" width="8.88671875" style="196"/>
    <col min="7168" max="7168" width="5.109375" style="196" customWidth="1"/>
    <col min="7169" max="7169" width="35.88671875" style="196" customWidth="1"/>
    <col min="7170" max="7172" width="11.6640625" style="196" customWidth="1"/>
    <col min="7173" max="7173" width="12.33203125" style="196" customWidth="1"/>
    <col min="7174" max="7174" width="13.109375" style="196" customWidth="1"/>
    <col min="7175" max="7175" width="8.44140625" style="196" customWidth="1"/>
    <col min="7176" max="7177" width="10.77734375" style="196" customWidth="1"/>
    <col min="7178" max="7178" width="18.5546875" style="196" customWidth="1"/>
    <col min="7179" max="7179" width="14" style="196" customWidth="1"/>
    <col min="7180" max="7423" width="8.88671875" style="196"/>
    <col min="7424" max="7424" width="5.109375" style="196" customWidth="1"/>
    <col min="7425" max="7425" width="35.88671875" style="196" customWidth="1"/>
    <col min="7426" max="7428" width="11.6640625" style="196" customWidth="1"/>
    <col min="7429" max="7429" width="12.33203125" style="196" customWidth="1"/>
    <col min="7430" max="7430" width="13.109375" style="196" customWidth="1"/>
    <col min="7431" max="7431" width="8.44140625" style="196" customWidth="1"/>
    <col min="7432" max="7433" width="10.77734375" style="196" customWidth="1"/>
    <col min="7434" max="7434" width="18.5546875" style="196" customWidth="1"/>
    <col min="7435" max="7435" width="14" style="196" customWidth="1"/>
    <col min="7436" max="7679" width="8.88671875" style="196"/>
    <col min="7680" max="7680" width="5.109375" style="196" customWidth="1"/>
    <col min="7681" max="7681" width="35.88671875" style="196" customWidth="1"/>
    <col min="7682" max="7684" width="11.6640625" style="196" customWidth="1"/>
    <col min="7685" max="7685" width="12.33203125" style="196" customWidth="1"/>
    <col min="7686" max="7686" width="13.109375" style="196" customWidth="1"/>
    <col min="7687" max="7687" width="8.44140625" style="196" customWidth="1"/>
    <col min="7688" max="7689" width="10.77734375" style="196" customWidth="1"/>
    <col min="7690" max="7690" width="18.5546875" style="196" customWidth="1"/>
    <col min="7691" max="7691" width="14" style="196" customWidth="1"/>
    <col min="7692" max="7935" width="8.88671875" style="196"/>
    <col min="7936" max="7936" width="5.109375" style="196" customWidth="1"/>
    <col min="7937" max="7937" width="35.88671875" style="196" customWidth="1"/>
    <col min="7938" max="7940" width="11.6640625" style="196" customWidth="1"/>
    <col min="7941" max="7941" width="12.33203125" style="196" customWidth="1"/>
    <col min="7942" max="7942" width="13.109375" style="196" customWidth="1"/>
    <col min="7943" max="7943" width="8.44140625" style="196" customWidth="1"/>
    <col min="7944" max="7945" width="10.77734375" style="196" customWidth="1"/>
    <col min="7946" max="7946" width="18.5546875" style="196" customWidth="1"/>
    <col min="7947" max="7947" width="14" style="196" customWidth="1"/>
    <col min="7948" max="8191" width="8.88671875" style="196"/>
    <col min="8192" max="8192" width="5.109375" style="196" customWidth="1"/>
    <col min="8193" max="8193" width="35.88671875" style="196" customWidth="1"/>
    <col min="8194" max="8196" width="11.6640625" style="196" customWidth="1"/>
    <col min="8197" max="8197" width="12.33203125" style="196" customWidth="1"/>
    <col min="8198" max="8198" width="13.109375" style="196" customWidth="1"/>
    <col min="8199" max="8199" width="8.44140625" style="196" customWidth="1"/>
    <col min="8200" max="8201" width="10.77734375" style="196" customWidth="1"/>
    <col min="8202" max="8202" width="18.5546875" style="196" customWidth="1"/>
    <col min="8203" max="8203" width="14" style="196" customWidth="1"/>
    <col min="8204" max="8447" width="8.88671875" style="196"/>
    <col min="8448" max="8448" width="5.109375" style="196" customWidth="1"/>
    <col min="8449" max="8449" width="35.88671875" style="196" customWidth="1"/>
    <col min="8450" max="8452" width="11.6640625" style="196" customWidth="1"/>
    <col min="8453" max="8453" width="12.33203125" style="196" customWidth="1"/>
    <col min="8454" max="8454" width="13.109375" style="196" customWidth="1"/>
    <col min="8455" max="8455" width="8.44140625" style="196" customWidth="1"/>
    <col min="8456" max="8457" width="10.77734375" style="196" customWidth="1"/>
    <col min="8458" max="8458" width="18.5546875" style="196" customWidth="1"/>
    <col min="8459" max="8459" width="14" style="196" customWidth="1"/>
    <col min="8460" max="8703" width="8.88671875" style="196"/>
    <col min="8704" max="8704" width="5.109375" style="196" customWidth="1"/>
    <col min="8705" max="8705" width="35.88671875" style="196" customWidth="1"/>
    <col min="8706" max="8708" width="11.6640625" style="196" customWidth="1"/>
    <col min="8709" max="8709" width="12.33203125" style="196" customWidth="1"/>
    <col min="8710" max="8710" width="13.109375" style="196" customWidth="1"/>
    <col min="8711" max="8711" width="8.44140625" style="196" customWidth="1"/>
    <col min="8712" max="8713" width="10.77734375" style="196" customWidth="1"/>
    <col min="8714" max="8714" width="18.5546875" style="196" customWidth="1"/>
    <col min="8715" max="8715" width="14" style="196" customWidth="1"/>
    <col min="8716" max="8959" width="8.88671875" style="196"/>
    <col min="8960" max="8960" width="5.109375" style="196" customWidth="1"/>
    <col min="8961" max="8961" width="35.88671875" style="196" customWidth="1"/>
    <col min="8962" max="8964" width="11.6640625" style="196" customWidth="1"/>
    <col min="8965" max="8965" width="12.33203125" style="196" customWidth="1"/>
    <col min="8966" max="8966" width="13.109375" style="196" customWidth="1"/>
    <col min="8967" max="8967" width="8.44140625" style="196" customWidth="1"/>
    <col min="8968" max="8969" width="10.77734375" style="196" customWidth="1"/>
    <col min="8970" max="8970" width="18.5546875" style="196" customWidth="1"/>
    <col min="8971" max="8971" width="14" style="196" customWidth="1"/>
    <col min="8972" max="9215" width="8.88671875" style="196"/>
    <col min="9216" max="9216" width="5.109375" style="196" customWidth="1"/>
    <col min="9217" max="9217" width="35.88671875" style="196" customWidth="1"/>
    <col min="9218" max="9220" width="11.6640625" style="196" customWidth="1"/>
    <col min="9221" max="9221" width="12.33203125" style="196" customWidth="1"/>
    <col min="9222" max="9222" width="13.109375" style="196" customWidth="1"/>
    <col min="9223" max="9223" width="8.44140625" style="196" customWidth="1"/>
    <col min="9224" max="9225" width="10.77734375" style="196" customWidth="1"/>
    <col min="9226" max="9226" width="18.5546875" style="196" customWidth="1"/>
    <col min="9227" max="9227" width="14" style="196" customWidth="1"/>
    <col min="9228" max="9471" width="8.88671875" style="196"/>
    <col min="9472" max="9472" width="5.109375" style="196" customWidth="1"/>
    <col min="9473" max="9473" width="35.88671875" style="196" customWidth="1"/>
    <col min="9474" max="9476" width="11.6640625" style="196" customWidth="1"/>
    <col min="9477" max="9477" width="12.33203125" style="196" customWidth="1"/>
    <col min="9478" max="9478" width="13.109375" style="196" customWidth="1"/>
    <col min="9479" max="9479" width="8.44140625" style="196" customWidth="1"/>
    <col min="9480" max="9481" width="10.77734375" style="196" customWidth="1"/>
    <col min="9482" max="9482" width="18.5546875" style="196" customWidth="1"/>
    <col min="9483" max="9483" width="14" style="196" customWidth="1"/>
    <col min="9484" max="9727" width="8.88671875" style="196"/>
    <col min="9728" max="9728" width="5.109375" style="196" customWidth="1"/>
    <col min="9729" max="9729" width="35.88671875" style="196" customWidth="1"/>
    <col min="9730" max="9732" width="11.6640625" style="196" customWidth="1"/>
    <col min="9733" max="9733" width="12.33203125" style="196" customWidth="1"/>
    <col min="9734" max="9734" width="13.109375" style="196" customWidth="1"/>
    <col min="9735" max="9735" width="8.44140625" style="196" customWidth="1"/>
    <col min="9736" max="9737" width="10.77734375" style="196" customWidth="1"/>
    <col min="9738" max="9738" width="18.5546875" style="196" customWidth="1"/>
    <col min="9739" max="9739" width="14" style="196" customWidth="1"/>
    <col min="9740" max="9983" width="8.88671875" style="196"/>
    <col min="9984" max="9984" width="5.109375" style="196" customWidth="1"/>
    <col min="9985" max="9985" width="35.88671875" style="196" customWidth="1"/>
    <col min="9986" max="9988" width="11.6640625" style="196" customWidth="1"/>
    <col min="9989" max="9989" width="12.33203125" style="196" customWidth="1"/>
    <col min="9990" max="9990" width="13.109375" style="196" customWidth="1"/>
    <col min="9991" max="9991" width="8.44140625" style="196" customWidth="1"/>
    <col min="9992" max="9993" width="10.77734375" style="196" customWidth="1"/>
    <col min="9994" max="9994" width="18.5546875" style="196" customWidth="1"/>
    <col min="9995" max="9995" width="14" style="196" customWidth="1"/>
    <col min="9996" max="10239" width="8.88671875" style="196"/>
    <col min="10240" max="10240" width="5.109375" style="196" customWidth="1"/>
    <col min="10241" max="10241" width="35.88671875" style="196" customWidth="1"/>
    <col min="10242" max="10244" width="11.6640625" style="196" customWidth="1"/>
    <col min="10245" max="10245" width="12.33203125" style="196" customWidth="1"/>
    <col min="10246" max="10246" width="13.109375" style="196" customWidth="1"/>
    <col min="10247" max="10247" width="8.44140625" style="196" customWidth="1"/>
    <col min="10248" max="10249" width="10.77734375" style="196" customWidth="1"/>
    <col min="10250" max="10250" width="18.5546875" style="196" customWidth="1"/>
    <col min="10251" max="10251" width="14" style="196" customWidth="1"/>
    <col min="10252" max="10495" width="8.88671875" style="196"/>
    <col min="10496" max="10496" width="5.109375" style="196" customWidth="1"/>
    <col min="10497" max="10497" width="35.88671875" style="196" customWidth="1"/>
    <col min="10498" max="10500" width="11.6640625" style="196" customWidth="1"/>
    <col min="10501" max="10501" width="12.33203125" style="196" customWidth="1"/>
    <col min="10502" max="10502" width="13.109375" style="196" customWidth="1"/>
    <col min="10503" max="10503" width="8.44140625" style="196" customWidth="1"/>
    <col min="10504" max="10505" width="10.77734375" style="196" customWidth="1"/>
    <col min="10506" max="10506" width="18.5546875" style="196" customWidth="1"/>
    <col min="10507" max="10507" width="14" style="196" customWidth="1"/>
    <col min="10508" max="10751" width="8.88671875" style="196"/>
    <col min="10752" max="10752" width="5.109375" style="196" customWidth="1"/>
    <col min="10753" max="10753" width="35.88671875" style="196" customWidth="1"/>
    <col min="10754" max="10756" width="11.6640625" style="196" customWidth="1"/>
    <col min="10757" max="10757" width="12.33203125" style="196" customWidth="1"/>
    <col min="10758" max="10758" width="13.109375" style="196" customWidth="1"/>
    <col min="10759" max="10759" width="8.44140625" style="196" customWidth="1"/>
    <col min="10760" max="10761" width="10.77734375" style="196" customWidth="1"/>
    <col min="10762" max="10762" width="18.5546875" style="196" customWidth="1"/>
    <col min="10763" max="10763" width="14" style="196" customWidth="1"/>
    <col min="10764" max="11007" width="8.88671875" style="196"/>
    <col min="11008" max="11008" width="5.109375" style="196" customWidth="1"/>
    <col min="11009" max="11009" width="35.88671875" style="196" customWidth="1"/>
    <col min="11010" max="11012" width="11.6640625" style="196" customWidth="1"/>
    <col min="11013" max="11013" width="12.33203125" style="196" customWidth="1"/>
    <col min="11014" max="11014" width="13.109375" style="196" customWidth="1"/>
    <col min="11015" max="11015" width="8.44140625" style="196" customWidth="1"/>
    <col min="11016" max="11017" width="10.77734375" style="196" customWidth="1"/>
    <col min="11018" max="11018" width="18.5546875" style="196" customWidth="1"/>
    <col min="11019" max="11019" width="14" style="196" customWidth="1"/>
    <col min="11020" max="11263" width="8.88671875" style="196"/>
    <col min="11264" max="11264" width="5.109375" style="196" customWidth="1"/>
    <col min="11265" max="11265" width="35.88671875" style="196" customWidth="1"/>
    <col min="11266" max="11268" width="11.6640625" style="196" customWidth="1"/>
    <col min="11269" max="11269" width="12.33203125" style="196" customWidth="1"/>
    <col min="11270" max="11270" width="13.109375" style="196" customWidth="1"/>
    <col min="11271" max="11271" width="8.44140625" style="196" customWidth="1"/>
    <col min="11272" max="11273" width="10.77734375" style="196" customWidth="1"/>
    <col min="11274" max="11274" width="18.5546875" style="196" customWidth="1"/>
    <col min="11275" max="11275" width="14" style="196" customWidth="1"/>
    <col min="11276" max="11519" width="8.88671875" style="196"/>
    <col min="11520" max="11520" width="5.109375" style="196" customWidth="1"/>
    <col min="11521" max="11521" width="35.88671875" style="196" customWidth="1"/>
    <col min="11522" max="11524" width="11.6640625" style="196" customWidth="1"/>
    <col min="11525" max="11525" width="12.33203125" style="196" customWidth="1"/>
    <col min="11526" max="11526" width="13.109375" style="196" customWidth="1"/>
    <col min="11527" max="11527" width="8.44140625" style="196" customWidth="1"/>
    <col min="11528" max="11529" width="10.77734375" style="196" customWidth="1"/>
    <col min="11530" max="11530" width="18.5546875" style="196" customWidth="1"/>
    <col min="11531" max="11531" width="14" style="196" customWidth="1"/>
    <col min="11532" max="11775" width="8.88671875" style="196"/>
    <col min="11776" max="11776" width="5.109375" style="196" customWidth="1"/>
    <col min="11777" max="11777" width="35.88671875" style="196" customWidth="1"/>
    <col min="11778" max="11780" width="11.6640625" style="196" customWidth="1"/>
    <col min="11781" max="11781" width="12.33203125" style="196" customWidth="1"/>
    <col min="11782" max="11782" width="13.109375" style="196" customWidth="1"/>
    <col min="11783" max="11783" width="8.44140625" style="196" customWidth="1"/>
    <col min="11784" max="11785" width="10.77734375" style="196" customWidth="1"/>
    <col min="11786" max="11786" width="18.5546875" style="196" customWidth="1"/>
    <col min="11787" max="11787" width="14" style="196" customWidth="1"/>
    <col min="11788" max="12031" width="8.88671875" style="196"/>
    <col min="12032" max="12032" width="5.109375" style="196" customWidth="1"/>
    <col min="12033" max="12033" width="35.88671875" style="196" customWidth="1"/>
    <col min="12034" max="12036" width="11.6640625" style="196" customWidth="1"/>
    <col min="12037" max="12037" width="12.33203125" style="196" customWidth="1"/>
    <col min="12038" max="12038" width="13.109375" style="196" customWidth="1"/>
    <col min="12039" max="12039" width="8.44140625" style="196" customWidth="1"/>
    <col min="12040" max="12041" width="10.77734375" style="196" customWidth="1"/>
    <col min="12042" max="12042" width="18.5546875" style="196" customWidth="1"/>
    <col min="12043" max="12043" width="14" style="196" customWidth="1"/>
    <col min="12044" max="12287" width="8.88671875" style="196"/>
    <col min="12288" max="12288" width="5.109375" style="196" customWidth="1"/>
    <col min="12289" max="12289" width="35.88671875" style="196" customWidth="1"/>
    <col min="12290" max="12292" width="11.6640625" style="196" customWidth="1"/>
    <col min="12293" max="12293" width="12.33203125" style="196" customWidth="1"/>
    <col min="12294" max="12294" width="13.109375" style="196" customWidth="1"/>
    <col min="12295" max="12295" width="8.44140625" style="196" customWidth="1"/>
    <col min="12296" max="12297" width="10.77734375" style="196" customWidth="1"/>
    <col min="12298" max="12298" width="18.5546875" style="196" customWidth="1"/>
    <col min="12299" max="12299" width="14" style="196" customWidth="1"/>
    <col min="12300" max="12543" width="8.88671875" style="196"/>
    <col min="12544" max="12544" width="5.109375" style="196" customWidth="1"/>
    <col min="12545" max="12545" width="35.88671875" style="196" customWidth="1"/>
    <col min="12546" max="12548" width="11.6640625" style="196" customWidth="1"/>
    <col min="12549" max="12549" width="12.33203125" style="196" customWidth="1"/>
    <col min="12550" max="12550" width="13.109375" style="196" customWidth="1"/>
    <col min="12551" max="12551" width="8.44140625" style="196" customWidth="1"/>
    <col min="12552" max="12553" width="10.77734375" style="196" customWidth="1"/>
    <col min="12554" max="12554" width="18.5546875" style="196" customWidth="1"/>
    <col min="12555" max="12555" width="14" style="196" customWidth="1"/>
    <col min="12556" max="12799" width="8.88671875" style="196"/>
    <col min="12800" max="12800" width="5.109375" style="196" customWidth="1"/>
    <col min="12801" max="12801" width="35.88671875" style="196" customWidth="1"/>
    <col min="12802" max="12804" width="11.6640625" style="196" customWidth="1"/>
    <col min="12805" max="12805" width="12.33203125" style="196" customWidth="1"/>
    <col min="12806" max="12806" width="13.109375" style="196" customWidth="1"/>
    <col min="12807" max="12807" width="8.44140625" style="196" customWidth="1"/>
    <col min="12808" max="12809" width="10.77734375" style="196" customWidth="1"/>
    <col min="12810" max="12810" width="18.5546875" style="196" customWidth="1"/>
    <col min="12811" max="12811" width="14" style="196" customWidth="1"/>
    <col min="12812" max="13055" width="8.88671875" style="196"/>
    <col min="13056" max="13056" width="5.109375" style="196" customWidth="1"/>
    <col min="13057" max="13057" width="35.88671875" style="196" customWidth="1"/>
    <col min="13058" max="13060" width="11.6640625" style="196" customWidth="1"/>
    <col min="13061" max="13061" width="12.33203125" style="196" customWidth="1"/>
    <col min="13062" max="13062" width="13.109375" style="196" customWidth="1"/>
    <col min="13063" max="13063" width="8.44140625" style="196" customWidth="1"/>
    <col min="13064" max="13065" width="10.77734375" style="196" customWidth="1"/>
    <col min="13066" max="13066" width="18.5546875" style="196" customWidth="1"/>
    <col min="13067" max="13067" width="14" style="196" customWidth="1"/>
    <col min="13068" max="13311" width="8.88671875" style="196"/>
    <col min="13312" max="13312" width="5.109375" style="196" customWidth="1"/>
    <col min="13313" max="13313" width="35.88671875" style="196" customWidth="1"/>
    <col min="13314" max="13316" width="11.6640625" style="196" customWidth="1"/>
    <col min="13317" max="13317" width="12.33203125" style="196" customWidth="1"/>
    <col min="13318" max="13318" width="13.109375" style="196" customWidth="1"/>
    <col min="13319" max="13319" width="8.44140625" style="196" customWidth="1"/>
    <col min="13320" max="13321" width="10.77734375" style="196" customWidth="1"/>
    <col min="13322" max="13322" width="18.5546875" style="196" customWidth="1"/>
    <col min="13323" max="13323" width="14" style="196" customWidth="1"/>
    <col min="13324" max="13567" width="8.88671875" style="196"/>
    <col min="13568" max="13568" width="5.109375" style="196" customWidth="1"/>
    <col min="13569" max="13569" width="35.88671875" style="196" customWidth="1"/>
    <col min="13570" max="13572" width="11.6640625" style="196" customWidth="1"/>
    <col min="13573" max="13573" width="12.33203125" style="196" customWidth="1"/>
    <col min="13574" max="13574" width="13.109375" style="196" customWidth="1"/>
    <col min="13575" max="13575" width="8.44140625" style="196" customWidth="1"/>
    <col min="13576" max="13577" width="10.77734375" style="196" customWidth="1"/>
    <col min="13578" max="13578" width="18.5546875" style="196" customWidth="1"/>
    <col min="13579" max="13579" width="14" style="196" customWidth="1"/>
    <col min="13580" max="13823" width="8.88671875" style="196"/>
    <col min="13824" max="13824" width="5.109375" style="196" customWidth="1"/>
    <col min="13825" max="13825" width="35.88671875" style="196" customWidth="1"/>
    <col min="13826" max="13828" width="11.6640625" style="196" customWidth="1"/>
    <col min="13829" max="13829" width="12.33203125" style="196" customWidth="1"/>
    <col min="13830" max="13830" width="13.109375" style="196" customWidth="1"/>
    <col min="13831" max="13831" width="8.44140625" style="196" customWidth="1"/>
    <col min="13832" max="13833" width="10.77734375" style="196" customWidth="1"/>
    <col min="13834" max="13834" width="18.5546875" style="196" customWidth="1"/>
    <col min="13835" max="13835" width="14" style="196" customWidth="1"/>
    <col min="13836" max="14079" width="8.88671875" style="196"/>
    <col min="14080" max="14080" width="5.109375" style="196" customWidth="1"/>
    <col min="14081" max="14081" width="35.88671875" style="196" customWidth="1"/>
    <col min="14082" max="14084" width="11.6640625" style="196" customWidth="1"/>
    <col min="14085" max="14085" width="12.33203125" style="196" customWidth="1"/>
    <col min="14086" max="14086" width="13.109375" style="196" customWidth="1"/>
    <col min="14087" max="14087" width="8.44140625" style="196" customWidth="1"/>
    <col min="14088" max="14089" width="10.77734375" style="196" customWidth="1"/>
    <col min="14090" max="14090" width="18.5546875" style="196" customWidth="1"/>
    <col min="14091" max="14091" width="14" style="196" customWidth="1"/>
    <col min="14092" max="14335" width="8.88671875" style="196"/>
    <col min="14336" max="14336" width="5.109375" style="196" customWidth="1"/>
    <col min="14337" max="14337" width="35.88671875" style="196" customWidth="1"/>
    <col min="14338" max="14340" width="11.6640625" style="196" customWidth="1"/>
    <col min="14341" max="14341" width="12.33203125" style="196" customWidth="1"/>
    <col min="14342" max="14342" width="13.109375" style="196" customWidth="1"/>
    <col min="14343" max="14343" width="8.44140625" style="196" customWidth="1"/>
    <col min="14344" max="14345" width="10.77734375" style="196" customWidth="1"/>
    <col min="14346" max="14346" width="18.5546875" style="196" customWidth="1"/>
    <col min="14347" max="14347" width="14" style="196" customWidth="1"/>
    <col min="14348" max="14591" width="8.88671875" style="196"/>
    <col min="14592" max="14592" width="5.109375" style="196" customWidth="1"/>
    <col min="14593" max="14593" width="35.88671875" style="196" customWidth="1"/>
    <col min="14594" max="14596" width="11.6640625" style="196" customWidth="1"/>
    <col min="14597" max="14597" width="12.33203125" style="196" customWidth="1"/>
    <col min="14598" max="14598" width="13.109375" style="196" customWidth="1"/>
    <col min="14599" max="14599" width="8.44140625" style="196" customWidth="1"/>
    <col min="14600" max="14601" width="10.77734375" style="196" customWidth="1"/>
    <col min="14602" max="14602" width="18.5546875" style="196" customWidth="1"/>
    <col min="14603" max="14603" width="14" style="196" customWidth="1"/>
    <col min="14604" max="14847" width="8.88671875" style="196"/>
    <col min="14848" max="14848" width="5.109375" style="196" customWidth="1"/>
    <col min="14849" max="14849" width="35.88671875" style="196" customWidth="1"/>
    <col min="14850" max="14852" width="11.6640625" style="196" customWidth="1"/>
    <col min="14853" max="14853" width="12.33203125" style="196" customWidth="1"/>
    <col min="14854" max="14854" width="13.109375" style="196" customWidth="1"/>
    <col min="14855" max="14855" width="8.44140625" style="196" customWidth="1"/>
    <col min="14856" max="14857" width="10.77734375" style="196" customWidth="1"/>
    <col min="14858" max="14858" width="18.5546875" style="196" customWidth="1"/>
    <col min="14859" max="14859" width="14" style="196" customWidth="1"/>
    <col min="14860" max="15103" width="8.88671875" style="196"/>
    <col min="15104" max="15104" width="5.109375" style="196" customWidth="1"/>
    <col min="15105" max="15105" width="35.88671875" style="196" customWidth="1"/>
    <col min="15106" max="15108" width="11.6640625" style="196" customWidth="1"/>
    <col min="15109" max="15109" width="12.33203125" style="196" customWidth="1"/>
    <col min="15110" max="15110" width="13.109375" style="196" customWidth="1"/>
    <col min="15111" max="15111" width="8.44140625" style="196" customWidth="1"/>
    <col min="15112" max="15113" width="10.77734375" style="196" customWidth="1"/>
    <col min="15114" max="15114" width="18.5546875" style="196" customWidth="1"/>
    <col min="15115" max="15115" width="14" style="196" customWidth="1"/>
    <col min="15116" max="15359" width="8.88671875" style="196"/>
    <col min="15360" max="15360" width="5.109375" style="196" customWidth="1"/>
    <col min="15361" max="15361" width="35.88671875" style="196" customWidth="1"/>
    <col min="15362" max="15364" width="11.6640625" style="196" customWidth="1"/>
    <col min="15365" max="15365" width="12.33203125" style="196" customWidth="1"/>
    <col min="15366" max="15366" width="13.109375" style="196" customWidth="1"/>
    <col min="15367" max="15367" width="8.44140625" style="196" customWidth="1"/>
    <col min="15368" max="15369" width="10.77734375" style="196" customWidth="1"/>
    <col min="15370" max="15370" width="18.5546875" style="196" customWidth="1"/>
    <col min="15371" max="15371" width="14" style="196" customWidth="1"/>
    <col min="15372" max="15615" width="8.88671875" style="196"/>
    <col min="15616" max="15616" width="5.109375" style="196" customWidth="1"/>
    <col min="15617" max="15617" width="35.88671875" style="196" customWidth="1"/>
    <col min="15618" max="15620" width="11.6640625" style="196" customWidth="1"/>
    <col min="15621" max="15621" width="12.33203125" style="196" customWidth="1"/>
    <col min="15622" max="15622" width="13.109375" style="196" customWidth="1"/>
    <col min="15623" max="15623" width="8.44140625" style="196" customWidth="1"/>
    <col min="15624" max="15625" width="10.77734375" style="196" customWidth="1"/>
    <col min="15626" max="15626" width="18.5546875" style="196" customWidth="1"/>
    <col min="15627" max="15627" width="14" style="196" customWidth="1"/>
    <col min="15628" max="15871" width="8.88671875" style="196"/>
    <col min="15872" max="15872" width="5.109375" style="196" customWidth="1"/>
    <col min="15873" max="15873" width="35.88671875" style="196" customWidth="1"/>
    <col min="15874" max="15876" width="11.6640625" style="196" customWidth="1"/>
    <col min="15877" max="15877" width="12.33203125" style="196" customWidth="1"/>
    <col min="15878" max="15878" width="13.109375" style="196" customWidth="1"/>
    <col min="15879" max="15879" width="8.44140625" style="196" customWidth="1"/>
    <col min="15880" max="15881" width="10.77734375" style="196" customWidth="1"/>
    <col min="15882" max="15882" width="18.5546875" style="196" customWidth="1"/>
    <col min="15883" max="15883" width="14" style="196" customWidth="1"/>
    <col min="15884" max="16127" width="8.88671875" style="196"/>
    <col min="16128" max="16128" width="5.109375" style="196" customWidth="1"/>
    <col min="16129" max="16129" width="35.88671875" style="196" customWidth="1"/>
    <col min="16130" max="16132" width="11.6640625" style="196" customWidth="1"/>
    <col min="16133" max="16133" width="12.33203125" style="196" customWidth="1"/>
    <col min="16134" max="16134" width="13.109375" style="196" customWidth="1"/>
    <col min="16135" max="16135" width="8.44140625" style="196" customWidth="1"/>
    <col min="16136" max="16137" width="10.77734375" style="196" customWidth="1"/>
    <col min="16138" max="16138" width="18.5546875" style="196" customWidth="1"/>
    <col min="16139" max="16139" width="14" style="196" customWidth="1"/>
    <col min="16140" max="16384" width="8.88671875" style="196"/>
  </cols>
  <sheetData>
    <row r="1" spans="1:11" s="195" customFormat="1">
      <c r="A1" s="377" t="s">
        <v>67</v>
      </c>
      <c r="B1" s="377"/>
      <c r="C1" s="377"/>
      <c r="D1" s="377"/>
      <c r="E1" s="377"/>
      <c r="F1" s="377"/>
      <c r="G1" s="377"/>
      <c r="H1" s="377"/>
      <c r="I1" s="377"/>
      <c r="J1" s="377"/>
    </row>
    <row r="2" spans="1:11" s="195" customFormat="1">
      <c r="A2" s="377" t="s">
        <v>342</v>
      </c>
      <c r="B2" s="377"/>
      <c r="C2" s="377"/>
      <c r="D2" s="377"/>
      <c r="E2" s="377"/>
      <c r="F2" s="377"/>
      <c r="G2" s="377"/>
      <c r="H2" s="377"/>
      <c r="I2" s="377"/>
      <c r="J2" s="377"/>
    </row>
    <row r="3" spans="1:11" s="195" customFormat="1">
      <c r="A3" s="377" t="s">
        <v>343</v>
      </c>
      <c r="B3" s="377"/>
      <c r="C3" s="377"/>
      <c r="D3" s="377"/>
      <c r="E3" s="377"/>
      <c r="F3" s="377"/>
      <c r="G3" s="377"/>
      <c r="H3" s="377"/>
      <c r="I3" s="377"/>
      <c r="J3" s="377"/>
    </row>
    <row r="4" spans="1:11">
      <c r="A4" s="378" t="s">
        <v>344</v>
      </c>
      <c r="B4" s="378"/>
      <c r="C4" s="378"/>
      <c r="D4" s="378"/>
      <c r="E4" s="378"/>
      <c r="F4" s="378"/>
      <c r="G4" s="378"/>
      <c r="H4" s="378"/>
      <c r="I4" s="378"/>
      <c r="J4" s="378"/>
    </row>
    <row r="5" spans="1:11">
      <c r="H5" s="379" t="s">
        <v>4</v>
      </c>
      <c r="I5" s="379"/>
      <c r="J5" s="379"/>
    </row>
    <row r="6" spans="1:11" ht="42" customHeight="1">
      <c r="A6" s="374" t="s">
        <v>2</v>
      </c>
      <c r="B6" s="374" t="s">
        <v>345</v>
      </c>
      <c r="C6" s="338" t="s">
        <v>261</v>
      </c>
      <c r="D6" s="339"/>
      <c r="E6" s="339"/>
      <c r="F6" s="340"/>
      <c r="G6" s="353" t="s">
        <v>350</v>
      </c>
      <c r="H6" s="353"/>
      <c r="I6" s="353" t="s">
        <v>346</v>
      </c>
      <c r="J6" s="353" t="s">
        <v>61</v>
      </c>
    </row>
    <row r="7" spans="1:11" ht="45.75" customHeight="1">
      <c r="A7" s="375"/>
      <c r="B7" s="375"/>
      <c r="C7" s="353" t="s">
        <v>0</v>
      </c>
      <c r="D7" s="380" t="s">
        <v>5</v>
      </c>
      <c r="E7" s="380"/>
      <c r="F7" s="344" t="s">
        <v>262</v>
      </c>
      <c r="G7" s="353" t="s">
        <v>336</v>
      </c>
      <c r="H7" s="353" t="s">
        <v>337</v>
      </c>
      <c r="I7" s="353"/>
      <c r="J7" s="353"/>
    </row>
    <row r="8" spans="1:11" ht="45.75" customHeight="1">
      <c r="A8" s="376"/>
      <c r="B8" s="376"/>
      <c r="C8" s="353"/>
      <c r="D8" s="25" t="s">
        <v>6</v>
      </c>
      <c r="E8" s="25" t="s">
        <v>7</v>
      </c>
      <c r="F8" s="345"/>
      <c r="G8" s="353"/>
      <c r="H8" s="353"/>
      <c r="I8" s="353"/>
      <c r="J8" s="353"/>
    </row>
    <row r="9" spans="1:11" s="195" customFormat="1" ht="39" customHeight="1">
      <c r="A9" s="198"/>
      <c r="B9" s="198" t="s">
        <v>18</v>
      </c>
      <c r="C9" s="199">
        <f>C10+C11+C12</f>
        <v>320869.32880000002</v>
      </c>
      <c r="D9" s="199">
        <f t="shared" ref="D9:I9" si="0">D10+D11+D12</f>
        <v>222358.73535</v>
      </c>
      <c r="E9" s="199">
        <f t="shared" si="0"/>
        <v>9377</v>
      </c>
      <c r="F9" s="199">
        <f t="shared" si="0"/>
        <v>89133.59345</v>
      </c>
      <c r="G9" s="199">
        <f t="shared" si="0"/>
        <v>2186.50236</v>
      </c>
      <c r="H9" s="199">
        <f t="shared" si="0"/>
        <v>11917.365750000001</v>
      </c>
      <c r="I9" s="199">
        <f t="shared" si="0"/>
        <v>311138.46541</v>
      </c>
      <c r="J9" s="200"/>
      <c r="K9" s="201"/>
    </row>
    <row r="10" spans="1:11" ht="57" customHeight="1">
      <c r="A10" s="202">
        <v>1</v>
      </c>
      <c r="B10" s="203" t="s">
        <v>347</v>
      </c>
      <c r="C10" s="204">
        <f>'CT PTKTXHVĐBDTMN'!C11</f>
        <v>224601.37265999999</v>
      </c>
      <c r="D10" s="204">
        <f>'CT PTKTXHVĐBDTMN'!D11</f>
        <v>160602.73535</v>
      </c>
      <c r="E10" s="204">
        <f>'CT PTKTXHVĐBDTMN'!E11</f>
        <v>5457</v>
      </c>
      <c r="F10" s="204">
        <f>'CT PTKTXHVĐBDTMN'!F11</f>
        <v>58541.637309999998</v>
      </c>
      <c r="G10" s="204"/>
      <c r="H10" s="204">
        <f>'CT PTKTXHVĐBDTMN'!S11</f>
        <v>1526.60635</v>
      </c>
      <c r="I10" s="249">
        <f>C10+G10-H10</f>
        <v>223074.76631000001</v>
      </c>
      <c r="J10" s="205"/>
    </row>
    <row r="11" spans="1:11" ht="57" customHeight="1">
      <c r="A11" s="202">
        <v>2</v>
      </c>
      <c r="B11" s="203" t="s">
        <v>348</v>
      </c>
      <c r="C11" s="206">
        <f>CTXDNTM!C8</f>
        <v>2178.5851400000001</v>
      </c>
      <c r="D11" s="206">
        <f>CTXDNTM!D8</f>
        <v>1810</v>
      </c>
      <c r="E11" s="206">
        <f>CTXDNTM!E8</f>
        <v>0</v>
      </c>
      <c r="F11" s="206">
        <f>CTXDNTM!F8</f>
        <v>368.58513999999997</v>
      </c>
      <c r="G11" s="207">
        <f>CTXDNTM!R8</f>
        <v>2186.50236</v>
      </c>
      <c r="H11" s="208"/>
      <c r="I11" s="249">
        <f t="shared" ref="I11:I12" si="1">C11+G11-H11</f>
        <v>4365.0874999999996</v>
      </c>
      <c r="J11" s="205"/>
    </row>
    <row r="12" spans="1:11" ht="57" customHeight="1">
      <c r="A12" s="202">
        <v>3</v>
      </c>
      <c r="B12" s="203" t="s">
        <v>349</v>
      </c>
      <c r="C12" s="206">
        <f>CTGNBV!C8</f>
        <v>94089.370999999999</v>
      </c>
      <c r="D12" s="206">
        <f>CTGNBV!D8</f>
        <v>59946</v>
      </c>
      <c r="E12" s="206">
        <f>CTGNBV!E8</f>
        <v>3920</v>
      </c>
      <c r="F12" s="206">
        <f>CTGNBV!F8</f>
        <v>30223.370999999999</v>
      </c>
      <c r="G12" s="208"/>
      <c r="H12" s="208">
        <f>CTGNBV!S8</f>
        <v>10390.759400000001</v>
      </c>
      <c r="I12" s="249">
        <f t="shared" si="1"/>
        <v>83698.611600000004</v>
      </c>
      <c r="J12" s="205"/>
    </row>
  </sheetData>
  <mergeCells count="16">
    <mergeCell ref="J6:J8"/>
    <mergeCell ref="C7:C8"/>
    <mergeCell ref="D7:E7"/>
    <mergeCell ref="F7:F8"/>
    <mergeCell ref="G7:G8"/>
    <mergeCell ref="H7:H8"/>
    <mergeCell ref="A1:J1"/>
    <mergeCell ref="A2:J2"/>
    <mergeCell ref="A3:J3"/>
    <mergeCell ref="A4:J4"/>
    <mergeCell ref="H5:J5"/>
    <mergeCell ref="A6:A8"/>
    <mergeCell ref="B6:B8"/>
    <mergeCell ref="C6:F6"/>
    <mergeCell ref="G6:H6"/>
    <mergeCell ref="I6:I8"/>
  </mergeCells>
  <pageMargins left="0.38" right="0.2" top="0.65" bottom="0.59" header="0.31496062992125984" footer="0.31496062992125984"/>
  <pageSetup paperSize="9" scale="64" orientation="landscape" verticalDpi="4294967295"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X65"/>
  <sheetViews>
    <sheetView view="pageBreakPreview" topLeftCell="A22" zoomScale="70" zoomScaleNormal="55" zoomScaleSheetLayoutView="70" workbookViewId="0">
      <selection activeCell="D29" sqref="D29"/>
    </sheetView>
  </sheetViews>
  <sheetFormatPr defaultColWidth="7.44140625" defaultRowHeight="15.75"/>
  <cols>
    <col min="1" max="1" width="5.21875" style="29" customWidth="1"/>
    <col min="2" max="2" width="48.88671875" style="26" customWidth="1"/>
    <col min="3" max="6" width="13.33203125" style="30" customWidth="1"/>
    <col min="7" max="8" width="13.33203125" style="150" hidden="1" customWidth="1"/>
    <col min="9" max="17" width="13.33203125" style="30" hidden="1" customWidth="1"/>
    <col min="18" max="20" width="13.33203125" style="30" customWidth="1"/>
    <col min="21" max="21" width="35.88671875" style="30" customWidth="1"/>
    <col min="22" max="22" width="15.6640625" style="30" customWidth="1"/>
    <col min="23" max="23" width="15.5546875" style="31" customWidth="1"/>
    <col min="24" max="24" width="10.6640625" style="26" customWidth="1"/>
    <col min="25" max="29" width="7.44140625" style="26" customWidth="1"/>
    <col min="30" max="16384" width="7.44140625" style="26"/>
  </cols>
  <sheetData>
    <row r="1" spans="1:24" ht="21.75" customHeight="1">
      <c r="A1" s="387" t="s">
        <v>328</v>
      </c>
      <c r="B1" s="387"/>
      <c r="C1" s="387"/>
      <c r="D1" s="387"/>
      <c r="E1" s="387"/>
      <c r="F1" s="387"/>
      <c r="G1" s="387"/>
      <c r="H1" s="387"/>
      <c r="I1" s="387"/>
      <c r="J1" s="387"/>
      <c r="K1" s="387"/>
      <c r="L1" s="387"/>
      <c r="M1" s="387"/>
      <c r="N1" s="387"/>
      <c r="O1" s="387"/>
      <c r="P1" s="387"/>
      <c r="Q1" s="387"/>
      <c r="R1" s="387"/>
      <c r="S1" s="387"/>
      <c r="T1" s="387"/>
      <c r="U1" s="387"/>
      <c r="V1" s="387"/>
      <c r="W1" s="387"/>
    </row>
    <row r="2" spans="1:24" ht="32.25" customHeight="1">
      <c r="A2" s="389" t="s">
        <v>339</v>
      </c>
      <c r="B2" s="389"/>
      <c r="C2" s="389"/>
      <c r="D2" s="389"/>
      <c r="E2" s="389"/>
      <c r="F2" s="389"/>
      <c r="G2" s="389"/>
      <c r="H2" s="389"/>
      <c r="I2" s="389"/>
      <c r="J2" s="389"/>
      <c r="K2" s="389"/>
      <c r="L2" s="389"/>
      <c r="M2" s="389"/>
      <c r="N2" s="389"/>
      <c r="O2" s="389"/>
      <c r="P2" s="389"/>
      <c r="Q2" s="389"/>
      <c r="R2" s="389"/>
      <c r="S2" s="389"/>
      <c r="T2" s="389"/>
      <c r="U2" s="389"/>
      <c r="V2" s="389"/>
      <c r="W2" s="389"/>
    </row>
    <row r="3" spans="1:24" ht="23.25" customHeight="1">
      <c r="A3" s="390" t="str">
        <f>TH!A4</f>
        <v>(Kèm theo Báo cáo số              /BC-UBND ngày 14 tháng 11 năm 2024 của UBND huyện Tuần Giáo)</v>
      </c>
      <c r="B3" s="390"/>
      <c r="C3" s="390"/>
      <c r="D3" s="390"/>
      <c r="E3" s="390"/>
      <c r="F3" s="390"/>
      <c r="G3" s="390"/>
      <c r="H3" s="390"/>
      <c r="I3" s="390"/>
      <c r="J3" s="390"/>
      <c r="K3" s="390"/>
      <c r="L3" s="390"/>
      <c r="M3" s="390"/>
      <c r="N3" s="390"/>
      <c r="O3" s="390"/>
      <c r="P3" s="390"/>
      <c r="Q3" s="390"/>
      <c r="R3" s="390"/>
      <c r="S3" s="390"/>
      <c r="T3" s="390"/>
      <c r="U3" s="390"/>
      <c r="V3" s="390"/>
      <c r="W3" s="390"/>
    </row>
    <row r="4" spans="1:24" ht="23.25" hidden="1" customHeight="1">
      <c r="A4" s="172"/>
      <c r="B4" s="172"/>
      <c r="C4" s="172"/>
      <c r="D4" s="172"/>
      <c r="E4" s="172"/>
      <c r="F4" s="173">
        <f>F11-F6-F5</f>
        <v>-204.73580300000003</v>
      </c>
      <c r="G4" s="172"/>
      <c r="H4" s="172"/>
      <c r="I4" s="172"/>
      <c r="J4" s="172"/>
      <c r="K4" s="172"/>
      <c r="L4" s="172"/>
      <c r="M4" s="172"/>
      <c r="N4" s="172"/>
      <c r="O4" s="172"/>
      <c r="P4" s="172"/>
      <c r="Q4" s="172"/>
      <c r="R4" s="172"/>
      <c r="S4" s="172"/>
      <c r="T4" s="172"/>
      <c r="U4" s="172"/>
      <c r="V4" s="172"/>
      <c r="W4" s="172"/>
    </row>
    <row r="5" spans="1:24" ht="23.25" hidden="1" customHeight="1">
      <c r="A5" s="172"/>
      <c r="B5" s="172"/>
      <c r="C5" s="172"/>
      <c r="D5" s="172"/>
      <c r="E5" s="174" t="s">
        <v>281</v>
      </c>
      <c r="F5" s="175">
        <f>1019+968.944</f>
        <v>1987.944</v>
      </c>
      <c r="G5" s="176"/>
      <c r="H5" s="176"/>
      <c r="I5" s="172"/>
      <c r="J5" s="172"/>
      <c r="K5" s="172"/>
      <c r="L5" s="172"/>
      <c r="M5" s="172"/>
      <c r="N5" s="172"/>
      <c r="O5" s="172">
        <v>1987.944</v>
      </c>
      <c r="P5" s="172"/>
      <c r="Q5" s="172"/>
      <c r="R5" s="172"/>
      <c r="S5" s="172"/>
      <c r="T5" s="172"/>
      <c r="U5" s="172"/>
      <c r="V5" s="172"/>
      <c r="W5" s="172"/>
    </row>
    <row r="6" spans="1:24" ht="23.25" hidden="1" customHeight="1">
      <c r="A6" s="172"/>
      <c r="B6" s="172"/>
      <c r="C6" s="172"/>
      <c r="D6" s="172"/>
      <c r="E6" s="174" t="s">
        <v>280</v>
      </c>
      <c r="F6" s="175">
        <v>56758.429112999998</v>
      </c>
      <c r="G6" s="176"/>
      <c r="H6" s="176"/>
      <c r="I6" s="172"/>
      <c r="J6" s="172"/>
      <c r="K6" s="172"/>
      <c r="L6" s="172"/>
      <c r="M6" s="172"/>
      <c r="N6" s="172"/>
      <c r="O6" s="172">
        <f>O11-O5</f>
        <v>52729.693762999996</v>
      </c>
      <c r="P6" s="172">
        <f>+O6+M11</f>
        <v>126128.39586999998</v>
      </c>
      <c r="Q6" s="172"/>
      <c r="R6" s="172"/>
      <c r="S6" s="172"/>
      <c r="T6" s="172"/>
      <c r="U6" s="172">
        <f>+P6+O5</f>
        <v>128116.33986999998</v>
      </c>
      <c r="V6" s="172"/>
      <c r="W6" s="172"/>
    </row>
    <row r="7" spans="1:24" s="27" customFormat="1" ht="26.25" customHeight="1">
      <c r="A7" s="6"/>
      <c r="C7" s="386"/>
      <c r="D7" s="386"/>
      <c r="G7" s="149"/>
      <c r="H7" s="149"/>
      <c r="I7" s="32"/>
      <c r="J7" s="32"/>
      <c r="K7" s="8"/>
      <c r="L7" s="8"/>
      <c r="M7" s="8"/>
      <c r="N7" s="8"/>
      <c r="O7" s="8"/>
      <c r="P7" s="8"/>
      <c r="Q7" s="8"/>
      <c r="R7" s="8"/>
      <c r="S7" s="8"/>
      <c r="T7" s="8"/>
      <c r="U7" s="8"/>
      <c r="V7" s="391" t="s">
        <v>4</v>
      </c>
      <c r="W7" s="391"/>
    </row>
    <row r="8" spans="1:24" s="27" customFormat="1" ht="39" customHeight="1">
      <c r="A8" s="341" t="s">
        <v>2</v>
      </c>
      <c r="B8" s="341" t="s">
        <v>70</v>
      </c>
      <c r="C8" s="338" t="s">
        <v>261</v>
      </c>
      <c r="D8" s="339"/>
      <c r="E8" s="339"/>
      <c r="F8" s="340"/>
      <c r="G8" s="338" t="s">
        <v>294</v>
      </c>
      <c r="H8" s="339"/>
      <c r="I8" s="339"/>
      <c r="J8" s="340"/>
      <c r="K8" s="344" t="s">
        <v>286</v>
      </c>
      <c r="L8" s="338" t="s">
        <v>295</v>
      </c>
      <c r="M8" s="339"/>
      <c r="N8" s="339"/>
      <c r="O8" s="340"/>
      <c r="P8" s="344" t="s">
        <v>286</v>
      </c>
      <c r="Q8" s="344" t="s">
        <v>334</v>
      </c>
      <c r="R8" s="353" t="s">
        <v>335</v>
      </c>
      <c r="S8" s="353"/>
      <c r="T8" s="353" t="s">
        <v>338</v>
      </c>
      <c r="U8" s="383" t="s">
        <v>283</v>
      </c>
      <c r="V8" s="383" t="s">
        <v>284</v>
      </c>
      <c r="W8" s="381" t="s">
        <v>285</v>
      </c>
      <c r="X8" s="153" t="s">
        <v>282</v>
      </c>
    </row>
    <row r="9" spans="1:24" s="27" customFormat="1" ht="35.25" customHeight="1">
      <c r="A9" s="341"/>
      <c r="B9" s="341"/>
      <c r="C9" s="353" t="s">
        <v>0</v>
      </c>
      <c r="D9" s="380" t="s">
        <v>5</v>
      </c>
      <c r="E9" s="380"/>
      <c r="F9" s="344" t="s">
        <v>262</v>
      </c>
      <c r="G9" s="388" t="s">
        <v>0</v>
      </c>
      <c r="H9" s="380" t="s">
        <v>5</v>
      </c>
      <c r="I9" s="380"/>
      <c r="J9" s="344" t="s">
        <v>262</v>
      </c>
      <c r="K9" s="354"/>
      <c r="L9" s="388" t="s">
        <v>0</v>
      </c>
      <c r="M9" s="380" t="s">
        <v>5</v>
      </c>
      <c r="N9" s="380"/>
      <c r="O9" s="344" t="s">
        <v>262</v>
      </c>
      <c r="P9" s="354"/>
      <c r="Q9" s="354"/>
      <c r="R9" s="353" t="s">
        <v>336</v>
      </c>
      <c r="S9" s="353" t="s">
        <v>337</v>
      </c>
      <c r="T9" s="353"/>
      <c r="U9" s="384"/>
      <c r="V9" s="384"/>
      <c r="W9" s="382"/>
    </row>
    <row r="10" spans="1:24" s="27" customFormat="1" ht="35.25" customHeight="1">
      <c r="A10" s="341"/>
      <c r="B10" s="341"/>
      <c r="C10" s="353"/>
      <c r="D10" s="25" t="s">
        <v>6</v>
      </c>
      <c r="E10" s="25" t="s">
        <v>7</v>
      </c>
      <c r="F10" s="345"/>
      <c r="G10" s="388"/>
      <c r="H10" s="171" t="s">
        <v>6</v>
      </c>
      <c r="I10" s="25" t="s">
        <v>7</v>
      </c>
      <c r="J10" s="345"/>
      <c r="K10" s="345"/>
      <c r="L10" s="388"/>
      <c r="M10" s="171" t="s">
        <v>6</v>
      </c>
      <c r="N10" s="25" t="s">
        <v>7</v>
      </c>
      <c r="O10" s="345"/>
      <c r="P10" s="345"/>
      <c r="Q10" s="345"/>
      <c r="R10" s="353"/>
      <c r="S10" s="353"/>
      <c r="T10" s="353"/>
      <c r="U10" s="385"/>
      <c r="V10" s="385"/>
      <c r="W10" s="382"/>
    </row>
    <row r="11" spans="1:24" s="28" customFormat="1" ht="28.5" customHeight="1">
      <c r="A11" s="12"/>
      <c r="B11" s="12" t="s">
        <v>18</v>
      </c>
      <c r="C11" s="177">
        <f t="shared" ref="C11:T11" si="0">C12+C17+C18+C22+C25+C30+C31+C32+C42+C49</f>
        <v>224601.37265999999</v>
      </c>
      <c r="D11" s="177">
        <f t="shared" si="0"/>
        <v>160602.73535</v>
      </c>
      <c r="E11" s="177">
        <f t="shared" si="0"/>
        <v>5457</v>
      </c>
      <c r="F11" s="177">
        <f t="shared" si="0"/>
        <v>58541.637309999998</v>
      </c>
      <c r="G11" s="177">
        <f t="shared" si="0"/>
        <v>68721.665254000007</v>
      </c>
      <c r="H11" s="177">
        <f t="shared" si="0"/>
        <v>34129.155950999993</v>
      </c>
      <c r="I11" s="177">
        <f t="shared" si="0"/>
        <v>191</v>
      </c>
      <c r="J11" s="177">
        <f t="shared" si="0"/>
        <v>34401.509303000006</v>
      </c>
      <c r="K11" s="177">
        <f t="shared" si="0"/>
        <v>0.86937187872258181</v>
      </c>
      <c r="L11" s="177">
        <f t="shared" si="0"/>
        <v>17347.661490000002</v>
      </c>
      <c r="M11" s="177">
        <f t="shared" si="0"/>
        <v>73398.70210699999</v>
      </c>
      <c r="N11" s="177">
        <f t="shared" si="0"/>
        <v>0</v>
      </c>
      <c r="O11" s="177">
        <f t="shared" si="0"/>
        <v>54717.637762999999</v>
      </c>
      <c r="P11" s="177">
        <f t="shared" si="0"/>
        <v>1.9167246890019101</v>
      </c>
      <c r="Q11" s="177">
        <f t="shared" si="0"/>
        <v>0</v>
      </c>
      <c r="R11" s="177">
        <f t="shared" si="0"/>
        <v>0</v>
      </c>
      <c r="S11" s="177">
        <f t="shared" si="0"/>
        <v>1526.60635</v>
      </c>
      <c r="T11" s="177">
        <f t="shared" si="0"/>
        <v>41698.561490000007</v>
      </c>
      <c r="U11" s="18"/>
      <c r="V11" s="18"/>
      <c r="W11" s="152"/>
      <c r="X11" s="26"/>
    </row>
    <row r="12" spans="1:24" s="28" customFormat="1" ht="41.45" customHeight="1">
      <c r="A12" s="12">
        <v>1</v>
      </c>
      <c r="B12" s="17" t="s">
        <v>37</v>
      </c>
      <c r="C12" s="177">
        <f t="shared" ref="C12:C53" si="1">SUM(D12:F12)</f>
        <v>9004.4639999999999</v>
      </c>
      <c r="D12" s="177">
        <f>+D13+D14</f>
        <v>8878</v>
      </c>
      <c r="E12" s="177">
        <f>+E13+E14</f>
        <v>0</v>
      </c>
      <c r="F12" s="177">
        <f>+F13+F14</f>
        <v>126.464</v>
      </c>
      <c r="G12" s="177">
        <f t="shared" ref="G12:T12" si="2">+G13+G14</f>
        <v>29.89</v>
      </c>
      <c r="H12" s="177">
        <f t="shared" si="2"/>
        <v>29.89</v>
      </c>
      <c r="I12" s="177">
        <f t="shared" si="2"/>
        <v>0</v>
      </c>
      <c r="J12" s="177">
        <f t="shared" si="2"/>
        <v>0</v>
      </c>
      <c r="K12" s="177">
        <f t="shared" si="2"/>
        <v>0</v>
      </c>
      <c r="L12" s="177">
        <f t="shared" si="2"/>
        <v>9004.4639999999999</v>
      </c>
      <c r="M12" s="177">
        <f t="shared" si="2"/>
        <v>8878</v>
      </c>
      <c r="N12" s="177">
        <f t="shared" si="2"/>
        <v>0</v>
      </c>
      <c r="O12" s="177">
        <f t="shared" si="2"/>
        <v>126.464</v>
      </c>
      <c r="P12" s="177">
        <f t="shared" si="2"/>
        <v>0</v>
      </c>
      <c r="Q12" s="177">
        <f t="shared" si="2"/>
        <v>0</v>
      </c>
      <c r="R12" s="177">
        <f t="shared" si="2"/>
        <v>0</v>
      </c>
      <c r="S12" s="177">
        <f t="shared" si="2"/>
        <v>0</v>
      </c>
      <c r="T12" s="177">
        <f t="shared" si="2"/>
        <v>0</v>
      </c>
      <c r="U12" s="18"/>
      <c r="V12" s="18"/>
      <c r="W12" s="147"/>
      <c r="X12" s="26"/>
    </row>
    <row r="13" spans="1:24" ht="40.5" customHeight="1">
      <c r="A13" s="19" t="s">
        <v>3</v>
      </c>
      <c r="B13" s="20" t="s">
        <v>38</v>
      </c>
      <c r="C13" s="179">
        <f t="shared" si="1"/>
        <v>0</v>
      </c>
      <c r="D13" s="179"/>
      <c r="E13" s="179"/>
      <c r="F13" s="179">
        <f>133-133</f>
        <v>0</v>
      </c>
      <c r="G13" s="177">
        <f t="shared" ref="G13:G50" si="3">H13+I13+J13</f>
        <v>0</v>
      </c>
      <c r="H13" s="179"/>
      <c r="I13" s="179"/>
      <c r="J13" s="179"/>
      <c r="K13" s="180"/>
      <c r="L13" s="180"/>
      <c r="M13" s="180"/>
      <c r="N13" s="180"/>
      <c r="O13" s="180"/>
      <c r="P13" s="180"/>
      <c r="Q13" s="180"/>
      <c r="R13" s="180"/>
      <c r="S13" s="180"/>
      <c r="T13" s="21"/>
      <c r="U13" s="21"/>
      <c r="V13" s="141"/>
      <c r="W13" s="148"/>
    </row>
    <row r="14" spans="1:24" ht="30.75" customHeight="1">
      <c r="A14" s="19" t="s">
        <v>3</v>
      </c>
      <c r="B14" s="20" t="s">
        <v>39</v>
      </c>
      <c r="C14" s="179">
        <f t="shared" si="1"/>
        <v>9004.4639999999999</v>
      </c>
      <c r="D14" s="179">
        <f>+D15+D16</f>
        <v>8878</v>
      </c>
      <c r="E14" s="179">
        <f>+E15+E16</f>
        <v>0</v>
      </c>
      <c r="F14" s="179">
        <f>+F15+F16</f>
        <v>126.464</v>
      </c>
      <c r="G14" s="177">
        <f t="shared" si="3"/>
        <v>29.89</v>
      </c>
      <c r="H14" s="179">
        <f>H15+H16</f>
        <v>29.89</v>
      </c>
      <c r="I14" s="179">
        <f>I15+I16</f>
        <v>0</v>
      </c>
      <c r="J14" s="179">
        <f>J15+J16</f>
        <v>0</v>
      </c>
      <c r="K14" s="180"/>
      <c r="L14" s="177">
        <f t="shared" ref="L14" si="4">M14+N14+O14</f>
        <v>9004.4639999999999</v>
      </c>
      <c r="M14" s="179">
        <f>M15+M16</f>
        <v>8878</v>
      </c>
      <c r="N14" s="179">
        <f>N15+N16</f>
        <v>0</v>
      </c>
      <c r="O14" s="179">
        <f>O15+O16</f>
        <v>126.464</v>
      </c>
      <c r="P14" s="180"/>
      <c r="Q14" s="180"/>
      <c r="R14" s="180"/>
      <c r="S14" s="180"/>
      <c r="T14" s="179"/>
      <c r="U14" s="192" t="s">
        <v>296</v>
      </c>
      <c r="V14" s="141"/>
      <c r="W14" s="154" t="s">
        <v>287</v>
      </c>
    </row>
    <row r="15" spans="1:24" ht="30.75" customHeight="1">
      <c r="A15" s="19"/>
      <c r="B15" s="20" t="s">
        <v>40</v>
      </c>
      <c r="C15" s="179">
        <f t="shared" si="1"/>
        <v>9004.4639999999999</v>
      </c>
      <c r="D15" s="179">
        <v>8878</v>
      </c>
      <c r="E15" s="179"/>
      <c r="F15" s="179">
        <v>126.464</v>
      </c>
      <c r="G15" s="177">
        <f t="shared" si="3"/>
        <v>29.89</v>
      </c>
      <c r="H15" s="179">
        <v>29.89</v>
      </c>
      <c r="I15" s="179"/>
      <c r="J15" s="179"/>
      <c r="K15" s="180"/>
      <c r="L15" s="180"/>
      <c r="M15" s="179">
        <f>D15</f>
        <v>8878</v>
      </c>
      <c r="N15" s="179"/>
      <c r="O15" s="179">
        <f>F15</f>
        <v>126.464</v>
      </c>
      <c r="P15" s="180"/>
      <c r="Q15" s="180"/>
      <c r="R15" s="180"/>
      <c r="S15" s="180"/>
      <c r="T15" s="179"/>
      <c r="U15" s="21"/>
      <c r="V15" s="21"/>
      <c r="W15" s="148"/>
    </row>
    <row r="16" spans="1:24" ht="32.25" customHeight="1">
      <c r="A16" s="19"/>
      <c r="B16" s="20" t="s">
        <v>41</v>
      </c>
      <c r="C16" s="179">
        <f t="shared" si="1"/>
        <v>0</v>
      </c>
      <c r="D16" s="179"/>
      <c r="E16" s="179"/>
      <c r="F16" s="179"/>
      <c r="G16" s="177">
        <f t="shared" si="3"/>
        <v>0</v>
      </c>
      <c r="H16" s="179"/>
      <c r="I16" s="179"/>
      <c r="J16" s="179"/>
      <c r="K16" s="180"/>
      <c r="L16" s="180"/>
      <c r="M16" s="180"/>
      <c r="N16" s="180"/>
      <c r="O16" s="180"/>
      <c r="P16" s="180"/>
      <c r="Q16" s="180"/>
      <c r="R16" s="180"/>
      <c r="S16" s="180"/>
      <c r="T16" s="179"/>
      <c r="U16" s="21"/>
      <c r="V16" s="21"/>
      <c r="W16" s="148"/>
    </row>
    <row r="17" spans="1:24" s="28" customFormat="1" ht="42" customHeight="1">
      <c r="A17" s="22">
        <v>2</v>
      </c>
      <c r="B17" s="17" t="s">
        <v>42</v>
      </c>
      <c r="C17" s="177">
        <f t="shared" si="1"/>
        <v>0</v>
      </c>
      <c r="D17" s="177"/>
      <c r="E17" s="177"/>
      <c r="F17" s="177"/>
      <c r="G17" s="177">
        <f>H17+I17+J17</f>
        <v>0</v>
      </c>
      <c r="H17" s="177"/>
      <c r="I17" s="177"/>
      <c r="J17" s="177"/>
      <c r="K17" s="178"/>
      <c r="L17" s="178"/>
      <c r="M17" s="178"/>
      <c r="N17" s="178"/>
      <c r="O17" s="178"/>
      <c r="P17" s="178"/>
      <c r="Q17" s="178"/>
      <c r="R17" s="178"/>
      <c r="S17" s="178"/>
      <c r="T17" s="179"/>
      <c r="U17" s="18"/>
      <c r="V17" s="18"/>
      <c r="W17" s="143"/>
      <c r="X17" s="26"/>
    </row>
    <row r="18" spans="1:24" s="28" customFormat="1" ht="51" customHeight="1">
      <c r="A18" s="12">
        <v>3</v>
      </c>
      <c r="B18" s="17" t="s">
        <v>43</v>
      </c>
      <c r="C18" s="177">
        <f t="shared" si="1"/>
        <v>169472.5</v>
      </c>
      <c r="D18" s="177">
        <f>D19</f>
        <v>128719</v>
      </c>
      <c r="E18" s="177">
        <f>E19</f>
        <v>5457</v>
      </c>
      <c r="F18" s="177">
        <f>F19</f>
        <v>35296.5</v>
      </c>
      <c r="G18" s="177">
        <f t="shared" ref="G18:T18" si="5">G19</f>
        <v>65192.202559999998</v>
      </c>
      <c r="H18" s="177">
        <f t="shared" si="5"/>
        <v>33719.702106999997</v>
      </c>
      <c r="I18" s="177">
        <f t="shared" si="5"/>
        <v>0</v>
      </c>
      <c r="J18" s="177">
        <f t="shared" si="5"/>
        <v>31472.500453000001</v>
      </c>
      <c r="K18" s="177">
        <f t="shared" si="5"/>
        <v>0</v>
      </c>
      <c r="L18" s="177">
        <f t="shared" si="5"/>
        <v>0</v>
      </c>
      <c r="M18" s="177">
        <f t="shared" si="5"/>
        <v>41719.702106999997</v>
      </c>
      <c r="N18" s="177">
        <f t="shared" si="5"/>
        <v>0</v>
      </c>
      <c r="O18" s="177">
        <f t="shared" si="5"/>
        <v>31472.500453000001</v>
      </c>
      <c r="P18" s="177">
        <f t="shared" si="5"/>
        <v>0</v>
      </c>
      <c r="Q18" s="177">
        <f t="shared" si="5"/>
        <v>0</v>
      </c>
      <c r="R18" s="177">
        <f t="shared" si="5"/>
        <v>0</v>
      </c>
      <c r="S18" s="177">
        <f t="shared" si="5"/>
        <v>0</v>
      </c>
      <c r="T18" s="179">
        <f t="shared" si="5"/>
        <v>0</v>
      </c>
      <c r="U18" s="155" t="s">
        <v>297</v>
      </c>
      <c r="V18" s="18"/>
      <c r="W18" s="155" t="s">
        <v>289</v>
      </c>
      <c r="X18" s="26"/>
    </row>
    <row r="19" spans="1:24" s="165" customFormat="1" ht="62.25" customHeight="1">
      <c r="A19" s="160" t="s">
        <v>3</v>
      </c>
      <c r="B19" s="161" t="s">
        <v>44</v>
      </c>
      <c r="C19" s="181">
        <f t="shared" si="1"/>
        <v>169472.5</v>
      </c>
      <c r="D19" s="181">
        <f>+D20+D21</f>
        <v>128719</v>
      </c>
      <c r="E19" s="181">
        <f>+E20+E21</f>
        <v>5457</v>
      </c>
      <c r="F19" s="181">
        <f>+F20+F21</f>
        <v>35296.5</v>
      </c>
      <c r="G19" s="181">
        <f t="shared" ref="G19:T19" si="6">+G20+G21</f>
        <v>65192.202559999998</v>
      </c>
      <c r="H19" s="181">
        <f t="shared" si="6"/>
        <v>33719.702106999997</v>
      </c>
      <c r="I19" s="181">
        <f t="shared" si="6"/>
        <v>0</v>
      </c>
      <c r="J19" s="181">
        <f t="shared" si="6"/>
        <v>31472.500453000001</v>
      </c>
      <c r="K19" s="181">
        <f t="shared" si="6"/>
        <v>0</v>
      </c>
      <c r="L19" s="181">
        <f t="shared" si="6"/>
        <v>0</v>
      </c>
      <c r="M19" s="181">
        <f t="shared" si="6"/>
        <v>41719.702106999997</v>
      </c>
      <c r="N19" s="181">
        <f t="shared" si="6"/>
        <v>0</v>
      </c>
      <c r="O19" s="181">
        <f t="shared" si="6"/>
        <v>31472.500453000001</v>
      </c>
      <c r="P19" s="181">
        <f t="shared" si="6"/>
        <v>0</v>
      </c>
      <c r="Q19" s="181">
        <f t="shared" si="6"/>
        <v>0</v>
      </c>
      <c r="R19" s="181">
        <f t="shared" si="6"/>
        <v>0</v>
      </c>
      <c r="S19" s="181">
        <f t="shared" si="6"/>
        <v>0</v>
      </c>
      <c r="T19" s="179">
        <f t="shared" si="6"/>
        <v>0</v>
      </c>
      <c r="U19" s="163" t="s">
        <v>331</v>
      </c>
      <c r="V19" s="162"/>
      <c r="W19" s="166" t="s">
        <v>289</v>
      </c>
    </row>
    <row r="20" spans="1:24" ht="25.5" customHeight="1">
      <c r="A20" s="19"/>
      <c r="B20" s="20" t="s">
        <v>45</v>
      </c>
      <c r="C20" s="179">
        <f t="shared" si="1"/>
        <v>2805</v>
      </c>
      <c r="D20" s="179"/>
      <c r="E20" s="179"/>
      <c r="F20" s="179">
        <v>2805</v>
      </c>
      <c r="G20" s="177">
        <f t="shared" si="3"/>
        <v>0</v>
      </c>
      <c r="H20" s="179"/>
      <c r="I20" s="179"/>
      <c r="J20" s="179"/>
      <c r="K20" s="180"/>
      <c r="L20" s="180"/>
      <c r="M20" s="180"/>
      <c r="N20" s="180"/>
      <c r="O20" s="180"/>
      <c r="P20" s="180"/>
      <c r="Q20" s="180"/>
      <c r="R20" s="180"/>
      <c r="S20" s="180"/>
      <c r="T20" s="179"/>
      <c r="U20" s="21"/>
      <c r="V20" s="21"/>
      <c r="W20" s="142"/>
    </row>
    <row r="21" spans="1:24" ht="30" customHeight="1">
      <c r="A21" s="19"/>
      <c r="B21" s="20" t="s">
        <v>40</v>
      </c>
      <c r="C21" s="179">
        <f t="shared" si="1"/>
        <v>166667.5</v>
      </c>
      <c r="D21" s="181">
        <f>76719+52000</f>
        <v>128719</v>
      </c>
      <c r="E21" s="179">
        <f>4050+1407</f>
        <v>5457</v>
      </c>
      <c r="F21" s="179">
        <f>32491.5</f>
        <v>32491.5</v>
      </c>
      <c r="G21" s="177">
        <f t="shared" si="3"/>
        <v>65192.202559999998</v>
      </c>
      <c r="H21" s="179">
        <f>65192.20256-J21</f>
        <v>33719.702106999997</v>
      </c>
      <c r="I21" s="179"/>
      <c r="J21" s="179">
        <f>32491.500453-1019</f>
        <v>31472.500453000001</v>
      </c>
      <c r="K21" s="180"/>
      <c r="L21" s="184"/>
      <c r="M21" s="179">
        <f>H21+8000</f>
        <v>41719.702106999997</v>
      </c>
      <c r="N21" s="184"/>
      <c r="O21" s="179">
        <f>J21</f>
        <v>31472.500453000001</v>
      </c>
      <c r="P21" s="184"/>
      <c r="Q21" s="184"/>
      <c r="R21" s="184"/>
      <c r="S21" s="184"/>
      <c r="T21" s="179"/>
      <c r="U21" s="144"/>
      <c r="V21" s="144"/>
      <c r="W21" s="145"/>
    </row>
    <row r="22" spans="1:24" s="227" customFormat="1" ht="56.25" customHeight="1">
      <c r="A22" s="224">
        <v>4</v>
      </c>
      <c r="B22" s="168" t="s">
        <v>46</v>
      </c>
      <c r="C22" s="182">
        <f t="shared" si="1"/>
        <v>34258.65</v>
      </c>
      <c r="D22" s="182">
        <f>D23</f>
        <v>17314</v>
      </c>
      <c r="E22" s="182">
        <f>E23</f>
        <v>0</v>
      </c>
      <c r="F22" s="182">
        <f>F23</f>
        <v>16944.650000000001</v>
      </c>
      <c r="G22" s="182">
        <f t="shared" ref="G22:T22" si="7">G23</f>
        <v>509</v>
      </c>
      <c r="H22" s="182">
        <f t="shared" si="7"/>
        <v>318</v>
      </c>
      <c r="I22" s="182">
        <f t="shared" si="7"/>
        <v>191</v>
      </c>
      <c r="J22" s="182">
        <f t="shared" si="7"/>
        <v>0</v>
      </c>
      <c r="K22" s="182">
        <f t="shared" si="7"/>
        <v>0</v>
      </c>
      <c r="L22" s="182">
        <f t="shared" si="7"/>
        <v>0</v>
      </c>
      <c r="M22" s="182">
        <f t="shared" si="7"/>
        <v>17314</v>
      </c>
      <c r="N22" s="182">
        <f t="shared" si="7"/>
        <v>0</v>
      </c>
      <c r="O22" s="182">
        <f t="shared" si="7"/>
        <v>16944.650000000001</v>
      </c>
      <c r="P22" s="182">
        <f t="shared" si="7"/>
        <v>0</v>
      </c>
      <c r="Q22" s="182">
        <f t="shared" si="7"/>
        <v>0</v>
      </c>
      <c r="R22" s="182">
        <f t="shared" si="7"/>
        <v>0</v>
      </c>
      <c r="S22" s="182">
        <f t="shared" si="7"/>
        <v>1.4830000000000001</v>
      </c>
      <c r="T22" s="182">
        <f t="shared" si="7"/>
        <v>34257.167000000001</v>
      </c>
      <c r="U22" s="225" t="s">
        <v>298</v>
      </c>
      <c r="V22" s="226"/>
      <c r="W22" s="164" t="s">
        <v>290</v>
      </c>
      <c r="X22" s="165"/>
    </row>
    <row r="23" spans="1:24" s="165" customFormat="1" ht="42" customHeight="1">
      <c r="A23" s="160" t="s">
        <v>3</v>
      </c>
      <c r="B23" s="161" t="s">
        <v>47</v>
      </c>
      <c r="C23" s="181">
        <f t="shared" si="1"/>
        <v>34258.65</v>
      </c>
      <c r="D23" s="181">
        <f>6168+2728+8418</f>
        <v>17314</v>
      </c>
      <c r="E23" s="181"/>
      <c r="F23" s="181">
        <f>1199.12+968.944-0.073+14776.659</f>
        <v>16944.650000000001</v>
      </c>
      <c r="G23" s="182">
        <f t="shared" si="3"/>
        <v>509</v>
      </c>
      <c r="H23" s="181">
        <f>509-I23</f>
        <v>318</v>
      </c>
      <c r="I23" s="181">
        <v>191</v>
      </c>
      <c r="J23" s="181">
        <v>0</v>
      </c>
      <c r="K23" s="183"/>
      <c r="L23" s="183"/>
      <c r="M23" s="181">
        <f>D23</f>
        <v>17314</v>
      </c>
      <c r="N23" s="181"/>
      <c r="O23" s="181">
        <v>16944.650000000001</v>
      </c>
      <c r="P23" s="183"/>
      <c r="Q23" s="183"/>
      <c r="R23" s="183"/>
      <c r="S23" s="183">
        <f>S24</f>
        <v>1.4830000000000001</v>
      </c>
      <c r="T23" s="181">
        <f>C23+R23-S23</f>
        <v>34257.167000000001</v>
      </c>
      <c r="U23" s="169" t="s">
        <v>332</v>
      </c>
      <c r="V23" s="164"/>
      <c r="W23" s="164" t="s">
        <v>333</v>
      </c>
    </row>
    <row r="24" spans="1:24" s="220" customFormat="1" ht="28.5" customHeight="1">
      <c r="A24" s="212" t="s">
        <v>354</v>
      </c>
      <c r="B24" s="213" t="s">
        <v>355</v>
      </c>
      <c r="C24" s="214">
        <f t="shared" si="1"/>
        <v>341.483</v>
      </c>
      <c r="D24" s="214">
        <v>340</v>
      </c>
      <c r="E24" s="214"/>
      <c r="F24" s="214">
        <v>1.4830000000000001</v>
      </c>
      <c r="G24" s="215"/>
      <c r="H24" s="214"/>
      <c r="I24" s="214"/>
      <c r="J24" s="214"/>
      <c r="K24" s="216"/>
      <c r="L24" s="216"/>
      <c r="M24" s="214"/>
      <c r="N24" s="214"/>
      <c r="O24" s="214"/>
      <c r="P24" s="216"/>
      <c r="Q24" s="216"/>
      <c r="R24" s="216"/>
      <c r="S24" s="216">
        <v>1.4830000000000001</v>
      </c>
      <c r="T24" s="214">
        <f>C24+R24-S24</f>
        <v>340</v>
      </c>
      <c r="U24" s="218"/>
      <c r="V24" s="219"/>
      <c r="W24" s="219"/>
    </row>
    <row r="25" spans="1:24" s="28" customFormat="1" ht="39.75" customHeight="1">
      <c r="A25" s="12">
        <v>5</v>
      </c>
      <c r="B25" s="17" t="s">
        <v>48</v>
      </c>
      <c r="C25" s="177">
        <f t="shared" si="1"/>
        <v>2458.5360000000001</v>
      </c>
      <c r="D25" s="177">
        <f>D26+D28</f>
        <v>204.73534999999987</v>
      </c>
      <c r="E25" s="177">
        <f>E26+E28</f>
        <v>0</v>
      </c>
      <c r="F25" s="177">
        <f>F26+F28</f>
        <v>2253.8006500000001</v>
      </c>
      <c r="G25" s="177">
        <f t="shared" si="3"/>
        <v>1334.6676500000001</v>
      </c>
      <c r="H25" s="177">
        <f>H26+H28</f>
        <v>0</v>
      </c>
      <c r="I25" s="177">
        <f>I26+I28</f>
        <v>0</v>
      </c>
      <c r="J25" s="177">
        <f>J26+J28</f>
        <v>1334.6676500000001</v>
      </c>
      <c r="K25" s="178">
        <f>G25/C25</f>
        <v>0.54287089959227774</v>
      </c>
      <c r="L25" s="177">
        <f>M25+N25+O25</f>
        <v>2253.8006500000001</v>
      </c>
      <c r="M25" s="177">
        <f>M26+M28</f>
        <v>0</v>
      </c>
      <c r="N25" s="177">
        <f>N26+N28</f>
        <v>0</v>
      </c>
      <c r="O25" s="177">
        <f>O26+O28</f>
        <v>2253.8006500000001</v>
      </c>
      <c r="P25" s="178">
        <f>L25/C25</f>
        <v>0.91672468900191006</v>
      </c>
      <c r="Q25" s="178"/>
      <c r="R25" s="178"/>
      <c r="S25" s="178">
        <f>S27+S29</f>
        <v>204.73534999999987</v>
      </c>
      <c r="T25" s="178">
        <f>T27+T29</f>
        <v>2253.8006500000001</v>
      </c>
      <c r="U25" s="155" t="s">
        <v>293</v>
      </c>
      <c r="V25" s="18"/>
      <c r="W25" s="154" t="s">
        <v>291</v>
      </c>
      <c r="X25" s="26"/>
    </row>
    <row r="26" spans="1:24" ht="75.75" customHeight="1">
      <c r="A26" s="19" t="s">
        <v>3</v>
      </c>
      <c r="B26" s="20" t="s">
        <v>49</v>
      </c>
      <c r="C26" s="179">
        <f t="shared" si="1"/>
        <v>320.30399999999986</v>
      </c>
      <c r="D26" s="179">
        <f>D27</f>
        <v>31.089449999999886</v>
      </c>
      <c r="E26" s="179"/>
      <c r="F26" s="179">
        <f>F27</f>
        <v>289.21454999999997</v>
      </c>
      <c r="G26" s="179">
        <f t="shared" si="3"/>
        <v>292.92354999999998</v>
      </c>
      <c r="H26" s="179"/>
      <c r="I26" s="179"/>
      <c r="J26" s="179">
        <v>292.92354999999998</v>
      </c>
      <c r="K26" s="178">
        <f>G26/C26</f>
        <v>0.91451730231280315</v>
      </c>
      <c r="L26" s="178"/>
      <c r="M26" s="178"/>
      <c r="N26" s="178"/>
      <c r="O26" s="179">
        <f>F26</f>
        <v>289.21454999999997</v>
      </c>
      <c r="P26" s="178"/>
      <c r="Q26" s="178"/>
      <c r="R26" s="178"/>
      <c r="S26" s="180">
        <f>S27</f>
        <v>31.089449999999886</v>
      </c>
      <c r="T26" s="180">
        <f>T27</f>
        <v>289.21454999999997</v>
      </c>
      <c r="U26" s="21"/>
      <c r="V26" s="21"/>
      <c r="W26" s="148"/>
    </row>
    <row r="27" spans="1:24" s="220" customFormat="1" ht="28.5" customHeight="1">
      <c r="A27" s="212"/>
      <c r="B27" s="213" t="s">
        <v>315</v>
      </c>
      <c r="C27" s="214">
        <v>320.30399999999986</v>
      </c>
      <c r="D27" s="216">
        <v>31.089449999999886</v>
      </c>
      <c r="E27" s="214"/>
      <c r="F27" s="214">
        <v>289.21454999999997</v>
      </c>
      <c r="G27" s="215"/>
      <c r="H27" s="214"/>
      <c r="I27" s="214"/>
      <c r="J27" s="214"/>
      <c r="K27" s="216"/>
      <c r="L27" s="216"/>
      <c r="M27" s="214"/>
      <c r="N27" s="214"/>
      <c r="O27" s="214"/>
      <c r="P27" s="216"/>
      <c r="Q27" s="216"/>
      <c r="R27" s="216"/>
      <c r="S27" s="216">
        <v>31.089449999999886</v>
      </c>
      <c r="T27" s="214">
        <f>C27+R27-S27</f>
        <v>289.21454999999997</v>
      </c>
      <c r="U27" s="218"/>
      <c r="V27" s="219"/>
      <c r="W27" s="219"/>
    </row>
    <row r="28" spans="1:24" ht="60.75" customHeight="1">
      <c r="A28" s="19" t="s">
        <v>3</v>
      </c>
      <c r="B28" s="20" t="s">
        <v>50</v>
      </c>
      <c r="C28" s="179">
        <f t="shared" si="1"/>
        <v>2138.232</v>
      </c>
      <c r="D28" s="179">
        <f>D29</f>
        <v>173.64589999999998</v>
      </c>
      <c r="E28" s="179"/>
      <c r="F28" s="179">
        <f>F29</f>
        <v>1964.5861</v>
      </c>
      <c r="G28" s="179">
        <f t="shared" si="3"/>
        <v>1041.7441000000001</v>
      </c>
      <c r="H28" s="179"/>
      <c r="I28" s="179"/>
      <c r="J28" s="179">
        <v>1041.7441000000001</v>
      </c>
      <c r="K28" s="178">
        <f>G28/C28</f>
        <v>0.48719881659239977</v>
      </c>
      <c r="L28" s="178"/>
      <c r="M28" s="178"/>
      <c r="N28" s="178"/>
      <c r="O28" s="179">
        <f>F28</f>
        <v>1964.5861</v>
      </c>
      <c r="P28" s="178"/>
      <c r="Q28" s="178"/>
      <c r="R28" s="178"/>
      <c r="S28" s="180">
        <f>S29</f>
        <v>173.64589999999998</v>
      </c>
      <c r="T28" s="180">
        <f>T29</f>
        <v>1964.5861</v>
      </c>
      <c r="U28" s="21"/>
      <c r="V28" s="21"/>
      <c r="W28" s="148"/>
    </row>
    <row r="29" spans="1:24" s="220" customFormat="1" ht="28.5" customHeight="1">
      <c r="A29" s="212"/>
      <c r="B29" s="213" t="s">
        <v>315</v>
      </c>
      <c r="C29" s="214">
        <v>2138.232</v>
      </c>
      <c r="D29" s="214">
        <v>173.64589999999998</v>
      </c>
      <c r="E29" s="214"/>
      <c r="F29" s="214">
        <v>1964.5861</v>
      </c>
      <c r="G29" s="215"/>
      <c r="H29" s="214"/>
      <c r="I29" s="214"/>
      <c r="J29" s="214"/>
      <c r="K29" s="216"/>
      <c r="L29" s="216"/>
      <c r="M29" s="214"/>
      <c r="N29" s="214"/>
      <c r="O29" s="214"/>
      <c r="P29" s="216"/>
      <c r="Q29" s="216"/>
      <c r="R29" s="216"/>
      <c r="S29" s="214">
        <v>173.64589999999998</v>
      </c>
      <c r="T29" s="214">
        <f>C29+R29-S29</f>
        <v>1964.5861</v>
      </c>
      <c r="U29" s="218"/>
      <c r="V29" s="219"/>
      <c r="W29" s="219"/>
    </row>
    <row r="30" spans="1:24" s="28" customFormat="1" ht="63.75" customHeight="1">
      <c r="A30" s="12">
        <v>6</v>
      </c>
      <c r="B30" s="17" t="s">
        <v>51</v>
      </c>
      <c r="C30" s="177">
        <f t="shared" si="1"/>
        <v>693.79</v>
      </c>
      <c r="D30" s="177">
        <v>626</v>
      </c>
      <c r="E30" s="177"/>
      <c r="F30" s="177">
        <v>67.790000000000006</v>
      </c>
      <c r="G30" s="177">
        <f t="shared" si="3"/>
        <v>77.13</v>
      </c>
      <c r="H30" s="177">
        <f>77.13-J30</f>
        <v>9.3399999999999892</v>
      </c>
      <c r="I30" s="177"/>
      <c r="J30" s="177">
        <v>67.790000000000006</v>
      </c>
      <c r="K30" s="178">
        <f>G30/C30</f>
        <v>0.11117196846307961</v>
      </c>
      <c r="L30" s="177">
        <f>M30+N30+O30</f>
        <v>693.79</v>
      </c>
      <c r="M30" s="177">
        <f>D30</f>
        <v>626</v>
      </c>
      <c r="N30" s="177"/>
      <c r="O30" s="177">
        <v>67.790000000000006</v>
      </c>
      <c r="P30" s="178">
        <f>L30/C30</f>
        <v>1</v>
      </c>
      <c r="Q30" s="178"/>
      <c r="R30" s="178"/>
      <c r="S30" s="178"/>
      <c r="T30" s="179"/>
      <c r="U30" s="155" t="s">
        <v>293</v>
      </c>
      <c r="V30" s="18"/>
      <c r="W30" s="154" t="s">
        <v>299</v>
      </c>
      <c r="X30" s="26"/>
    </row>
    <row r="31" spans="1:24" s="28" customFormat="1" ht="52.5" customHeight="1">
      <c r="A31" s="12">
        <v>7</v>
      </c>
      <c r="B31" s="17" t="s">
        <v>52</v>
      </c>
      <c r="C31" s="177">
        <f t="shared" si="1"/>
        <v>0</v>
      </c>
      <c r="D31" s="177"/>
      <c r="E31" s="177"/>
      <c r="F31" s="177"/>
      <c r="G31" s="177">
        <f t="shared" si="3"/>
        <v>0</v>
      </c>
      <c r="H31" s="177"/>
      <c r="I31" s="177"/>
      <c r="J31" s="177"/>
      <c r="K31" s="178"/>
      <c r="L31" s="178"/>
      <c r="M31" s="178"/>
      <c r="N31" s="178"/>
      <c r="O31" s="178"/>
      <c r="P31" s="178"/>
      <c r="Q31" s="178"/>
      <c r="R31" s="178"/>
      <c r="S31" s="178"/>
      <c r="T31" s="179"/>
      <c r="U31" s="18"/>
      <c r="V31" s="18"/>
      <c r="W31" s="143"/>
      <c r="X31" s="26"/>
    </row>
    <row r="32" spans="1:24" s="227" customFormat="1" ht="38.25" customHeight="1">
      <c r="A32" s="224">
        <v>8</v>
      </c>
      <c r="B32" s="168" t="s">
        <v>53</v>
      </c>
      <c r="C32" s="182">
        <f t="shared" si="1"/>
        <v>5395.6068400000004</v>
      </c>
      <c r="D32" s="182">
        <f>+D33+D34</f>
        <v>2951</v>
      </c>
      <c r="E32" s="182">
        <f>+E33+E34</f>
        <v>0</v>
      </c>
      <c r="F32" s="182">
        <f>+F33+F34</f>
        <v>2444.6068399999999</v>
      </c>
      <c r="G32" s="182">
        <f t="shared" ref="G32:T32" si="8">+G33+G34</f>
        <v>820.97919999999999</v>
      </c>
      <c r="H32" s="182">
        <f t="shared" si="8"/>
        <v>0</v>
      </c>
      <c r="I32" s="182">
        <f t="shared" si="8"/>
        <v>0</v>
      </c>
      <c r="J32" s="182">
        <f t="shared" si="8"/>
        <v>820.97919999999999</v>
      </c>
      <c r="K32" s="182">
        <f t="shared" si="8"/>
        <v>0</v>
      </c>
      <c r="L32" s="182">
        <f t="shared" si="8"/>
        <v>5395.6068400000004</v>
      </c>
      <c r="M32" s="182">
        <f t="shared" si="8"/>
        <v>2951</v>
      </c>
      <c r="N32" s="182">
        <f t="shared" si="8"/>
        <v>0</v>
      </c>
      <c r="O32" s="182">
        <f t="shared" si="8"/>
        <v>2444.6068399999999</v>
      </c>
      <c r="P32" s="182">
        <f t="shared" si="8"/>
        <v>0</v>
      </c>
      <c r="Q32" s="182">
        <f t="shared" si="8"/>
        <v>0</v>
      </c>
      <c r="R32" s="182">
        <f t="shared" si="8"/>
        <v>0</v>
      </c>
      <c r="S32" s="182">
        <f t="shared" si="8"/>
        <v>678.51800000000003</v>
      </c>
      <c r="T32" s="182">
        <f t="shared" si="8"/>
        <v>4717.0888400000003</v>
      </c>
      <c r="U32" s="166" t="s">
        <v>293</v>
      </c>
      <c r="V32" s="226"/>
      <c r="W32" s="228" t="s">
        <v>300</v>
      </c>
      <c r="X32" s="165"/>
    </row>
    <row r="33" spans="1:24" s="165" customFormat="1" ht="30" customHeight="1">
      <c r="A33" s="221"/>
      <c r="B33" s="161" t="s">
        <v>40</v>
      </c>
      <c r="C33" s="181">
        <f t="shared" si="1"/>
        <v>0</v>
      </c>
      <c r="D33" s="181"/>
      <c r="E33" s="181"/>
      <c r="F33" s="181">
        <f>789-789</f>
        <v>0</v>
      </c>
      <c r="G33" s="182">
        <f t="shared" si="3"/>
        <v>0</v>
      </c>
      <c r="H33" s="181"/>
      <c r="I33" s="181"/>
      <c r="J33" s="181"/>
      <c r="K33" s="183"/>
      <c r="L33" s="183"/>
      <c r="M33" s="183"/>
      <c r="N33" s="183"/>
      <c r="O33" s="183"/>
      <c r="P33" s="183"/>
      <c r="Q33" s="183"/>
      <c r="R33" s="183"/>
      <c r="S33" s="183"/>
      <c r="T33" s="181"/>
      <c r="U33" s="162"/>
      <c r="V33" s="162"/>
      <c r="W33" s="229"/>
    </row>
    <row r="34" spans="1:24" s="165" customFormat="1" ht="30" customHeight="1">
      <c r="A34" s="221"/>
      <c r="B34" s="161" t="s">
        <v>41</v>
      </c>
      <c r="C34" s="181">
        <f>SUM(D34:F34)</f>
        <v>5395.6068400000004</v>
      </c>
      <c r="D34" s="181">
        <v>2951</v>
      </c>
      <c r="E34" s="181"/>
      <c r="F34" s="181">
        <v>2444.6068399999999</v>
      </c>
      <c r="G34" s="182">
        <f t="shared" si="3"/>
        <v>820.97919999999999</v>
      </c>
      <c r="H34" s="181"/>
      <c r="I34" s="181"/>
      <c r="J34" s="181">
        <v>820.97919999999999</v>
      </c>
      <c r="K34" s="183"/>
      <c r="L34" s="182">
        <f t="shared" ref="L34" si="9">M34+N34+O34</f>
        <v>5395.6068400000004</v>
      </c>
      <c r="M34" s="181">
        <f>D34</f>
        <v>2951</v>
      </c>
      <c r="N34" s="181"/>
      <c r="O34" s="181">
        <f>F34</f>
        <v>2444.6068399999999</v>
      </c>
      <c r="P34" s="183"/>
      <c r="Q34" s="183"/>
      <c r="R34" s="183"/>
      <c r="S34" s="183">
        <f>SUM(S35:S41)</f>
        <v>678.51800000000003</v>
      </c>
      <c r="T34" s="181">
        <f>C34+R34-S34</f>
        <v>4717.0888400000003</v>
      </c>
      <c r="U34" s="162"/>
      <c r="V34" s="162"/>
      <c r="W34" s="169"/>
    </row>
    <row r="35" spans="1:24" s="220" customFormat="1" ht="30" customHeight="1">
      <c r="A35" s="222"/>
      <c r="B35" s="213" t="s">
        <v>356</v>
      </c>
      <c r="C35" s="214">
        <f t="shared" ref="C35:C41" si="10">SUM(D35:F35)</f>
        <v>257.94499999999999</v>
      </c>
      <c r="D35" s="214">
        <v>175</v>
      </c>
      <c r="E35" s="214">
        <v>0</v>
      </c>
      <c r="F35" s="214">
        <v>82.944999999999993</v>
      </c>
      <c r="G35" s="215"/>
      <c r="H35" s="214"/>
      <c r="I35" s="214"/>
      <c r="J35" s="214"/>
      <c r="K35" s="216"/>
      <c r="L35" s="215"/>
      <c r="M35" s="214"/>
      <c r="N35" s="214"/>
      <c r="O35" s="214"/>
      <c r="P35" s="216"/>
      <c r="Q35" s="216"/>
      <c r="R35" s="216"/>
      <c r="S35" s="216">
        <v>139.27500000000001</v>
      </c>
      <c r="T35" s="214">
        <f>C35+R35-S35</f>
        <v>118.66999999999999</v>
      </c>
      <c r="U35" s="217"/>
      <c r="V35" s="217"/>
      <c r="W35" s="223"/>
    </row>
    <row r="36" spans="1:24" s="220" customFormat="1" ht="30" customHeight="1">
      <c r="A36" s="222"/>
      <c r="B36" s="213" t="s">
        <v>357</v>
      </c>
      <c r="C36" s="214">
        <f t="shared" si="10"/>
        <v>283.88599999999997</v>
      </c>
      <c r="D36" s="214">
        <v>185</v>
      </c>
      <c r="E36" s="214"/>
      <c r="F36" s="214">
        <v>98.885999999999996</v>
      </c>
      <c r="G36" s="215"/>
      <c r="H36" s="214"/>
      <c r="I36" s="214"/>
      <c r="J36" s="214"/>
      <c r="K36" s="216"/>
      <c r="L36" s="215"/>
      <c r="M36" s="214"/>
      <c r="N36" s="214"/>
      <c r="O36" s="214"/>
      <c r="P36" s="216"/>
      <c r="Q36" s="216"/>
      <c r="R36" s="216"/>
      <c r="S36" s="216">
        <v>69.864999999999952</v>
      </c>
      <c r="T36" s="214">
        <f t="shared" ref="T36:T41" si="11">C36+R36-S36</f>
        <v>214.02100000000002</v>
      </c>
      <c r="U36" s="217"/>
      <c r="V36" s="217"/>
      <c r="W36" s="223"/>
    </row>
    <row r="37" spans="1:24" s="220" customFormat="1" ht="30" customHeight="1">
      <c r="A37" s="222"/>
      <c r="B37" s="213" t="s">
        <v>358</v>
      </c>
      <c r="C37" s="214">
        <f t="shared" si="10"/>
        <v>242.928</v>
      </c>
      <c r="D37" s="214">
        <v>175</v>
      </c>
      <c r="E37" s="214"/>
      <c r="F37" s="214">
        <v>67.927999999999997</v>
      </c>
      <c r="G37" s="215"/>
      <c r="H37" s="214"/>
      <c r="I37" s="214"/>
      <c r="J37" s="214"/>
      <c r="K37" s="216"/>
      <c r="L37" s="215"/>
      <c r="M37" s="214"/>
      <c r="N37" s="214"/>
      <c r="O37" s="214"/>
      <c r="P37" s="216"/>
      <c r="Q37" s="216"/>
      <c r="R37" s="216"/>
      <c r="S37" s="216">
        <v>120.22800000000001</v>
      </c>
      <c r="T37" s="214">
        <f t="shared" si="11"/>
        <v>122.69999999999999</v>
      </c>
      <c r="U37" s="217"/>
      <c r="V37" s="217"/>
      <c r="W37" s="223"/>
    </row>
    <row r="38" spans="1:24" s="220" customFormat="1" ht="30" customHeight="1">
      <c r="A38" s="222"/>
      <c r="B38" s="213" t="s">
        <v>359</v>
      </c>
      <c r="C38" s="214">
        <f t="shared" si="10"/>
        <v>275.8</v>
      </c>
      <c r="D38" s="214">
        <v>170</v>
      </c>
      <c r="E38" s="214"/>
      <c r="F38" s="214">
        <v>105.8</v>
      </c>
      <c r="G38" s="215"/>
      <c r="H38" s="214"/>
      <c r="I38" s="214"/>
      <c r="J38" s="214"/>
      <c r="K38" s="216"/>
      <c r="L38" s="215"/>
      <c r="M38" s="214"/>
      <c r="N38" s="214"/>
      <c r="O38" s="214"/>
      <c r="P38" s="216"/>
      <c r="Q38" s="216"/>
      <c r="R38" s="216"/>
      <c r="S38" s="216">
        <v>104.30000000000001</v>
      </c>
      <c r="T38" s="214">
        <f t="shared" si="11"/>
        <v>171.5</v>
      </c>
      <c r="U38" s="217"/>
      <c r="V38" s="217"/>
      <c r="W38" s="223"/>
    </row>
    <row r="39" spans="1:24" s="220" customFormat="1" ht="30" customHeight="1">
      <c r="A39" s="222"/>
      <c r="B39" s="213" t="s">
        <v>360</v>
      </c>
      <c r="C39" s="214">
        <f t="shared" si="10"/>
        <v>262.2</v>
      </c>
      <c r="D39" s="214">
        <v>170</v>
      </c>
      <c r="E39" s="214"/>
      <c r="F39" s="214">
        <v>92.2</v>
      </c>
      <c r="G39" s="215"/>
      <c r="H39" s="214"/>
      <c r="I39" s="214"/>
      <c r="J39" s="214"/>
      <c r="K39" s="216"/>
      <c r="L39" s="215"/>
      <c r="M39" s="214"/>
      <c r="N39" s="214"/>
      <c r="O39" s="214"/>
      <c r="P39" s="216"/>
      <c r="Q39" s="216"/>
      <c r="R39" s="216"/>
      <c r="S39" s="216">
        <v>150.54999999999998</v>
      </c>
      <c r="T39" s="214">
        <f t="shared" si="11"/>
        <v>111.65</v>
      </c>
      <c r="U39" s="217"/>
      <c r="V39" s="217"/>
      <c r="W39" s="223"/>
    </row>
    <row r="40" spans="1:24" s="220" customFormat="1" ht="30" customHeight="1">
      <c r="A40" s="222"/>
      <c r="B40" s="213" t="s">
        <v>361</v>
      </c>
      <c r="C40" s="214">
        <f t="shared" si="10"/>
        <v>249.3</v>
      </c>
      <c r="D40" s="214">
        <v>170</v>
      </c>
      <c r="E40" s="214"/>
      <c r="F40" s="214">
        <f>122.3-43</f>
        <v>79.3</v>
      </c>
      <c r="G40" s="215"/>
      <c r="H40" s="214"/>
      <c r="I40" s="214"/>
      <c r="J40" s="214"/>
      <c r="K40" s="216"/>
      <c r="L40" s="215"/>
      <c r="M40" s="214"/>
      <c r="N40" s="214"/>
      <c r="O40" s="214"/>
      <c r="P40" s="216"/>
      <c r="Q40" s="216"/>
      <c r="R40" s="216"/>
      <c r="S40" s="216">
        <v>49.300000000000011</v>
      </c>
      <c r="T40" s="214">
        <f t="shared" si="11"/>
        <v>200</v>
      </c>
      <c r="U40" s="217"/>
      <c r="V40" s="217"/>
      <c r="W40" s="223"/>
    </row>
    <row r="41" spans="1:24" s="220" customFormat="1" ht="30" customHeight="1">
      <c r="A41" s="222"/>
      <c r="B41" s="213" t="s">
        <v>362</v>
      </c>
      <c r="C41" s="214">
        <f t="shared" si="10"/>
        <v>285.39999999999998</v>
      </c>
      <c r="D41" s="214">
        <v>170</v>
      </c>
      <c r="E41" s="214"/>
      <c r="F41" s="214">
        <v>115.4</v>
      </c>
      <c r="G41" s="215"/>
      <c r="H41" s="214"/>
      <c r="I41" s="214"/>
      <c r="J41" s="214"/>
      <c r="K41" s="216"/>
      <c r="L41" s="215"/>
      <c r="M41" s="214"/>
      <c r="N41" s="214"/>
      <c r="O41" s="214"/>
      <c r="P41" s="216"/>
      <c r="Q41" s="216"/>
      <c r="R41" s="216"/>
      <c r="S41" s="216">
        <v>44.999999999999972</v>
      </c>
      <c r="T41" s="214">
        <f t="shared" si="11"/>
        <v>240.4</v>
      </c>
      <c r="U41" s="217"/>
      <c r="V41" s="217"/>
      <c r="W41" s="223"/>
    </row>
    <row r="42" spans="1:24" s="227" customFormat="1" ht="36.75" customHeight="1">
      <c r="A42" s="224">
        <v>9</v>
      </c>
      <c r="B42" s="168" t="s">
        <v>54</v>
      </c>
      <c r="C42" s="182">
        <f t="shared" si="1"/>
        <v>1176.20082</v>
      </c>
      <c r="D42" s="182">
        <f>D43+D44</f>
        <v>728</v>
      </c>
      <c r="E42" s="182">
        <f>E43+E44</f>
        <v>0</v>
      </c>
      <c r="F42" s="182">
        <f>F43+F44</f>
        <v>448.20081999999996</v>
      </c>
      <c r="G42" s="182">
        <f t="shared" ref="G42:T42" si="12">G43+G44</f>
        <v>500.42384399999997</v>
      </c>
      <c r="H42" s="182">
        <f t="shared" si="12"/>
        <v>52.223843999999985</v>
      </c>
      <c r="I42" s="182">
        <f t="shared" si="12"/>
        <v>0</v>
      </c>
      <c r="J42" s="182">
        <f t="shared" si="12"/>
        <v>448.2</v>
      </c>
      <c r="K42" s="182">
        <f t="shared" si="12"/>
        <v>0</v>
      </c>
      <c r="L42" s="182">
        <f t="shared" si="12"/>
        <v>0</v>
      </c>
      <c r="M42" s="182">
        <f t="shared" si="12"/>
        <v>728</v>
      </c>
      <c r="N42" s="182">
        <f t="shared" si="12"/>
        <v>0</v>
      </c>
      <c r="O42" s="182">
        <f t="shared" si="12"/>
        <v>448.20081999999996</v>
      </c>
      <c r="P42" s="182">
        <f t="shared" si="12"/>
        <v>0</v>
      </c>
      <c r="Q42" s="182">
        <f t="shared" si="12"/>
        <v>0</v>
      </c>
      <c r="R42" s="182">
        <f t="shared" si="12"/>
        <v>0</v>
      </c>
      <c r="S42" s="182">
        <f t="shared" si="12"/>
        <v>59.45</v>
      </c>
      <c r="T42" s="182">
        <f t="shared" si="12"/>
        <v>60.55</v>
      </c>
      <c r="U42" s="226"/>
      <c r="V42" s="226"/>
      <c r="W42" s="230"/>
      <c r="X42" s="165"/>
    </row>
    <row r="43" spans="1:24" s="165" customFormat="1" ht="57.75" customHeight="1">
      <c r="A43" s="160" t="s">
        <v>3</v>
      </c>
      <c r="B43" s="161" t="s">
        <v>55</v>
      </c>
      <c r="C43" s="181">
        <f t="shared" si="1"/>
        <v>0</v>
      </c>
      <c r="D43" s="181"/>
      <c r="E43" s="181"/>
      <c r="F43" s="181">
        <f>191-191</f>
        <v>0</v>
      </c>
      <c r="G43" s="182">
        <f t="shared" si="3"/>
        <v>0</v>
      </c>
      <c r="H43" s="181"/>
      <c r="I43" s="181"/>
      <c r="J43" s="181"/>
      <c r="K43" s="183"/>
      <c r="L43" s="183"/>
      <c r="M43" s="183"/>
      <c r="N43" s="183"/>
      <c r="O43" s="183"/>
      <c r="P43" s="183"/>
      <c r="Q43" s="183"/>
      <c r="R43" s="183"/>
      <c r="S43" s="183"/>
      <c r="T43" s="181"/>
      <c r="U43" s="162"/>
      <c r="V43" s="164"/>
      <c r="W43" s="229"/>
    </row>
    <row r="44" spans="1:24" s="165" customFormat="1" ht="59.25" customHeight="1">
      <c r="A44" s="160" t="s">
        <v>3</v>
      </c>
      <c r="B44" s="161" t="s">
        <v>56</v>
      </c>
      <c r="C44" s="181">
        <f t="shared" si="1"/>
        <v>1176.20082</v>
      </c>
      <c r="D44" s="181">
        <f>+D45+D46</f>
        <v>728</v>
      </c>
      <c r="E44" s="181">
        <f>+E45+E46</f>
        <v>0</v>
      </c>
      <c r="F44" s="181">
        <f>+F45+F46</f>
        <v>448.20081999999996</v>
      </c>
      <c r="G44" s="181">
        <f t="shared" ref="G44:T44" si="13">+G45+G46</f>
        <v>500.42384399999997</v>
      </c>
      <c r="H44" s="181">
        <f t="shared" si="13"/>
        <v>52.223843999999985</v>
      </c>
      <c r="I44" s="181">
        <f t="shared" si="13"/>
        <v>0</v>
      </c>
      <c r="J44" s="181">
        <f t="shared" si="13"/>
        <v>448.2</v>
      </c>
      <c r="K44" s="181">
        <f t="shared" si="13"/>
        <v>0</v>
      </c>
      <c r="L44" s="181">
        <f t="shared" si="13"/>
        <v>0</v>
      </c>
      <c r="M44" s="181">
        <f t="shared" si="13"/>
        <v>728</v>
      </c>
      <c r="N44" s="181">
        <f t="shared" si="13"/>
        <v>0</v>
      </c>
      <c r="O44" s="181">
        <f t="shared" si="13"/>
        <v>448.20081999999996</v>
      </c>
      <c r="P44" s="181">
        <f t="shared" si="13"/>
        <v>0</v>
      </c>
      <c r="Q44" s="181">
        <f t="shared" si="13"/>
        <v>0</v>
      </c>
      <c r="R44" s="181">
        <f t="shared" si="13"/>
        <v>0</v>
      </c>
      <c r="S44" s="181">
        <f t="shared" si="13"/>
        <v>59.45</v>
      </c>
      <c r="T44" s="181">
        <f t="shared" si="13"/>
        <v>60.55</v>
      </c>
      <c r="U44" s="225" t="s">
        <v>301</v>
      </c>
      <c r="V44" s="231"/>
      <c r="W44" s="166" t="s">
        <v>292</v>
      </c>
    </row>
    <row r="45" spans="1:24" s="165" customFormat="1" ht="26.25" customHeight="1">
      <c r="A45" s="221"/>
      <c r="B45" s="161" t="s">
        <v>40</v>
      </c>
      <c r="C45" s="181">
        <f t="shared" si="1"/>
        <v>0</v>
      </c>
      <c r="D45" s="181"/>
      <c r="E45" s="181"/>
      <c r="F45" s="181"/>
      <c r="G45" s="182">
        <f t="shared" si="3"/>
        <v>0</v>
      </c>
      <c r="H45" s="181"/>
      <c r="I45" s="181"/>
      <c r="J45" s="181"/>
      <c r="K45" s="183"/>
      <c r="L45" s="183"/>
      <c r="M45" s="183"/>
      <c r="N45" s="183"/>
      <c r="O45" s="183"/>
      <c r="P45" s="183"/>
      <c r="Q45" s="183"/>
      <c r="R45" s="183"/>
      <c r="S45" s="183"/>
      <c r="T45" s="181"/>
      <c r="U45" s="162"/>
      <c r="V45" s="162"/>
      <c r="W45" s="169"/>
    </row>
    <row r="46" spans="1:24" s="165" customFormat="1" ht="26.25" customHeight="1">
      <c r="A46" s="221"/>
      <c r="B46" s="161" t="s">
        <v>41</v>
      </c>
      <c r="C46" s="181">
        <f t="shared" si="1"/>
        <v>1176.20082</v>
      </c>
      <c r="D46" s="181">
        <f>792-64</f>
        <v>728</v>
      </c>
      <c r="E46" s="181"/>
      <c r="F46" s="181">
        <f>560.87082-112.67</f>
        <v>448.20081999999996</v>
      </c>
      <c r="G46" s="182">
        <f t="shared" si="3"/>
        <v>500.42384399999997</v>
      </c>
      <c r="H46" s="181">
        <f>500.423844-J46</f>
        <v>52.223843999999985</v>
      </c>
      <c r="I46" s="181"/>
      <c r="J46" s="181">
        <v>448.2</v>
      </c>
      <c r="K46" s="183"/>
      <c r="L46" s="183"/>
      <c r="M46" s="181">
        <f>D46</f>
        <v>728</v>
      </c>
      <c r="N46" s="181"/>
      <c r="O46" s="181">
        <f>F46</f>
        <v>448.20081999999996</v>
      </c>
      <c r="P46" s="183"/>
      <c r="Q46" s="183"/>
      <c r="R46" s="183"/>
      <c r="S46" s="183">
        <f>S47+S48</f>
        <v>59.45</v>
      </c>
      <c r="T46" s="183">
        <f>T47+T48</f>
        <v>60.55</v>
      </c>
      <c r="U46" s="162"/>
      <c r="V46" s="162"/>
      <c r="W46" s="229"/>
    </row>
    <row r="47" spans="1:24" s="220" customFormat="1" ht="26.25" customHeight="1">
      <c r="A47" s="222"/>
      <c r="B47" s="213" t="s">
        <v>363</v>
      </c>
      <c r="C47" s="214">
        <f t="shared" ref="C47:C48" si="14">SUM(D47:F47)</f>
        <v>100</v>
      </c>
      <c r="D47" s="214">
        <v>100</v>
      </c>
      <c r="E47" s="214"/>
      <c r="F47" s="214"/>
      <c r="G47" s="215"/>
      <c r="H47" s="214"/>
      <c r="I47" s="214"/>
      <c r="J47" s="214"/>
      <c r="K47" s="216"/>
      <c r="L47" s="216"/>
      <c r="M47" s="214"/>
      <c r="N47" s="214"/>
      <c r="O47" s="214"/>
      <c r="P47" s="216"/>
      <c r="Q47" s="216"/>
      <c r="R47" s="216"/>
      <c r="S47" s="216">
        <v>39.450000000000003</v>
      </c>
      <c r="T47" s="214">
        <f t="shared" ref="T47:T48" si="15">C47+R47-S47</f>
        <v>60.55</v>
      </c>
      <c r="U47" s="217"/>
      <c r="V47" s="217"/>
      <c r="W47" s="232"/>
    </row>
    <row r="48" spans="1:24" s="220" customFormat="1" ht="26.25" customHeight="1">
      <c r="A48" s="222"/>
      <c r="B48" s="213" t="s">
        <v>359</v>
      </c>
      <c r="C48" s="214">
        <f t="shared" si="14"/>
        <v>20</v>
      </c>
      <c r="D48" s="214">
        <v>20</v>
      </c>
      <c r="E48" s="214"/>
      <c r="F48" s="214"/>
      <c r="G48" s="215"/>
      <c r="H48" s="214"/>
      <c r="I48" s="214"/>
      <c r="J48" s="214"/>
      <c r="K48" s="216"/>
      <c r="L48" s="216"/>
      <c r="M48" s="214"/>
      <c r="N48" s="214"/>
      <c r="O48" s="214"/>
      <c r="P48" s="216"/>
      <c r="Q48" s="216"/>
      <c r="R48" s="216"/>
      <c r="S48" s="216">
        <v>20</v>
      </c>
      <c r="T48" s="214">
        <f t="shared" si="15"/>
        <v>0</v>
      </c>
      <c r="U48" s="217"/>
      <c r="V48" s="217"/>
      <c r="W48" s="232"/>
    </row>
    <row r="49" spans="1:24" s="28" customFormat="1" ht="58.5" customHeight="1">
      <c r="A49" s="12">
        <v>10</v>
      </c>
      <c r="B49" s="17" t="s">
        <v>57</v>
      </c>
      <c r="C49" s="177">
        <f t="shared" si="1"/>
        <v>2141.625</v>
      </c>
      <c r="D49" s="177">
        <f>D50+D52+D53</f>
        <v>1182</v>
      </c>
      <c r="E49" s="177">
        <f>E50+E52+E53</f>
        <v>0</v>
      </c>
      <c r="F49" s="177">
        <f>F50+F52+F53</f>
        <v>959.625</v>
      </c>
      <c r="G49" s="177">
        <f t="shared" ref="G49:T49" si="16">G50+G52+G53</f>
        <v>257.37200000000001</v>
      </c>
      <c r="H49" s="177">
        <f t="shared" si="16"/>
        <v>0</v>
      </c>
      <c r="I49" s="177">
        <f t="shared" si="16"/>
        <v>0</v>
      </c>
      <c r="J49" s="177">
        <f t="shared" si="16"/>
        <v>257.37200000000001</v>
      </c>
      <c r="K49" s="177">
        <f t="shared" si="16"/>
        <v>0.21532901066722443</v>
      </c>
      <c r="L49" s="177">
        <f t="shared" si="16"/>
        <v>0</v>
      </c>
      <c r="M49" s="177">
        <f t="shared" si="16"/>
        <v>1182</v>
      </c>
      <c r="N49" s="177">
        <f t="shared" si="16"/>
        <v>0</v>
      </c>
      <c r="O49" s="177">
        <f t="shared" si="16"/>
        <v>959.625</v>
      </c>
      <c r="P49" s="177">
        <f t="shared" si="16"/>
        <v>0</v>
      </c>
      <c r="Q49" s="177">
        <f t="shared" si="16"/>
        <v>0</v>
      </c>
      <c r="R49" s="177">
        <f t="shared" si="16"/>
        <v>0</v>
      </c>
      <c r="S49" s="177">
        <f t="shared" si="16"/>
        <v>582.42000000000007</v>
      </c>
      <c r="T49" s="177">
        <f t="shared" si="16"/>
        <v>409.95499999999993</v>
      </c>
      <c r="U49" s="18"/>
      <c r="V49" s="18"/>
      <c r="W49" s="147"/>
      <c r="X49" s="26"/>
    </row>
    <row r="50" spans="1:24" ht="128.25" customHeight="1">
      <c r="A50" s="19" t="s">
        <v>3</v>
      </c>
      <c r="B50" s="20" t="s">
        <v>58</v>
      </c>
      <c r="C50" s="179">
        <f t="shared" si="1"/>
        <v>1195.25</v>
      </c>
      <c r="D50" s="179">
        <f>832-46</f>
        <v>786</v>
      </c>
      <c r="E50" s="179"/>
      <c r="F50" s="179">
        <f>294.078+115.172</f>
        <v>409.25</v>
      </c>
      <c r="G50" s="179">
        <f t="shared" si="3"/>
        <v>257.37200000000001</v>
      </c>
      <c r="H50" s="181"/>
      <c r="I50" s="179"/>
      <c r="J50" s="179">
        <v>257.37200000000001</v>
      </c>
      <c r="K50" s="180">
        <f>G50/C50</f>
        <v>0.21532901066722443</v>
      </c>
      <c r="L50" s="180"/>
      <c r="M50" s="179">
        <f>D50</f>
        <v>786</v>
      </c>
      <c r="N50" s="179"/>
      <c r="O50" s="179">
        <f>F50</f>
        <v>409.25</v>
      </c>
      <c r="P50" s="180"/>
      <c r="Q50" s="180"/>
      <c r="R50" s="180"/>
      <c r="S50" s="180">
        <f>S51</f>
        <v>46</v>
      </c>
      <c r="T50" s="179"/>
      <c r="U50" s="192" t="s">
        <v>302</v>
      </c>
      <c r="V50" s="141"/>
      <c r="W50" s="154" t="s">
        <v>288</v>
      </c>
    </row>
    <row r="51" spans="1:24" s="220" customFormat="1" ht="27" customHeight="1">
      <c r="A51" s="212"/>
      <c r="B51" s="213" t="s">
        <v>359</v>
      </c>
      <c r="C51" s="214">
        <f t="shared" ref="C51" si="17">SUM(D51:F51)</f>
        <v>46</v>
      </c>
      <c r="D51" s="214">
        <v>46</v>
      </c>
      <c r="E51" s="214"/>
      <c r="F51" s="214"/>
      <c r="G51" s="214"/>
      <c r="H51" s="214"/>
      <c r="I51" s="214"/>
      <c r="J51" s="214"/>
      <c r="K51" s="216"/>
      <c r="L51" s="216"/>
      <c r="M51" s="214"/>
      <c r="N51" s="214"/>
      <c r="O51" s="214"/>
      <c r="P51" s="216"/>
      <c r="Q51" s="216"/>
      <c r="R51" s="216"/>
      <c r="S51" s="216">
        <v>46</v>
      </c>
      <c r="T51" s="214">
        <f t="shared" ref="T51:T65" si="18">C51+R51-S51</f>
        <v>0</v>
      </c>
      <c r="U51" s="233"/>
      <c r="V51" s="219"/>
      <c r="W51" s="234"/>
    </row>
    <row r="52" spans="1:24" ht="57" customHeight="1">
      <c r="A52" s="19" t="s">
        <v>3</v>
      </c>
      <c r="B52" s="20" t="s">
        <v>59</v>
      </c>
      <c r="C52" s="179">
        <f t="shared" si="1"/>
        <v>0</v>
      </c>
      <c r="D52" s="179"/>
      <c r="E52" s="179"/>
      <c r="F52" s="179">
        <f>1.668-1.668</f>
        <v>0</v>
      </c>
      <c r="G52" s="177">
        <f>H52+I52+J52</f>
        <v>0</v>
      </c>
      <c r="H52" s="179"/>
      <c r="I52" s="179"/>
      <c r="J52" s="179"/>
      <c r="K52" s="180"/>
      <c r="L52" s="180"/>
      <c r="M52" s="179"/>
      <c r="N52" s="179"/>
      <c r="O52" s="179"/>
      <c r="P52" s="180"/>
      <c r="Q52" s="180"/>
      <c r="R52" s="180"/>
      <c r="S52" s="180"/>
      <c r="T52" s="214"/>
      <c r="U52" s="21"/>
      <c r="V52" s="21"/>
      <c r="W52" s="151"/>
    </row>
    <row r="53" spans="1:24" ht="44.25" customHeight="1">
      <c r="A53" s="19" t="s">
        <v>3</v>
      </c>
      <c r="B53" s="20" t="s">
        <v>60</v>
      </c>
      <c r="C53" s="179">
        <f t="shared" si="1"/>
        <v>946.375</v>
      </c>
      <c r="D53" s="179">
        <f>434-19-19</f>
        <v>396</v>
      </c>
      <c r="E53" s="179"/>
      <c r="F53" s="179">
        <f>614.375-32-32</f>
        <v>550.375</v>
      </c>
      <c r="G53" s="177">
        <f>H53+I53+J53</f>
        <v>0</v>
      </c>
      <c r="H53" s="179"/>
      <c r="I53" s="179"/>
      <c r="J53" s="179"/>
      <c r="K53" s="180"/>
      <c r="L53" s="180"/>
      <c r="M53" s="179">
        <f>D53</f>
        <v>396</v>
      </c>
      <c r="N53" s="179"/>
      <c r="O53" s="179">
        <f>F53</f>
        <v>550.375</v>
      </c>
      <c r="P53" s="180"/>
      <c r="Q53" s="180"/>
      <c r="R53" s="180"/>
      <c r="S53" s="180">
        <f>SUM(S54:S65)</f>
        <v>536.42000000000007</v>
      </c>
      <c r="T53" s="180">
        <f t="shared" si="18"/>
        <v>409.95499999999993</v>
      </c>
      <c r="U53" s="192" t="s">
        <v>303</v>
      </c>
      <c r="V53" s="146"/>
      <c r="W53" s="154" t="s">
        <v>288</v>
      </c>
    </row>
    <row r="54" spans="1:24" s="220" customFormat="1" ht="25.5" customHeight="1">
      <c r="A54" s="212"/>
      <c r="B54" s="213" t="s">
        <v>355</v>
      </c>
      <c r="C54" s="214">
        <f t="shared" ref="C54:C65" si="19">SUM(D54:F54)</f>
        <v>51</v>
      </c>
      <c r="D54" s="214">
        <v>19</v>
      </c>
      <c r="E54" s="214"/>
      <c r="F54" s="214">
        <v>32</v>
      </c>
      <c r="G54" s="215"/>
      <c r="H54" s="214"/>
      <c r="I54" s="214"/>
      <c r="J54" s="214"/>
      <c r="K54" s="216"/>
      <c r="L54" s="216"/>
      <c r="M54" s="214"/>
      <c r="N54" s="214"/>
      <c r="O54" s="214"/>
      <c r="P54" s="216"/>
      <c r="Q54" s="216"/>
      <c r="R54" s="216"/>
      <c r="S54" s="216">
        <v>51</v>
      </c>
      <c r="T54" s="214">
        <f t="shared" si="18"/>
        <v>0</v>
      </c>
      <c r="U54" s="233"/>
      <c r="V54" s="235"/>
      <c r="W54" s="234"/>
    </row>
    <row r="55" spans="1:24" s="220" customFormat="1" ht="25.5" customHeight="1">
      <c r="A55" s="212"/>
      <c r="B55" s="213" t="s">
        <v>363</v>
      </c>
      <c r="C55" s="214">
        <f t="shared" si="19"/>
        <v>46</v>
      </c>
      <c r="D55" s="214">
        <v>15</v>
      </c>
      <c r="E55" s="214"/>
      <c r="F55" s="214">
        <v>31</v>
      </c>
      <c r="G55" s="215"/>
      <c r="H55" s="214"/>
      <c r="I55" s="214"/>
      <c r="J55" s="214"/>
      <c r="K55" s="216"/>
      <c r="L55" s="216"/>
      <c r="M55" s="214"/>
      <c r="N55" s="214"/>
      <c r="O55" s="214"/>
      <c r="P55" s="216"/>
      <c r="Q55" s="216"/>
      <c r="R55" s="216"/>
      <c r="S55" s="216">
        <v>46</v>
      </c>
      <c r="T55" s="214">
        <f t="shared" si="18"/>
        <v>0</v>
      </c>
      <c r="U55" s="233"/>
      <c r="V55" s="235"/>
      <c r="W55" s="234"/>
    </row>
    <row r="56" spans="1:24" s="220" customFormat="1" ht="25.5" customHeight="1">
      <c r="A56" s="212"/>
      <c r="B56" s="213" t="s">
        <v>364</v>
      </c>
      <c r="C56" s="214">
        <f t="shared" si="19"/>
        <v>51</v>
      </c>
      <c r="D56" s="214">
        <v>20</v>
      </c>
      <c r="E56" s="214">
        <v>0</v>
      </c>
      <c r="F56" s="214">
        <v>31</v>
      </c>
      <c r="G56" s="215"/>
      <c r="H56" s="214"/>
      <c r="I56" s="214"/>
      <c r="J56" s="214"/>
      <c r="K56" s="216"/>
      <c r="L56" s="216"/>
      <c r="M56" s="214"/>
      <c r="N56" s="214"/>
      <c r="O56" s="214"/>
      <c r="P56" s="216"/>
      <c r="Q56" s="216"/>
      <c r="R56" s="216"/>
      <c r="S56" s="216">
        <v>51</v>
      </c>
      <c r="T56" s="214">
        <f t="shared" si="18"/>
        <v>0</v>
      </c>
      <c r="U56" s="233"/>
      <c r="V56" s="235"/>
      <c r="W56" s="234"/>
    </row>
    <row r="57" spans="1:24" s="220" customFormat="1" ht="25.5" customHeight="1">
      <c r="A57" s="212"/>
      <c r="B57" s="213" t="s">
        <v>365</v>
      </c>
      <c r="C57" s="214">
        <f t="shared" si="19"/>
        <v>51</v>
      </c>
      <c r="D57" s="214">
        <v>20</v>
      </c>
      <c r="E57" s="214"/>
      <c r="F57" s="214">
        <v>31</v>
      </c>
      <c r="G57" s="215"/>
      <c r="H57" s="214"/>
      <c r="I57" s="214"/>
      <c r="J57" s="214"/>
      <c r="K57" s="216"/>
      <c r="L57" s="216"/>
      <c r="M57" s="214"/>
      <c r="N57" s="214"/>
      <c r="O57" s="214"/>
      <c r="P57" s="216"/>
      <c r="Q57" s="216"/>
      <c r="R57" s="216"/>
      <c r="S57" s="216">
        <v>29</v>
      </c>
      <c r="T57" s="214">
        <f t="shared" si="18"/>
        <v>22</v>
      </c>
      <c r="U57" s="233"/>
      <c r="V57" s="235"/>
      <c r="W57" s="234"/>
    </row>
    <row r="58" spans="1:24" s="220" customFormat="1" ht="25.5" customHeight="1">
      <c r="A58" s="212"/>
      <c r="B58" s="213" t="s">
        <v>357</v>
      </c>
      <c r="C58" s="214">
        <f t="shared" si="19"/>
        <v>54</v>
      </c>
      <c r="D58" s="214">
        <v>22</v>
      </c>
      <c r="E58" s="214"/>
      <c r="F58" s="214">
        <v>32</v>
      </c>
      <c r="G58" s="215"/>
      <c r="H58" s="214"/>
      <c r="I58" s="214"/>
      <c r="J58" s="214"/>
      <c r="K58" s="216"/>
      <c r="L58" s="216"/>
      <c r="M58" s="214"/>
      <c r="N58" s="214"/>
      <c r="O58" s="214"/>
      <c r="P58" s="216"/>
      <c r="Q58" s="216"/>
      <c r="R58" s="216"/>
      <c r="S58" s="216">
        <v>30.045000000000002</v>
      </c>
      <c r="T58" s="214">
        <f t="shared" si="18"/>
        <v>23.954999999999998</v>
      </c>
      <c r="U58" s="233"/>
      <c r="V58" s="235"/>
      <c r="W58" s="234"/>
    </row>
    <row r="59" spans="1:24" s="220" customFormat="1" ht="25.5" customHeight="1">
      <c r="A59" s="212"/>
      <c r="B59" s="213" t="s">
        <v>366</v>
      </c>
      <c r="C59" s="214">
        <f t="shared" si="19"/>
        <v>49</v>
      </c>
      <c r="D59" s="214">
        <v>18</v>
      </c>
      <c r="E59" s="214"/>
      <c r="F59" s="214">
        <v>31</v>
      </c>
      <c r="G59" s="215"/>
      <c r="H59" s="214"/>
      <c r="I59" s="214"/>
      <c r="J59" s="214"/>
      <c r="K59" s="216"/>
      <c r="L59" s="216"/>
      <c r="M59" s="214"/>
      <c r="N59" s="214"/>
      <c r="O59" s="214"/>
      <c r="P59" s="216"/>
      <c r="Q59" s="216"/>
      <c r="R59" s="216"/>
      <c r="S59" s="216">
        <v>49</v>
      </c>
      <c r="T59" s="214">
        <f t="shared" si="18"/>
        <v>0</v>
      </c>
      <c r="U59" s="233"/>
      <c r="V59" s="235"/>
      <c r="W59" s="234"/>
    </row>
    <row r="60" spans="1:24" s="220" customFormat="1" ht="25.5" customHeight="1">
      <c r="A60" s="212"/>
      <c r="B60" s="213" t="s">
        <v>367</v>
      </c>
      <c r="C60" s="214">
        <f t="shared" si="19"/>
        <v>49</v>
      </c>
      <c r="D60" s="214">
        <v>18</v>
      </c>
      <c r="E60" s="214"/>
      <c r="F60" s="214">
        <v>31</v>
      </c>
      <c r="G60" s="215"/>
      <c r="H60" s="214"/>
      <c r="I60" s="214"/>
      <c r="J60" s="214"/>
      <c r="K60" s="216"/>
      <c r="L60" s="216"/>
      <c r="M60" s="214"/>
      <c r="N60" s="214"/>
      <c r="O60" s="214"/>
      <c r="P60" s="216"/>
      <c r="Q60" s="216"/>
      <c r="R60" s="216"/>
      <c r="S60" s="216">
        <v>49</v>
      </c>
      <c r="T60" s="214">
        <f t="shared" si="18"/>
        <v>0</v>
      </c>
      <c r="U60" s="233"/>
      <c r="V60" s="235"/>
      <c r="W60" s="234"/>
    </row>
    <row r="61" spans="1:24" s="220" customFormat="1" ht="25.5" customHeight="1">
      <c r="A61" s="212"/>
      <c r="B61" s="213" t="s">
        <v>368</v>
      </c>
      <c r="C61" s="214">
        <f t="shared" si="19"/>
        <v>49</v>
      </c>
      <c r="D61" s="214">
        <v>18</v>
      </c>
      <c r="E61" s="214"/>
      <c r="F61" s="214">
        <v>31</v>
      </c>
      <c r="G61" s="215"/>
      <c r="H61" s="214"/>
      <c r="I61" s="214"/>
      <c r="J61" s="214"/>
      <c r="K61" s="216"/>
      <c r="L61" s="216"/>
      <c r="M61" s="214"/>
      <c r="N61" s="214"/>
      <c r="O61" s="214"/>
      <c r="P61" s="216"/>
      <c r="Q61" s="216"/>
      <c r="R61" s="216"/>
      <c r="S61" s="216">
        <v>49</v>
      </c>
      <c r="T61" s="214">
        <f t="shared" si="18"/>
        <v>0</v>
      </c>
      <c r="U61" s="233"/>
      <c r="V61" s="235"/>
      <c r="W61" s="234"/>
    </row>
    <row r="62" spans="1:24" s="220" customFormat="1" ht="25.5" customHeight="1">
      <c r="A62" s="212"/>
      <c r="B62" s="213" t="s">
        <v>360</v>
      </c>
      <c r="C62" s="214">
        <f t="shared" si="19"/>
        <v>46</v>
      </c>
      <c r="D62" s="214">
        <v>15</v>
      </c>
      <c r="E62" s="214"/>
      <c r="F62" s="214">
        <v>31</v>
      </c>
      <c r="G62" s="215"/>
      <c r="H62" s="214"/>
      <c r="I62" s="214"/>
      <c r="J62" s="214"/>
      <c r="K62" s="216"/>
      <c r="L62" s="216"/>
      <c r="M62" s="214"/>
      <c r="N62" s="214"/>
      <c r="O62" s="214"/>
      <c r="P62" s="216"/>
      <c r="Q62" s="216"/>
      <c r="R62" s="216"/>
      <c r="S62" s="216">
        <v>46</v>
      </c>
      <c r="T62" s="214">
        <f t="shared" si="18"/>
        <v>0</v>
      </c>
      <c r="U62" s="233"/>
      <c r="V62" s="235"/>
      <c r="W62" s="234"/>
    </row>
    <row r="63" spans="1:24" s="220" customFormat="1" ht="25.5" customHeight="1">
      <c r="A63" s="212"/>
      <c r="B63" s="213" t="s">
        <v>362</v>
      </c>
      <c r="C63" s="214">
        <f t="shared" ref="C63:C64" si="20">SUM(D63:F63)</f>
        <v>53</v>
      </c>
      <c r="D63" s="214">
        <v>20</v>
      </c>
      <c r="E63" s="214"/>
      <c r="F63" s="214">
        <v>33</v>
      </c>
      <c r="G63" s="215"/>
      <c r="H63" s="214"/>
      <c r="I63" s="214"/>
      <c r="J63" s="214"/>
      <c r="K63" s="216"/>
      <c r="L63" s="216"/>
      <c r="M63" s="214"/>
      <c r="N63" s="214"/>
      <c r="O63" s="214"/>
      <c r="P63" s="216"/>
      <c r="Q63" s="216"/>
      <c r="R63" s="216"/>
      <c r="S63" s="216">
        <v>53</v>
      </c>
      <c r="T63" s="214">
        <f t="shared" si="18"/>
        <v>0</v>
      </c>
      <c r="U63" s="233"/>
      <c r="V63" s="235"/>
      <c r="W63" s="234"/>
    </row>
    <row r="64" spans="1:24" s="220" customFormat="1" ht="25.5" customHeight="1">
      <c r="A64" s="212"/>
      <c r="B64" s="213" t="s">
        <v>361</v>
      </c>
      <c r="C64" s="214">
        <f t="shared" si="20"/>
        <v>54</v>
      </c>
      <c r="D64" s="214">
        <v>22</v>
      </c>
      <c r="E64" s="214"/>
      <c r="F64" s="214">
        <v>32</v>
      </c>
      <c r="G64" s="215"/>
      <c r="H64" s="214"/>
      <c r="I64" s="214"/>
      <c r="J64" s="214"/>
      <c r="K64" s="216"/>
      <c r="L64" s="216"/>
      <c r="M64" s="214"/>
      <c r="N64" s="214"/>
      <c r="O64" s="214"/>
      <c r="P64" s="216"/>
      <c r="Q64" s="216"/>
      <c r="R64" s="216"/>
      <c r="S64" s="216">
        <v>54</v>
      </c>
      <c r="T64" s="214">
        <f t="shared" si="18"/>
        <v>0</v>
      </c>
      <c r="U64" s="233"/>
      <c r="V64" s="235"/>
      <c r="W64" s="234"/>
    </row>
    <row r="65" spans="1:23" s="220" customFormat="1" ht="25.5" customHeight="1">
      <c r="A65" s="212"/>
      <c r="B65" s="213" t="s">
        <v>369</v>
      </c>
      <c r="C65" s="214">
        <f t="shared" si="19"/>
        <v>149.375</v>
      </c>
      <c r="D65" s="214">
        <v>100</v>
      </c>
      <c r="E65" s="214"/>
      <c r="F65" s="214">
        <v>49.375</v>
      </c>
      <c r="G65" s="215"/>
      <c r="H65" s="214"/>
      <c r="I65" s="214"/>
      <c r="J65" s="214"/>
      <c r="K65" s="216"/>
      <c r="L65" s="216"/>
      <c r="M65" s="214"/>
      <c r="N65" s="214"/>
      <c r="O65" s="214"/>
      <c r="P65" s="216"/>
      <c r="Q65" s="216"/>
      <c r="R65" s="216"/>
      <c r="S65" s="216">
        <v>29.375</v>
      </c>
      <c r="T65" s="214">
        <f t="shared" si="18"/>
        <v>120</v>
      </c>
      <c r="U65" s="233"/>
      <c r="V65" s="235"/>
      <c r="W65" s="234"/>
    </row>
  </sheetData>
  <mergeCells count="29">
    <mergeCell ref="A1:W1"/>
    <mergeCell ref="C9:C10"/>
    <mergeCell ref="G9:G10"/>
    <mergeCell ref="L8:O8"/>
    <mergeCell ref="P8:P10"/>
    <mergeCell ref="M9:N9"/>
    <mergeCell ref="L9:L10"/>
    <mergeCell ref="O9:O10"/>
    <mergeCell ref="A2:W2"/>
    <mergeCell ref="F9:F10"/>
    <mergeCell ref="A3:W3"/>
    <mergeCell ref="J9:J10"/>
    <mergeCell ref="B8:B10"/>
    <mergeCell ref="A8:A10"/>
    <mergeCell ref="C8:F8"/>
    <mergeCell ref="V7:W7"/>
    <mergeCell ref="W8:W10"/>
    <mergeCell ref="H9:I9"/>
    <mergeCell ref="U8:U10"/>
    <mergeCell ref="V8:V10"/>
    <mergeCell ref="C7:D7"/>
    <mergeCell ref="G8:J8"/>
    <mergeCell ref="K8:K10"/>
    <mergeCell ref="D9:E9"/>
    <mergeCell ref="Q8:Q10"/>
    <mergeCell ref="R8:S8"/>
    <mergeCell ref="R9:R10"/>
    <mergeCell ref="S9:S10"/>
    <mergeCell ref="T8:T10"/>
  </mergeCells>
  <pageMargins left="0.39370078740157483" right="0.19685039370078741" top="0.43307086614173229" bottom="0.43307086614173229" header="0.31496062992125984" footer="0.31496062992125984"/>
  <pageSetup paperSize="9" scale="52" fitToHeight="0" orientation="landscape"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G79"/>
  <sheetViews>
    <sheetView zoomScale="70" zoomScaleNormal="70" workbookViewId="0">
      <selection activeCell="R12" sqref="R12"/>
    </sheetView>
  </sheetViews>
  <sheetFormatPr defaultColWidth="7.44140625" defaultRowHeight="15.75"/>
  <cols>
    <col min="1" max="1" width="4.5546875" style="1" customWidth="1"/>
    <col min="2" max="2" width="44" style="2" customWidth="1"/>
    <col min="3" max="4" width="11.88671875" style="3" customWidth="1"/>
    <col min="5" max="6" width="11.88671875" style="117" customWidth="1"/>
    <col min="7" max="15" width="11.88671875" style="117" hidden="1" customWidth="1"/>
    <col min="16" max="17" width="11.88671875" style="124" hidden="1" customWidth="1"/>
    <col min="18" max="20" width="11.88671875" style="124" customWidth="1"/>
    <col min="21" max="21" width="18.33203125" style="117" customWidth="1"/>
    <col min="22" max="22" width="10.77734375" style="117" customWidth="1"/>
    <col min="23" max="23" width="12.5546875" style="4" customWidth="1"/>
    <col min="24" max="24" width="12" style="2" customWidth="1"/>
    <col min="25" max="29" width="7.44140625" style="2" customWidth="1"/>
    <col min="30" max="265" width="7.44140625" style="2"/>
    <col min="266" max="266" width="4.5546875" style="2" customWidth="1"/>
    <col min="267" max="267" width="44" style="2" customWidth="1"/>
    <col min="268" max="268" width="13" style="2" customWidth="1"/>
    <col min="269" max="274" width="10.77734375" style="2" customWidth="1"/>
    <col min="275" max="275" width="12.33203125" style="2" customWidth="1"/>
    <col min="276" max="276" width="10.77734375" style="2" customWidth="1"/>
    <col min="277" max="278" width="28.33203125" style="2" customWidth="1"/>
    <col min="279" max="279" width="12.5546875" style="2" customWidth="1"/>
    <col min="280" max="280" width="12" style="2" customWidth="1"/>
    <col min="281" max="285" width="7.44140625" style="2" customWidth="1"/>
    <col min="286" max="521" width="7.44140625" style="2"/>
    <col min="522" max="522" width="4.5546875" style="2" customWidth="1"/>
    <col min="523" max="523" width="44" style="2" customWidth="1"/>
    <col min="524" max="524" width="13" style="2" customWidth="1"/>
    <col min="525" max="530" width="10.77734375" style="2" customWidth="1"/>
    <col min="531" max="531" width="12.33203125" style="2" customWidth="1"/>
    <col min="532" max="532" width="10.77734375" style="2" customWidth="1"/>
    <col min="533" max="534" width="28.33203125" style="2" customWidth="1"/>
    <col min="535" max="535" width="12.5546875" style="2" customWidth="1"/>
    <col min="536" max="536" width="12" style="2" customWidth="1"/>
    <col min="537" max="541" width="7.44140625" style="2" customWidth="1"/>
    <col min="542" max="777" width="7.44140625" style="2"/>
    <col min="778" max="778" width="4.5546875" style="2" customWidth="1"/>
    <col min="779" max="779" width="44" style="2" customWidth="1"/>
    <col min="780" max="780" width="13" style="2" customWidth="1"/>
    <col min="781" max="786" width="10.77734375" style="2" customWidth="1"/>
    <col min="787" max="787" width="12.33203125" style="2" customWidth="1"/>
    <col min="788" max="788" width="10.77734375" style="2" customWidth="1"/>
    <col min="789" max="790" width="28.33203125" style="2" customWidth="1"/>
    <col min="791" max="791" width="12.5546875" style="2" customWidth="1"/>
    <col min="792" max="792" width="12" style="2" customWidth="1"/>
    <col min="793" max="797" width="7.44140625" style="2" customWidth="1"/>
    <col min="798" max="1033" width="7.44140625" style="2"/>
    <col min="1034" max="1034" width="4.5546875" style="2" customWidth="1"/>
    <col min="1035" max="1035" width="44" style="2" customWidth="1"/>
    <col min="1036" max="1036" width="13" style="2" customWidth="1"/>
    <col min="1037" max="1042" width="10.77734375" style="2" customWidth="1"/>
    <col min="1043" max="1043" width="12.33203125" style="2" customWidth="1"/>
    <col min="1044" max="1044" width="10.77734375" style="2" customWidth="1"/>
    <col min="1045" max="1046" width="28.33203125" style="2" customWidth="1"/>
    <col min="1047" max="1047" width="12.5546875" style="2" customWidth="1"/>
    <col min="1048" max="1048" width="12" style="2" customWidth="1"/>
    <col min="1049" max="1053" width="7.44140625" style="2" customWidth="1"/>
    <col min="1054" max="1289" width="7.44140625" style="2"/>
    <col min="1290" max="1290" width="4.5546875" style="2" customWidth="1"/>
    <col min="1291" max="1291" width="44" style="2" customWidth="1"/>
    <col min="1292" max="1292" width="13" style="2" customWidth="1"/>
    <col min="1293" max="1298" width="10.77734375" style="2" customWidth="1"/>
    <col min="1299" max="1299" width="12.33203125" style="2" customWidth="1"/>
    <col min="1300" max="1300" width="10.77734375" style="2" customWidth="1"/>
    <col min="1301" max="1302" width="28.33203125" style="2" customWidth="1"/>
    <col min="1303" max="1303" width="12.5546875" style="2" customWidth="1"/>
    <col min="1304" max="1304" width="12" style="2" customWidth="1"/>
    <col min="1305" max="1309" width="7.44140625" style="2" customWidth="1"/>
    <col min="1310" max="1545" width="7.44140625" style="2"/>
    <col min="1546" max="1546" width="4.5546875" style="2" customWidth="1"/>
    <col min="1547" max="1547" width="44" style="2" customWidth="1"/>
    <col min="1548" max="1548" width="13" style="2" customWidth="1"/>
    <col min="1549" max="1554" width="10.77734375" style="2" customWidth="1"/>
    <col min="1555" max="1555" width="12.33203125" style="2" customWidth="1"/>
    <col min="1556" max="1556" width="10.77734375" style="2" customWidth="1"/>
    <col min="1557" max="1558" width="28.33203125" style="2" customWidth="1"/>
    <col min="1559" max="1559" width="12.5546875" style="2" customWidth="1"/>
    <col min="1560" max="1560" width="12" style="2" customWidth="1"/>
    <col min="1561" max="1565" width="7.44140625" style="2" customWidth="1"/>
    <col min="1566" max="1801" width="7.44140625" style="2"/>
    <col min="1802" max="1802" width="4.5546875" style="2" customWidth="1"/>
    <col min="1803" max="1803" width="44" style="2" customWidth="1"/>
    <col min="1804" max="1804" width="13" style="2" customWidth="1"/>
    <col min="1805" max="1810" width="10.77734375" style="2" customWidth="1"/>
    <col min="1811" max="1811" width="12.33203125" style="2" customWidth="1"/>
    <col min="1812" max="1812" width="10.77734375" style="2" customWidth="1"/>
    <col min="1813" max="1814" width="28.33203125" style="2" customWidth="1"/>
    <col min="1815" max="1815" width="12.5546875" style="2" customWidth="1"/>
    <col min="1816" max="1816" width="12" style="2" customWidth="1"/>
    <col min="1817" max="1821" width="7.44140625" style="2" customWidth="1"/>
    <col min="1822" max="2057" width="7.44140625" style="2"/>
    <col min="2058" max="2058" width="4.5546875" style="2" customWidth="1"/>
    <col min="2059" max="2059" width="44" style="2" customWidth="1"/>
    <col min="2060" max="2060" width="13" style="2" customWidth="1"/>
    <col min="2061" max="2066" width="10.77734375" style="2" customWidth="1"/>
    <col min="2067" max="2067" width="12.33203125" style="2" customWidth="1"/>
    <col min="2068" max="2068" width="10.77734375" style="2" customWidth="1"/>
    <col min="2069" max="2070" width="28.33203125" style="2" customWidth="1"/>
    <col min="2071" max="2071" width="12.5546875" style="2" customWidth="1"/>
    <col min="2072" max="2072" width="12" style="2" customWidth="1"/>
    <col min="2073" max="2077" width="7.44140625" style="2" customWidth="1"/>
    <col min="2078" max="2313" width="7.44140625" style="2"/>
    <col min="2314" max="2314" width="4.5546875" style="2" customWidth="1"/>
    <col min="2315" max="2315" width="44" style="2" customWidth="1"/>
    <col min="2316" max="2316" width="13" style="2" customWidth="1"/>
    <col min="2317" max="2322" width="10.77734375" style="2" customWidth="1"/>
    <col min="2323" max="2323" width="12.33203125" style="2" customWidth="1"/>
    <col min="2324" max="2324" width="10.77734375" style="2" customWidth="1"/>
    <col min="2325" max="2326" width="28.33203125" style="2" customWidth="1"/>
    <col min="2327" max="2327" width="12.5546875" style="2" customWidth="1"/>
    <col min="2328" max="2328" width="12" style="2" customWidth="1"/>
    <col min="2329" max="2333" width="7.44140625" style="2" customWidth="1"/>
    <col min="2334" max="2569" width="7.44140625" style="2"/>
    <col min="2570" max="2570" width="4.5546875" style="2" customWidth="1"/>
    <col min="2571" max="2571" width="44" style="2" customWidth="1"/>
    <col min="2572" max="2572" width="13" style="2" customWidth="1"/>
    <col min="2573" max="2578" width="10.77734375" style="2" customWidth="1"/>
    <col min="2579" max="2579" width="12.33203125" style="2" customWidth="1"/>
    <col min="2580" max="2580" width="10.77734375" style="2" customWidth="1"/>
    <col min="2581" max="2582" width="28.33203125" style="2" customWidth="1"/>
    <col min="2583" max="2583" width="12.5546875" style="2" customWidth="1"/>
    <col min="2584" max="2584" width="12" style="2" customWidth="1"/>
    <col min="2585" max="2589" width="7.44140625" style="2" customWidth="1"/>
    <col min="2590" max="2825" width="7.44140625" style="2"/>
    <col min="2826" max="2826" width="4.5546875" style="2" customWidth="1"/>
    <col min="2827" max="2827" width="44" style="2" customWidth="1"/>
    <col min="2828" max="2828" width="13" style="2" customWidth="1"/>
    <col min="2829" max="2834" width="10.77734375" style="2" customWidth="1"/>
    <col min="2835" max="2835" width="12.33203125" style="2" customWidth="1"/>
    <col min="2836" max="2836" width="10.77734375" style="2" customWidth="1"/>
    <col min="2837" max="2838" width="28.33203125" style="2" customWidth="1"/>
    <col min="2839" max="2839" width="12.5546875" style="2" customWidth="1"/>
    <col min="2840" max="2840" width="12" style="2" customWidth="1"/>
    <col min="2841" max="2845" width="7.44140625" style="2" customWidth="1"/>
    <col min="2846" max="3081" width="7.44140625" style="2"/>
    <col min="3082" max="3082" width="4.5546875" style="2" customWidth="1"/>
    <col min="3083" max="3083" width="44" style="2" customWidth="1"/>
    <col min="3084" max="3084" width="13" style="2" customWidth="1"/>
    <col min="3085" max="3090" width="10.77734375" style="2" customWidth="1"/>
    <col min="3091" max="3091" width="12.33203125" style="2" customWidth="1"/>
    <col min="3092" max="3092" width="10.77734375" style="2" customWidth="1"/>
    <col min="3093" max="3094" width="28.33203125" style="2" customWidth="1"/>
    <col min="3095" max="3095" width="12.5546875" style="2" customWidth="1"/>
    <col min="3096" max="3096" width="12" style="2" customWidth="1"/>
    <col min="3097" max="3101" width="7.44140625" style="2" customWidth="1"/>
    <col min="3102" max="3337" width="7.44140625" style="2"/>
    <col min="3338" max="3338" width="4.5546875" style="2" customWidth="1"/>
    <col min="3339" max="3339" width="44" style="2" customWidth="1"/>
    <col min="3340" max="3340" width="13" style="2" customWidth="1"/>
    <col min="3341" max="3346" width="10.77734375" style="2" customWidth="1"/>
    <col min="3347" max="3347" width="12.33203125" style="2" customWidth="1"/>
    <col min="3348" max="3348" width="10.77734375" style="2" customWidth="1"/>
    <col min="3349" max="3350" width="28.33203125" style="2" customWidth="1"/>
    <col min="3351" max="3351" width="12.5546875" style="2" customWidth="1"/>
    <col min="3352" max="3352" width="12" style="2" customWidth="1"/>
    <col min="3353" max="3357" width="7.44140625" style="2" customWidth="1"/>
    <col min="3358" max="3593" width="7.44140625" style="2"/>
    <col min="3594" max="3594" width="4.5546875" style="2" customWidth="1"/>
    <col min="3595" max="3595" width="44" style="2" customWidth="1"/>
    <col min="3596" max="3596" width="13" style="2" customWidth="1"/>
    <col min="3597" max="3602" width="10.77734375" style="2" customWidth="1"/>
    <col min="3603" max="3603" width="12.33203125" style="2" customWidth="1"/>
    <col min="3604" max="3604" width="10.77734375" style="2" customWidth="1"/>
    <col min="3605" max="3606" width="28.33203125" style="2" customWidth="1"/>
    <col min="3607" max="3607" width="12.5546875" style="2" customWidth="1"/>
    <col min="3608" max="3608" width="12" style="2" customWidth="1"/>
    <col min="3609" max="3613" width="7.44140625" style="2" customWidth="1"/>
    <col min="3614" max="3849" width="7.44140625" style="2"/>
    <col min="3850" max="3850" width="4.5546875" style="2" customWidth="1"/>
    <col min="3851" max="3851" width="44" style="2" customWidth="1"/>
    <col min="3852" max="3852" width="13" style="2" customWidth="1"/>
    <col min="3853" max="3858" width="10.77734375" style="2" customWidth="1"/>
    <col min="3859" max="3859" width="12.33203125" style="2" customWidth="1"/>
    <col min="3860" max="3860" width="10.77734375" style="2" customWidth="1"/>
    <col min="3861" max="3862" width="28.33203125" style="2" customWidth="1"/>
    <col min="3863" max="3863" width="12.5546875" style="2" customWidth="1"/>
    <col min="3864" max="3864" width="12" style="2" customWidth="1"/>
    <col min="3865" max="3869" width="7.44140625" style="2" customWidth="1"/>
    <col min="3870" max="4105" width="7.44140625" style="2"/>
    <col min="4106" max="4106" width="4.5546875" style="2" customWidth="1"/>
    <col min="4107" max="4107" width="44" style="2" customWidth="1"/>
    <col min="4108" max="4108" width="13" style="2" customWidth="1"/>
    <col min="4109" max="4114" width="10.77734375" style="2" customWidth="1"/>
    <col min="4115" max="4115" width="12.33203125" style="2" customWidth="1"/>
    <col min="4116" max="4116" width="10.77734375" style="2" customWidth="1"/>
    <col min="4117" max="4118" width="28.33203125" style="2" customWidth="1"/>
    <col min="4119" max="4119" width="12.5546875" style="2" customWidth="1"/>
    <col min="4120" max="4120" width="12" style="2" customWidth="1"/>
    <col min="4121" max="4125" width="7.44140625" style="2" customWidth="1"/>
    <col min="4126" max="4361" width="7.44140625" style="2"/>
    <col min="4362" max="4362" width="4.5546875" style="2" customWidth="1"/>
    <col min="4363" max="4363" width="44" style="2" customWidth="1"/>
    <col min="4364" max="4364" width="13" style="2" customWidth="1"/>
    <col min="4365" max="4370" width="10.77734375" style="2" customWidth="1"/>
    <col min="4371" max="4371" width="12.33203125" style="2" customWidth="1"/>
    <col min="4372" max="4372" width="10.77734375" style="2" customWidth="1"/>
    <col min="4373" max="4374" width="28.33203125" style="2" customWidth="1"/>
    <col min="4375" max="4375" width="12.5546875" style="2" customWidth="1"/>
    <col min="4376" max="4376" width="12" style="2" customWidth="1"/>
    <col min="4377" max="4381" width="7.44140625" style="2" customWidth="1"/>
    <col min="4382" max="4617" width="7.44140625" style="2"/>
    <col min="4618" max="4618" width="4.5546875" style="2" customWidth="1"/>
    <col min="4619" max="4619" width="44" style="2" customWidth="1"/>
    <col min="4620" max="4620" width="13" style="2" customWidth="1"/>
    <col min="4621" max="4626" width="10.77734375" style="2" customWidth="1"/>
    <col min="4627" max="4627" width="12.33203125" style="2" customWidth="1"/>
    <col min="4628" max="4628" width="10.77734375" style="2" customWidth="1"/>
    <col min="4629" max="4630" width="28.33203125" style="2" customWidth="1"/>
    <col min="4631" max="4631" width="12.5546875" style="2" customWidth="1"/>
    <col min="4632" max="4632" width="12" style="2" customWidth="1"/>
    <col min="4633" max="4637" width="7.44140625" style="2" customWidth="1"/>
    <col min="4638" max="4873" width="7.44140625" style="2"/>
    <col min="4874" max="4874" width="4.5546875" style="2" customWidth="1"/>
    <col min="4875" max="4875" width="44" style="2" customWidth="1"/>
    <col min="4876" max="4876" width="13" style="2" customWidth="1"/>
    <col min="4877" max="4882" width="10.77734375" style="2" customWidth="1"/>
    <col min="4883" max="4883" width="12.33203125" style="2" customWidth="1"/>
    <col min="4884" max="4884" width="10.77734375" style="2" customWidth="1"/>
    <col min="4885" max="4886" width="28.33203125" style="2" customWidth="1"/>
    <col min="4887" max="4887" width="12.5546875" style="2" customWidth="1"/>
    <col min="4888" max="4888" width="12" style="2" customWidth="1"/>
    <col min="4889" max="4893" width="7.44140625" style="2" customWidth="1"/>
    <col min="4894" max="5129" width="7.44140625" style="2"/>
    <col min="5130" max="5130" width="4.5546875" style="2" customWidth="1"/>
    <col min="5131" max="5131" width="44" style="2" customWidth="1"/>
    <col min="5132" max="5132" width="13" style="2" customWidth="1"/>
    <col min="5133" max="5138" width="10.77734375" style="2" customWidth="1"/>
    <col min="5139" max="5139" width="12.33203125" style="2" customWidth="1"/>
    <col min="5140" max="5140" width="10.77734375" style="2" customWidth="1"/>
    <col min="5141" max="5142" width="28.33203125" style="2" customWidth="1"/>
    <col min="5143" max="5143" width="12.5546875" style="2" customWidth="1"/>
    <col min="5144" max="5144" width="12" style="2" customWidth="1"/>
    <col min="5145" max="5149" width="7.44140625" style="2" customWidth="1"/>
    <col min="5150" max="5385" width="7.44140625" style="2"/>
    <col min="5386" max="5386" width="4.5546875" style="2" customWidth="1"/>
    <col min="5387" max="5387" width="44" style="2" customWidth="1"/>
    <col min="5388" max="5388" width="13" style="2" customWidth="1"/>
    <col min="5389" max="5394" width="10.77734375" style="2" customWidth="1"/>
    <col min="5395" max="5395" width="12.33203125" style="2" customWidth="1"/>
    <col min="5396" max="5396" width="10.77734375" style="2" customWidth="1"/>
    <col min="5397" max="5398" width="28.33203125" style="2" customWidth="1"/>
    <col min="5399" max="5399" width="12.5546875" style="2" customWidth="1"/>
    <col min="5400" max="5400" width="12" style="2" customWidth="1"/>
    <col min="5401" max="5405" width="7.44140625" style="2" customWidth="1"/>
    <col min="5406" max="5641" width="7.44140625" style="2"/>
    <col min="5642" max="5642" width="4.5546875" style="2" customWidth="1"/>
    <col min="5643" max="5643" width="44" style="2" customWidth="1"/>
    <col min="5644" max="5644" width="13" style="2" customWidth="1"/>
    <col min="5645" max="5650" width="10.77734375" style="2" customWidth="1"/>
    <col min="5651" max="5651" width="12.33203125" style="2" customWidth="1"/>
    <col min="5652" max="5652" width="10.77734375" style="2" customWidth="1"/>
    <col min="5653" max="5654" width="28.33203125" style="2" customWidth="1"/>
    <col min="5655" max="5655" width="12.5546875" style="2" customWidth="1"/>
    <col min="5656" max="5656" width="12" style="2" customWidth="1"/>
    <col min="5657" max="5661" width="7.44140625" style="2" customWidth="1"/>
    <col min="5662" max="5897" width="7.44140625" style="2"/>
    <col min="5898" max="5898" width="4.5546875" style="2" customWidth="1"/>
    <col min="5899" max="5899" width="44" style="2" customWidth="1"/>
    <col min="5900" max="5900" width="13" style="2" customWidth="1"/>
    <col min="5901" max="5906" width="10.77734375" style="2" customWidth="1"/>
    <col min="5907" max="5907" width="12.33203125" style="2" customWidth="1"/>
    <col min="5908" max="5908" width="10.77734375" style="2" customWidth="1"/>
    <col min="5909" max="5910" width="28.33203125" style="2" customWidth="1"/>
    <col min="5911" max="5911" width="12.5546875" style="2" customWidth="1"/>
    <col min="5912" max="5912" width="12" style="2" customWidth="1"/>
    <col min="5913" max="5917" width="7.44140625" style="2" customWidth="1"/>
    <col min="5918" max="6153" width="7.44140625" style="2"/>
    <col min="6154" max="6154" width="4.5546875" style="2" customWidth="1"/>
    <col min="6155" max="6155" width="44" style="2" customWidth="1"/>
    <col min="6156" max="6156" width="13" style="2" customWidth="1"/>
    <col min="6157" max="6162" width="10.77734375" style="2" customWidth="1"/>
    <col min="6163" max="6163" width="12.33203125" style="2" customWidth="1"/>
    <col min="6164" max="6164" width="10.77734375" style="2" customWidth="1"/>
    <col min="6165" max="6166" width="28.33203125" style="2" customWidth="1"/>
    <col min="6167" max="6167" width="12.5546875" style="2" customWidth="1"/>
    <col min="6168" max="6168" width="12" style="2" customWidth="1"/>
    <col min="6169" max="6173" width="7.44140625" style="2" customWidth="1"/>
    <col min="6174" max="6409" width="7.44140625" style="2"/>
    <col min="6410" max="6410" width="4.5546875" style="2" customWidth="1"/>
    <col min="6411" max="6411" width="44" style="2" customWidth="1"/>
    <col min="6412" max="6412" width="13" style="2" customWidth="1"/>
    <col min="6413" max="6418" width="10.77734375" style="2" customWidth="1"/>
    <col min="6419" max="6419" width="12.33203125" style="2" customWidth="1"/>
    <col min="6420" max="6420" width="10.77734375" style="2" customWidth="1"/>
    <col min="6421" max="6422" width="28.33203125" style="2" customWidth="1"/>
    <col min="6423" max="6423" width="12.5546875" style="2" customWidth="1"/>
    <col min="6424" max="6424" width="12" style="2" customWidth="1"/>
    <col min="6425" max="6429" width="7.44140625" style="2" customWidth="1"/>
    <col min="6430" max="6665" width="7.44140625" style="2"/>
    <col min="6666" max="6666" width="4.5546875" style="2" customWidth="1"/>
    <col min="6667" max="6667" width="44" style="2" customWidth="1"/>
    <col min="6668" max="6668" width="13" style="2" customWidth="1"/>
    <col min="6669" max="6674" width="10.77734375" style="2" customWidth="1"/>
    <col min="6675" max="6675" width="12.33203125" style="2" customWidth="1"/>
    <col min="6676" max="6676" width="10.77734375" style="2" customWidth="1"/>
    <col min="6677" max="6678" width="28.33203125" style="2" customWidth="1"/>
    <col min="6679" max="6679" width="12.5546875" style="2" customWidth="1"/>
    <col min="6680" max="6680" width="12" style="2" customWidth="1"/>
    <col min="6681" max="6685" width="7.44140625" style="2" customWidth="1"/>
    <col min="6686" max="6921" width="7.44140625" style="2"/>
    <col min="6922" max="6922" width="4.5546875" style="2" customWidth="1"/>
    <col min="6923" max="6923" width="44" style="2" customWidth="1"/>
    <col min="6924" max="6924" width="13" style="2" customWidth="1"/>
    <col min="6925" max="6930" width="10.77734375" style="2" customWidth="1"/>
    <col min="6931" max="6931" width="12.33203125" style="2" customWidth="1"/>
    <col min="6932" max="6932" width="10.77734375" style="2" customWidth="1"/>
    <col min="6933" max="6934" width="28.33203125" style="2" customWidth="1"/>
    <col min="6935" max="6935" width="12.5546875" style="2" customWidth="1"/>
    <col min="6936" max="6936" width="12" style="2" customWidth="1"/>
    <col min="6937" max="6941" width="7.44140625" style="2" customWidth="1"/>
    <col min="6942" max="7177" width="7.44140625" style="2"/>
    <col min="7178" max="7178" width="4.5546875" style="2" customWidth="1"/>
    <col min="7179" max="7179" width="44" style="2" customWidth="1"/>
    <col min="7180" max="7180" width="13" style="2" customWidth="1"/>
    <col min="7181" max="7186" width="10.77734375" style="2" customWidth="1"/>
    <col min="7187" max="7187" width="12.33203125" style="2" customWidth="1"/>
    <col min="7188" max="7188" width="10.77734375" style="2" customWidth="1"/>
    <col min="7189" max="7190" width="28.33203125" style="2" customWidth="1"/>
    <col min="7191" max="7191" width="12.5546875" style="2" customWidth="1"/>
    <col min="7192" max="7192" width="12" style="2" customWidth="1"/>
    <col min="7193" max="7197" width="7.44140625" style="2" customWidth="1"/>
    <col min="7198" max="7433" width="7.44140625" style="2"/>
    <col min="7434" max="7434" width="4.5546875" style="2" customWidth="1"/>
    <col min="7435" max="7435" width="44" style="2" customWidth="1"/>
    <col min="7436" max="7436" width="13" style="2" customWidth="1"/>
    <col min="7437" max="7442" width="10.77734375" style="2" customWidth="1"/>
    <col min="7443" max="7443" width="12.33203125" style="2" customWidth="1"/>
    <col min="7444" max="7444" width="10.77734375" style="2" customWidth="1"/>
    <col min="7445" max="7446" width="28.33203125" style="2" customWidth="1"/>
    <col min="7447" max="7447" width="12.5546875" style="2" customWidth="1"/>
    <col min="7448" max="7448" width="12" style="2" customWidth="1"/>
    <col min="7449" max="7453" width="7.44140625" style="2" customWidth="1"/>
    <col min="7454" max="7689" width="7.44140625" style="2"/>
    <col min="7690" max="7690" width="4.5546875" style="2" customWidth="1"/>
    <col min="7691" max="7691" width="44" style="2" customWidth="1"/>
    <col min="7692" max="7692" width="13" style="2" customWidth="1"/>
    <col min="7693" max="7698" width="10.77734375" style="2" customWidth="1"/>
    <col min="7699" max="7699" width="12.33203125" style="2" customWidth="1"/>
    <col min="7700" max="7700" width="10.77734375" style="2" customWidth="1"/>
    <col min="7701" max="7702" width="28.33203125" style="2" customWidth="1"/>
    <col min="7703" max="7703" width="12.5546875" style="2" customWidth="1"/>
    <col min="7704" max="7704" width="12" style="2" customWidth="1"/>
    <col min="7705" max="7709" width="7.44140625" style="2" customWidth="1"/>
    <col min="7710" max="7945" width="7.44140625" style="2"/>
    <col min="7946" max="7946" width="4.5546875" style="2" customWidth="1"/>
    <col min="7947" max="7947" width="44" style="2" customWidth="1"/>
    <col min="7948" max="7948" width="13" style="2" customWidth="1"/>
    <col min="7949" max="7954" width="10.77734375" style="2" customWidth="1"/>
    <col min="7955" max="7955" width="12.33203125" style="2" customWidth="1"/>
    <col min="7956" max="7956" width="10.77734375" style="2" customWidth="1"/>
    <col min="7957" max="7958" width="28.33203125" style="2" customWidth="1"/>
    <col min="7959" max="7959" width="12.5546875" style="2" customWidth="1"/>
    <col min="7960" max="7960" width="12" style="2" customWidth="1"/>
    <col min="7961" max="7965" width="7.44140625" style="2" customWidth="1"/>
    <col min="7966" max="8201" width="7.44140625" style="2"/>
    <col min="8202" max="8202" width="4.5546875" style="2" customWidth="1"/>
    <col min="8203" max="8203" width="44" style="2" customWidth="1"/>
    <col min="8204" max="8204" width="13" style="2" customWidth="1"/>
    <col min="8205" max="8210" width="10.77734375" style="2" customWidth="1"/>
    <col min="8211" max="8211" width="12.33203125" style="2" customWidth="1"/>
    <col min="8212" max="8212" width="10.77734375" style="2" customWidth="1"/>
    <col min="8213" max="8214" width="28.33203125" style="2" customWidth="1"/>
    <col min="8215" max="8215" width="12.5546875" style="2" customWidth="1"/>
    <col min="8216" max="8216" width="12" style="2" customWidth="1"/>
    <col min="8217" max="8221" width="7.44140625" style="2" customWidth="1"/>
    <col min="8222" max="8457" width="7.44140625" style="2"/>
    <col min="8458" max="8458" width="4.5546875" style="2" customWidth="1"/>
    <col min="8459" max="8459" width="44" style="2" customWidth="1"/>
    <col min="8460" max="8460" width="13" style="2" customWidth="1"/>
    <col min="8461" max="8466" width="10.77734375" style="2" customWidth="1"/>
    <col min="8467" max="8467" width="12.33203125" style="2" customWidth="1"/>
    <col min="8468" max="8468" width="10.77734375" style="2" customWidth="1"/>
    <col min="8469" max="8470" width="28.33203125" style="2" customWidth="1"/>
    <col min="8471" max="8471" width="12.5546875" style="2" customWidth="1"/>
    <col min="8472" max="8472" width="12" style="2" customWidth="1"/>
    <col min="8473" max="8477" width="7.44140625" style="2" customWidth="1"/>
    <col min="8478" max="8713" width="7.44140625" style="2"/>
    <col min="8714" max="8714" width="4.5546875" style="2" customWidth="1"/>
    <col min="8715" max="8715" width="44" style="2" customWidth="1"/>
    <col min="8716" max="8716" width="13" style="2" customWidth="1"/>
    <col min="8717" max="8722" width="10.77734375" style="2" customWidth="1"/>
    <col min="8723" max="8723" width="12.33203125" style="2" customWidth="1"/>
    <col min="8724" max="8724" width="10.77734375" style="2" customWidth="1"/>
    <col min="8725" max="8726" width="28.33203125" style="2" customWidth="1"/>
    <col min="8727" max="8727" width="12.5546875" style="2" customWidth="1"/>
    <col min="8728" max="8728" width="12" style="2" customWidth="1"/>
    <col min="8729" max="8733" width="7.44140625" style="2" customWidth="1"/>
    <col min="8734" max="8969" width="7.44140625" style="2"/>
    <col min="8970" max="8970" width="4.5546875" style="2" customWidth="1"/>
    <col min="8971" max="8971" width="44" style="2" customWidth="1"/>
    <col min="8972" max="8972" width="13" style="2" customWidth="1"/>
    <col min="8973" max="8978" width="10.77734375" style="2" customWidth="1"/>
    <col min="8979" max="8979" width="12.33203125" style="2" customWidth="1"/>
    <col min="8980" max="8980" width="10.77734375" style="2" customWidth="1"/>
    <col min="8981" max="8982" width="28.33203125" style="2" customWidth="1"/>
    <col min="8983" max="8983" width="12.5546875" style="2" customWidth="1"/>
    <col min="8984" max="8984" width="12" style="2" customWidth="1"/>
    <col min="8985" max="8989" width="7.44140625" style="2" customWidth="1"/>
    <col min="8990" max="9225" width="7.44140625" style="2"/>
    <col min="9226" max="9226" width="4.5546875" style="2" customWidth="1"/>
    <col min="9227" max="9227" width="44" style="2" customWidth="1"/>
    <col min="9228" max="9228" width="13" style="2" customWidth="1"/>
    <col min="9229" max="9234" width="10.77734375" style="2" customWidth="1"/>
    <col min="9235" max="9235" width="12.33203125" style="2" customWidth="1"/>
    <col min="9236" max="9236" width="10.77734375" style="2" customWidth="1"/>
    <col min="9237" max="9238" width="28.33203125" style="2" customWidth="1"/>
    <col min="9239" max="9239" width="12.5546875" style="2" customWidth="1"/>
    <col min="9240" max="9240" width="12" style="2" customWidth="1"/>
    <col min="9241" max="9245" width="7.44140625" style="2" customWidth="1"/>
    <col min="9246" max="9481" width="7.44140625" style="2"/>
    <col min="9482" max="9482" width="4.5546875" style="2" customWidth="1"/>
    <col min="9483" max="9483" width="44" style="2" customWidth="1"/>
    <col min="9484" max="9484" width="13" style="2" customWidth="1"/>
    <col min="9485" max="9490" width="10.77734375" style="2" customWidth="1"/>
    <col min="9491" max="9491" width="12.33203125" style="2" customWidth="1"/>
    <col min="9492" max="9492" width="10.77734375" style="2" customWidth="1"/>
    <col min="9493" max="9494" width="28.33203125" style="2" customWidth="1"/>
    <col min="9495" max="9495" width="12.5546875" style="2" customWidth="1"/>
    <col min="9496" max="9496" width="12" style="2" customWidth="1"/>
    <col min="9497" max="9501" width="7.44140625" style="2" customWidth="1"/>
    <col min="9502" max="9737" width="7.44140625" style="2"/>
    <col min="9738" max="9738" width="4.5546875" style="2" customWidth="1"/>
    <col min="9739" max="9739" width="44" style="2" customWidth="1"/>
    <col min="9740" max="9740" width="13" style="2" customWidth="1"/>
    <col min="9741" max="9746" width="10.77734375" style="2" customWidth="1"/>
    <col min="9747" max="9747" width="12.33203125" style="2" customWidth="1"/>
    <col min="9748" max="9748" width="10.77734375" style="2" customWidth="1"/>
    <col min="9749" max="9750" width="28.33203125" style="2" customWidth="1"/>
    <col min="9751" max="9751" width="12.5546875" style="2" customWidth="1"/>
    <col min="9752" max="9752" width="12" style="2" customWidth="1"/>
    <col min="9753" max="9757" width="7.44140625" style="2" customWidth="1"/>
    <col min="9758" max="9993" width="7.44140625" style="2"/>
    <col min="9994" max="9994" width="4.5546875" style="2" customWidth="1"/>
    <col min="9995" max="9995" width="44" style="2" customWidth="1"/>
    <col min="9996" max="9996" width="13" style="2" customWidth="1"/>
    <col min="9997" max="10002" width="10.77734375" style="2" customWidth="1"/>
    <col min="10003" max="10003" width="12.33203125" style="2" customWidth="1"/>
    <col min="10004" max="10004" width="10.77734375" style="2" customWidth="1"/>
    <col min="10005" max="10006" width="28.33203125" style="2" customWidth="1"/>
    <col min="10007" max="10007" width="12.5546875" style="2" customWidth="1"/>
    <col min="10008" max="10008" width="12" style="2" customWidth="1"/>
    <col min="10009" max="10013" width="7.44140625" style="2" customWidth="1"/>
    <col min="10014" max="10249" width="7.44140625" style="2"/>
    <col min="10250" max="10250" width="4.5546875" style="2" customWidth="1"/>
    <col min="10251" max="10251" width="44" style="2" customWidth="1"/>
    <col min="10252" max="10252" width="13" style="2" customWidth="1"/>
    <col min="10253" max="10258" width="10.77734375" style="2" customWidth="1"/>
    <col min="10259" max="10259" width="12.33203125" style="2" customWidth="1"/>
    <col min="10260" max="10260" width="10.77734375" style="2" customWidth="1"/>
    <col min="10261" max="10262" width="28.33203125" style="2" customWidth="1"/>
    <col min="10263" max="10263" width="12.5546875" style="2" customWidth="1"/>
    <col min="10264" max="10264" width="12" style="2" customWidth="1"/>
    <col min="10265" max="10269" width="7.44140625" style="2" customWidth="1"/>
    <col min="10270" max="10505" width="7.44140625" style="2"/>
    <col min="10506" max="10506" width="4.5546875" style="2" customWidth="1"/>
    <col min="10507" max="10507" width="44" style="2" customWidth="1"/>
    <col min="10508" max="10508" width="13" style="2" customWidth="1"/>
    <col min="10509" max="10514" width="10.77734375" style="2" customWidth="1"/>
    <col min="10515" max="10515" width="12.33203125" style="2" customWidth="1"/>
    <col min="10516" max="10516" width="10.77734375" style="2" customWidth="1"/>
    <col min="10517" max="10518" width="28.33203125" style="2" customWidth="1"/>
    <col min="10519" max="10519" width="12.5546875" style="2" customWidth="1"/>
    <col min="10520" max="10520" width="12" style="2" customWidth="1"/>
    <col min="10521" max="10525" width="7.44140625" style="2" customWidth="1"/>
    <col min="10526" max="10761" width="7.44140625" style="2"/>
    <col min="10762" max="10762" width="4.5546875" style="2" customWidth="1"/>
    <col min="10763" max="10763" width="44" style="2" customWidth="1"/>
    <col min="10764" max="10764" width="13" style="2" customWidth="1"/>
    <col min="10765" max="10770" width="10.77734375" style="2" customWidth="1"/>
    <col min="10771" max="10771" width="12.33203125" style="2" customWidth="1"/>
    <col min="10772" max="10772" width="10.77734375" style="2" customWidth="1"/>
    <col min="10773" max="10774" width="28.33203125" style="2" customWidth="1"/>
    <col min="10775" max="10775" width="12.5546875" style="2" customWidth="1"/>
    <col min="10776" max="10776" width="12" style="2" customWidth="1"/>
    <col min="10777" max="10781" width="7.44140625" style="2" customWidth="1"/>
    <col min="10782" max="11017" width="7.44140625" style="2"/>
    <col min="11018" max="11018" width="4.5546875" style="2" customWidth="1"/>
    <col min="11019" max="11019" width="44" style="2" customWidth="1"/>
    <col min="11020" max="11020" width="13" style="2" customWidth="1"/>
    <col min="11021" max="11026" width="10.77734375" style="2" customWidth="1"/>
    <col min="11027" max="11027" width="12.33203125" style="2" customWidth="1"/>
    <col min="11028" max="11028" width="10.77734375" style="2" customWidth="1"/>
    <col min="11029" max="11030" width="28.33203125" style="2" customWidth="1"/>
    <col min="11031" max="11031" width="12.5546875" style="2" customWidth="1"/>
    <col min="11032" max="11032" width="12" style="2" customWidth="1"/>
    <col min="11033" max="11037" width="7.44140625" style="2" customWidth="1"/>
    <col min="11038" max="11273" width="7.44140625" style="2"/>
    <col min="11274" max="11274" width="4.5546875" style="2" customWidth="1"/>
    <col min="11275" max="11275" width="44" style="2" customWidth="1"/>
    <col min="11276" max="11276" width="13" style="2" customWidth="1"/>
    <col min="11277" max="11282" width="10.77734375" style="2" customWidth="1"/>
    <col min="11283" max="11283" width="12.33203125" style="2" customWidth="1"/>
    <col min="11284" max="11284" width="10.77734375" style="2" customWidth="1"/>
    <col min="11285" max="11286" width="28.33203125" style="2" customWidth="1"/>
    <col min="11287" max="11287" width="12.5546875" style="2" customWidth="1"/>
    <col min="11288" max="11288" width="12" style="2" customWidth="1"/>
    <col min="11289" max="11293" width="7.44140625" style="2" customWidth="1"/>
    <col min="11294" max="11529" width="7.44140625" style="2"/>
    <col min="11530" max="11530" width="4.5546875" style="2" customWidth="1"/>
    <col min="11531" max="11531" width="44" style="2" customWidth="1"/>
    <col min="11532" max="11532" width="13" style="2" customWidth="1"/>
    <col min="11533" max="11538" width="10.77734375" style="2" customWidth="1"/>
    <col min="11539" max="11539" width="12.33203125" style="2" customWidth="1"/>
    <col min="11540" max="11540" width="10.77734375" style="2" customWidth="1"/>
    <col min="11541" max="11542" width="28.33203125" style="2" customWidth="1"/>
    <col min="11543" max="11543" width="12.5546875" style="2" customWidth="1"/>
    <col min="11544" max="11544" width="12" style="2" customWidth="1"/>
    <col min="11545" max="11549" width="7.44140625" style="2" customWidth="1"/>
    <col min="11550" max="11785" width="7.44140625" style="2"/>
    <col min="11786" max="11786" width="4.5546875" style="2" customWidth="1"/>
    <col min="11787" max="11787" width="44" style="2" customWidth="1"/>
    <col min="11788" max="11788" width="13" style="2" customWidth="1"/>
    <col min="11789" max="11794" width="10.77734375" style="2" customWidth="1"/>
    <col min="11795" max="11795" width="12.33203125" style="2" customWidth="1"/>
    <col min="11796" max="11796" width="10.77734375" style="2" customWidth="1"/>
    <col min="11797" max="11798" width="28.33203125" style="2" customWidth="1"/>
    <col min="11799" max="11799" width="12.5546875" style="2" customWidth="1"/>
    <col min="11800" max="11800" width="12" style="2" customWidth="1"/>
    <col min="11801" max="11805" width="7.44140625" style="2" customWidth="1"/>
    <col min="11806" max="12041" width="7.44140625" style="2"/>
    <col min="12042" max="12042" width="4.5546875" style="2" customWidth="1"/>
    <col min="12043" max="12043" width="44" style="2" customWidth="1"/>
    <col min="12044" max="12044" width="13" style="2" customWidth="1"/>
    <col min="12045" max="12050" width="10.77734375" style="2" customWidth="1"/>
    <col min="12051" max="12051" width="12.33203125" style="2" customWidth="1"/>
    <col min="12052" max="12052" width="10.77734375" style="2" customWidth="1"/>
    <col min="12053" max="12054" width="28.33203125" style="2" customWidth="1"/>
    <col min="12055" max="12055" width="12.5546875" style="2" customWidth="1"/>
    <col min="12056" max="12056" width="12" style="2" customWidth="1"/>
    <col min="12057" max="12061" width="7.44140625" style="2" customWidth="1"/>
    <col min="12062" max="12297" width="7.44140625" style="2"/>
    <col min="12298" max="12298" width="4.5546875" style="2" customWidth="1"/>
    <col min="12299" max="12299" width="44" style="2" customWidth="1"/>
    <col min="12300" max="12300" width="13" style="2" customWidth="1"/>
    <col min="12301" max="12306" width="10.77734375" style="2" customWidth="1"/>
    <col min="12307" max="12307" width="12.33203125" style="2" customWidth="1"/>
    <col min="12308" max="12308" width="10.77734375" style="2" customWidth="1"/>
    <col min="12309" max="12310" width="28.33203125" style="2" customWidth="1"/>
    <col min="12311" max="12311" width="12.5546875" style="2" customWidth="1"/>
    <col min="12312" max="12312" width="12" style="2" customWidth="1"/>
    <col min="12313" max="12317" width="7.44140625" style="2" customWidth="1"/>
    <col min="12318" max="12553" width="7.44140625" style="2"/>
    <col min="12554" max="12554" width="4.5546875" style="2" customWidth="1"/>
    <col min="12555" max="12555" width="44" style="2" customWidth="1"/>
    <col min="12556" max="12556" width="13" style="2" customWidth="1"/>
    <col min="12557" max="12562" width="10.77734375" style="2" customWidth="1"/>
    <col min="12563" max="12563" width="12.33203125" style="2" customWidth="1"/>
    <col min="12564" max="12564" width="10.77734375" style="2" customWidth="1"/>
    <col min="12565" max="12566" width="28.33203125" style="2" customWidth="1"/>
    <col min="12567" max="12567" width="12.5546875" style="2" customWidth="1"/>
    <col min="12568" max="12568" width="12" style="2" customWidth="1"/>
    <col min="12569" max="12573" width="7.44140625" style="2" customWidth="1"/>
    <col min="12574" max="12809" width="7.44140625" style="2"/>
    <col min="12810" max="12810" width="4.5546875" style="2" customWidth="1"/>
    <col min="12811" max="12811" width="44" style="2" customWidth="1"/>
    <col min="12812" max="12812" width="13" style="2" customWidth="1"/>
    <col min="12813" max="12818" width="10.77734375" style="2" customWidth="1"/>
    <col min="12819" max="12819" width="12.33203125" style="2" customWidth="1"/>
    <col min="12820" max="12820" width="10.77734375" style="2" customWidth="1"/>
    <col min="12821" max="12822" width="28.33203125" style="2" customWidth="1"/>
    <col min="12823" max="12823" width="12.5546875" style="2" customWidth="1"/>
    <col min="12824" max="12824" width="12" style="2" customWidth="1"/>
    <col min="12825" max="12829" width="7.44140625" style="2" customWidth="1"/>
    <col min="12830" max="13065" width="7.44140625" style="2"/>
    <col min="13066" max="13066" width="4.5546875" style="2" customWidth="1"/>
    <col min="13067" max="13067" width="44" style="2" customWidth="1"/>
    <col min="13068" max="13068" width="13" style="2" customWidth="1"/>
    <col min="13069" max="13074" width="10.77734375" style="2" customWidth="1"/>
    <col min="13075" max="13075" width="12.33203125" style="2" customWidth="1"/>
    <col min="13076" max="13076" width="10.77734375" style="2" customWidth="1"/>
    <col min="13077" max="13078" width="28.33203125" style="2" customWidth="1"/>
    <col min="13079" max="13079" width="12.5546875" style="2" customWidth="1"/>
    <col min="13080" max="13080" width="12" style="2" customWidth="1"/>
    <col min="13081" max="13085" width="7.44140625" style="2" customWidth="1"/>
    <col min="13086" max="13321" width="7.44140625" style="2"/>
    <col min="13322" max="13322" width="4.5546875" style="2" customWidth="1"/>
    <col min="13323" max="13323" width="44" style="2" customWidth="1"/>
    <col min="13324" max="13324" width="13" style="2" customWidth="1"/>
    <col min="13325" max="13330" width="10.77734375" style="2" customWidth="1"/>
    <col min="13331" max="13331" width="12.33203125" style="2" customWidth="1"/>
    <col min="13332" max="13332" width="10.77734375" style="2" customWidth="1"/>
    <col min="13333" max="13334" width="28.33203125" style="2" customWidth="1"/>
    <col min="13335" max="13335" width="12.5546875" style="2" customWidth="1"/>
    <col min="13336" max="13336" width="12" style="2" customWidth="1"/>
    <col min="13337" max="13341" width="7.44140625" style="2" customWidth="1"/>
    <col min="13342" max="13577" width="7.44140625" style="2"/>
    <col min="13578" max="13578" width="4.5546875" style="2" customWidth="1"/>
    <col min="13579" max="13579" width="44" style="2" customWidth="1"/>
    <col min="13580" max="13580" width="13" style="2" customWidth="1"/>
    <col min="13581" max="13586" width="10.77734375" style="2" customWidth="1"/>
    <col min="13587" max="13587" width="12.33203125" style="2" customWidth="1"/>
    <col min="13588" max="13588" width="10.77734375" style="2" customWidth="1"/>
    <col min="13589" max="13590" width="28.33203125" style="2" customWidth="1"/>
    <col min="13591" max="13591" width="12.5546875" style="2" customWidth="1"/>
    <col min="13592" max="13592" width="12" style="2" customWidth="1"/>
    <col min="13593" max="13597" width="7.44140625" style="2" customWidth="1"/>
    <col min="13598" max="13833" width="7.44140625" style="2"/>
    <col min="13834" max="13834" width="4.5546875" style="2" customWidth="1"/>
    <col min="13835" max="13835" width="44" style="2" customWidth="1"/>
    <col min="13836" max="13836" width="13" style="2" customWidth="1"/>
    <col min="13837" max="13842" width="10.77734375" style="2" customWidth="1"/>
    <col min="13843" max="13843" width="12.33203125" style="2" customWidth="1"/>
    <col min="13844" max="13844" width="10.77734375" style="2" customWidth="1"/>
    <col min="13845" max="13846" width="28.33203125" style="2" customWidth="1"/>
    <col min="13847" max="13847" width="12.5546875" style="2" customWidth="1"/>
    <col min="13848" max="13848" width="12" style="2" customWidth="1"/>
    <col min="13849" max="13853" width="7.44140625" style="2" customWidth="1"/>
    <col min="13854" max="14089" width="7.44140625" style="2"/>
    <col min="14090" max="14090" width="4.5546875" style="2" customWidth="1"/>
    <col min="14091" max="14091" width="44" style="2" customWidth="1"/>
    <col min="14092" max="14092" width="13" style="2" customWidth="1"/>
    <col min="14093" max="14098" width="10.77734375" style="2" customWidth="1"/>
    <col min="14099" max="14099" width="12.33203125" style="2" customWidth="1"/>
    <col min="14100" max="14100" width="10.77734375" style="2" customWidth="1"/>
    <col min="14101" max="14102" width="28.33203125" style="2" customWidth="1"/>
    <col min="14103" max="14103" width="12.5546875" style="2" customWidth="1"/>
    <col min="14104" max="14104" width="12" style="2" customWidth="1"/>
    <col min="14105" max="14109" width="7.44140625" style="2" customWidth="1"/>
    <col min="14110" max="14345" width="7.44140625" style="2"/>
    <col min="14346" max="14346" width="4.5546875" style="2" customWidth="1"/>
    <col min="14347" max="14347" width="44" style="2" customWidth="1"/>
    <col min="14348" max="14348" width="13" style="2" customWidth="1"/>
    <col min="14349" max="14354" width="10.77734375" style="2" customWidth="1"/>
    <col min="14355" max="14355" width="12.33203125" style="2" customWidth="1"/>
    <col min="14356" max="14356" width="10.77734375" style="2" customWidth="1"/>
    <col min="14357" max="14358" width="28.33203125" style="2" customWidth="1"/>
    <col min="14359" max="14359" width="12.5546875" style="2" customWidth="1"/>
    <col min="14360" max="14360" width="12" style="2" customWidth="1"/>
    <col min="14361" max="14365" width="7.44140625" style="2" customWidth="1"/>
    <col min="14366" max="14601" width="7.44140625" style="2"/>
    <col min="14602" max="14602" width="4.5546875" style="2" customWidth="1"/>
    <col min="14603" max="14603" width="44" style="2" customWidth="1"/>
    <col min="14604" max="14604" width="13" style="2" customWidth="1"/>
    <col min="14605" max="14610" width="10.77734375" style="2" customWidth="1"/>
    <col min="14611" max="14611" width="12.33203125" style="2" customWidth="1"/>
    <col min="14612" max="14612" width="10.77734375" style="2" customWidth="1"/>
    <col min="14613" max="14614" width="28.33203125" style="2" customWidth="1"/>
    <col min="14615" max="14615" width="12.5546875" style="2" customWidth="1"/>
    <col min="14616" max="14616" width="12" style="2" customWidth="1"/>
    <col min="14617" max="14621" width="7.44140625" style="2" customWidth="1"/>
    <col min="14622" max="14857" width="7.44140625" style="2"/>
    <col min="14858" max="14858" width="4.5546875" style="2" customWidth="1"/>
    <col min="14859" max="14859" width="44" style="2" customWidth="1"/>
    <col min="14860" max="14860" width="13" style="2" customWidth="1"/>
    <col min="14861" max="14866" width="10.77734375" style="2" customWidth="1"/>
    <col min="14867" max="14867" width="12.33203125" style="2" customWidth="1"/>
    <col min="14868" max="14868" width="10.77734375" style="2" customWidth="1"/>
    <col min="14869" max="14870" width="28.33203125" style="2" customWidth="1"/>
    <col min="14871" max="14871" width="12.5546875" style="2" customWidth="1"/>
    <col min="14872" max="14872" width="12" style="2" customWidth="1"/>
    <col min="14873" max="14877" width="7.44140625" style="2" customWidth="1"/>
    <col min="14878" max="15113" width="7.44140625" style="2"/>
    <col min="15114" max="15114" width="4.5546875" style="2" customWidth="1"/>
    <col min="15115" max="15115" width="44" style="2" customWidth="1"/>
    <col min="15116" max="15116" width="13" style="2" customWidth="1"/>
    <col min="15117" max="15122" width="10.77734375" style="2" customWidth="1"/>
    <col min="15123" max="15123" width="12.33203125" style="2" customWidth="1"/>
    <col min="15124" max="15124" width="10.77734375" style="2" customWidth="1"/>
    <col min="15125" max="15126" width="28.33203125" style="2" customWidth="1"/>
    <col min="15127" max="15127" width="12.5546875" style="2" customWidth="1"/>
    <col min="15128" max="15128" width="12" style="2" customWidth="1"/>
    <col min="15129" max="15133" width="7.44140625" style="2" customWidth="1"/>
    <col min="15134" max="15369" width="7.44140625" style="2"/>
    <col min="15370" max="15370" width="4.5546875" style="2" customWidth="1"/>
    <col min="15371" max="15371" width="44" style="2" customWidth="1"/>
    <col min="15372" max="15372" width="13" style="2" customWidth="1"/>
    <col min="15373" max="15378" width="10.77734375" style="2" customWidth="1"/>
    <col min="15379" max="15379" width="12.33203125" style="2" customWidth="1"/>
    <col min="15380" max="15380" width="10.77734375" style="2" customWidth="1"/>
    <col min="15381" max="15382" width="28.33203125" style="2" customWidth="1"/>
    <col min="15383" max="15383" width="12.5546875" style="2" customWidth="1"/>
    <col min="15384" max="15384" width="12" style="2" customWidth="1"/>
    <col min="15385" max="15389" width="7.44140625" style="2" customWidth="1"/>
    <col min="15390" max="15625" width="7.44140625" style="2"/>
    <col min="15626" max="15626" width="4.5546875" style="2" customWidth="1"/>
    <col min="15627" max="15627" width="44" style="2" customWidth="1"/>
    <col min="15628" max="15628" width="13" style="2" customWidth="1"/>
    <col min="15629" max="15634" width="10.77734375" style="2" customWidth="1"/>
    <col min="15635" max="15635" width="12.33203125" style="2" customWidth="1"/>
    <col min="15636" max="15636" width="10.77734375" style="2" customWidth="1"/>
    <col min="15637" max="15638" width="28.33203125" style="2" customWidth="1"/>
    <col min="15639" max="15639" width="12.5546875" style="2" customWidth="1"/>
    <col min="15640" max="15640" width="12" style="2" customWidth="1"/>
    <col min="15641" max="15645" width="7.44140625" style="2" customWidth="1"/>
    <col min="15646" max="15881" width="7.44140625" style="2"/>
    <col min="15882" max="15882" width="4.5546875" style="2" customWidth="1"/>
    <col min="15883" max="15883" width="44" style="2" customWidth="1"/>
    <col min="15884" max="15884" width="13" style="2" customWidth="1"/>
    <col min="15885" max="15890" width="10.77734375" style="2" customWidth="1"/>
    <col min="15891" max="15891" width="12.33203125" style="2" customWidth="1"/>
    <col min="15892" max="15892" width="10.77734375" style="2" customWidth="1"/>
    <col min="15893" max="15894" width="28.33203125" style="2" customWidth="1"/>
    <col min="15895" max="15895" width="12.5546875" style="2" customWidth="1"/>
    <col min="15896" max="15896" width="12" style="2" customWidth="1"/>
    <col min="15897" max="15901" width="7.44140625" style="2" customWidth="1"/>
    <col min="15902" max="16137" width="7.44140625" style="2"/>
    <col min="16138" max="16138" width="4.5546875" style="2" customWidth="1"/>
    <col min="16139" max="16139" width="44" style="2" customWidth="1"/>
    <col min="16140" max="16140" width="13" style="2" customWidth="1"/>
    <col min="16141" max="16146" width="10.77734375" style="2" customWidth="1"/>
    <col min="16147" max="16147" width="12.33203125" style="2" customWidth="1"/>
    <col min="16148" max="16148" width="10.77734375" style="2" customWidth="1"/>
    <col min="16149" max="16150" width="28.33203125" style="2" customWidth="1"/>
    <col min="16151" max="16151" width="12.5546875" style="2" customWidth="1"/>
    <col min="16152" max="16152" width="12" style="2" customWidth="1"/>
    <col min="16153" max="16157" width="7.44140625" style="2" customWidth="1"/>
    <col min="16158" max="16384" width="7.44140625" style="2"/>
  </cols>
  <sheetData>
    <row r="1" spans="1:33">
      <c r="A1" s="349" t="s">
        <v>327</v>
      </c>
      <c r="B1" s="349"/>
      <c r="C1" s="349"/>
      <c r="D1" s="349"/>
      <c r="E1" s="349"/>
      <c r="F1" s="349"/>
      <c r="G1" s="349"/>
      <c r="H1" s="349"/>
      <c r="I1" s="349"/>
      <c r="J1" s="349"/>
      <c r="K1" s="349"/>
      <c r="L1" s="349"/>
      <c r="M1" s="349"/>
      <c r="N1" s="349"/>
      <c r="O1" s="349"/>
      <c r="P1" s="349"/>
      <c r="Q1" s="349"/>
      <c r="R1" s="349"/>
      <c r="S1" s="349"/>
      <c r="T1" s="349"/>
      <c r="U1" s="349"/>
      <c r="V1" s="349"/>
      <c r="W1" s="349"/>
    </row>
    <row r="2" spans="1:33">
      <c r="A2" s="349" t="s">
        <v>340</v>
      </c>
      <c r="B2" s="349"/>
      <c r="C2" s="349"/>
      <c r="D2" s="349"/>
      <c r="E2" s="349"/>
      <c r="F2" s="349"/>
      <c r="G2" s="349"/>
      <c r="H2" s="349"/>
      <c r="I2" s="349"/>
      <c r="J2" s="349"/>
      <c r="K2" s="349"/>
      <c r="L2" s="349"/>
      <c r="M2" s="349"/>
      <c r="N2" s="349"/>
      <c r="O2" s="349"/>
      <c r="P2" s="349"/>
      <c r="Q2" s="349"/>
      <c r="R2" s="349"/>
      <c r="S2" s="349"/>
      <c r="T2" s="349"/>
      <c r="U2" s="349"/>
      <c r="V2" s="349"/>
      <c r="W2" s="349"/>
    </row>
    <row r="3" spans="1:33">
      <c r="A3" s="395" t="str">
        <f>'CT PTKTXHVĐBDTMN'!A3:W3</f>
        <v>(Kèm theo Báo cáo số              /BC-UBND ngày 14 tháng 11 năm 2024 của UBND huyện Tuần Giáo)</v>
      </c>
      <c r="B3" s="395"/>
      <c r="C3" s="395"/>
      <c r="D3" s="395"/>
      <c r="E3" s="395"/>
      <c r="F3" s="395"/>
      <c r="G3" s="395"/>
      <c r="H3" s="395"/>
      <c r="I3" s="395"/>
      <c r="J3" s="395"/>
      <c r="K3" s="395"/>
      <c r="L3" s="395"/>
      <c r="M3" s="395"/>
      <c r="N3" s="395"/>
      <c r="O3" s="395"/>
      <c r="P3" s="395"/>
      <c r="Q3" s="395"/>
      <c r="R3" s="395"/>
      <c r="S3" s="395"/>
      <c r="T3" s="395"/>
      <c r="U3" s="395"/>
      <c r="V3" s="395"/>
      <c r="W3" s="395"/>
    </row>
    <row r="4" spans="1:33" s="9" customFormat="1">
      <c r="A4" s="6"/>
      <c r="B4" s="7"/>
      <c r="C4" s="8"/>
      <c r="D4" s="8"/>
      <c r="E4" s="114"/>
      <c r="F4" s="114"/>
      <c r="G4" s="114"/>
      <c r="H4" s="114"/>
      <c r="I4" s="114"/>
      <c r="J4" s="114"/>
      <c r="K4" s="114"/>
      <c r="L4" s="114"/>
      <c r="M4" s="114"/>
      <c r="N4" s="118"/>
      <c r="O4" s="119"/>
      <c r="P4" s="396" t="s">
        <v>4</v>
      </c>
      <c r="Q4" s="396"/>
      <c r="R4" s="396"/>
      <c r="S4" s="396"/>
      <c r="T4" s="396"/>
      <c r="U4" s="396"/>
      <c r="V4" s="396"/>
      <c r="W4" s="396"/>
    </row>
    <row r="5" spans="1:33" s="9" customFormat="1" ht="30" customHeight="1">
      <c r="A5" s="341" t="s">
        <v>2</v>
      </c>
      <c r="B5" s="341" t="s">
        <v>1</v>
      </c>
      <c r="C5" s="338" t="s">
        <v>260</v>
      </c>
      <c r="D5" s="339"/>
      <c r="E5" s="339"/>
      <c r="F5" s="340"/>
      <c r="G5" s="338" t="s">
        <v>294</v>
      </c>
      <c r="H5" s="339"/>
      <c r="I5" s="339"/>
      <c r="J5" s="340"/>
      <c r="K5" s="344" t="s">
        <v>286</v>
      </c>
      <c r="L5" s="338" t="s">
        <v>295</v>
      </c>
      <c r="M5" s="339"/>
      <c r="N5" s="339"/>
      <c r="O5" s="340"/>
      <c r="P5" s="397" t="s">
        <v>304</v>
      </c>
      <c r="Q5" s="344" t="s">
        <v>334</v>
      </c>
      <c r="R5" s="353" t="s">
        <v>335</v>
      </c>
      <c r="S5" s="353"/>
      <c r="T5" s="353" t="s">
        <v>338</v>
      </c>
      <c r="U5" s="383" t="s">
        <v>283</v>
      </c>
      <c r="V5" s="383" t="s">
        <v>284</v>
      </c>
      <c r="W5" s="381" t="s">
        <v>285</v>
      </c>
    </row>
    <row r="6" spans="1:33" s="9" customFormat="1" ht="30" customHeight="1">
      <c r="A6" s="341"/>
      <c r="B6" s="341"/>
      <c r="C6" s="353" t="s">
        <v>0</v>
      </c>
      <c r="D6" s="353" t="s">
        <v>5</v>
      </c>
      <c r="E6" s="353"/>
      <c r="F6" s="392" t="s">
        <v>262</v>
      </c>
      <c r="G6" s="388" t="s">
        <v>0</v>
      </c>
      <c r="H6" s="380" t="s">
        <v>5</v>
      </c>
      <c r="I6" s="380"/>
      <c r="J6" s="344" t="s">
        <v>262</v>
      </c>
      <c r="K6" s="354"/>
      <c r="L6" s="394" t="s">
        <v>0</v>
      </c>
      <c r="M6" s="394" t="s">
        <v>5</v>
      </c>
      <c r="N6" s="394"/>
      <c r="O6" s="392" t="s">
        <v>262</v>
      </c>
      <c r="P6" s="398"/>
      <c r="Q6" s="354"/>
      <c r="R6" s="353" t="s">
        <v>336</v>
      </c>
      <c r="S6" s="353" t="s">
        <v>337</v>
      </c>
      <c r="T6" s="353"/>
      <c r="U6" s="384"/>
      <c r="V6" s="384"/>
      <c r="W6" s="382"/>
    </row>
    <row r="7" spans="1:33" s="9" customFormat="1" ht="30" customHeight="1">
      <c r="A7" s="341"/>
      <c r="B7" s="341"/>
      <c r="C7" s="353"/>
      <c r="D7" s="25" t="s">
        <v>6</v>
      </c>
      <c r="E7" s="120" t="s">
        <v>7</v>
      </c>
      <c r="F7" s="393"/>
      <c r="G7" s="388"/>
      <c r="H7" s="171" t="s">
        <v>6</v>
      </c>
      <c r="I7" s="25" t="s">
        <v>7</v>
      </c>
      <c r="J7" s="345"/>
      <c r="K7" s="345"/>
      <c r="L7" s="394"/>
      <c r="M7" s="120" t="s">
        <v>6</v>
      </c>
      <c r="N7" s="120" t="s">
        <v>7</v>
      </c>
      <c r="O7" s="393"/>
      <c r="P7" s="399"/>
      <c r="Q7" s="345"/>
      <c r="R7" s="353"/>
      <c r="S7" s="353"/>
      <c r="T7" s="353"/>
      <c r="U7" s="385"/>
      <c r="V7" s="385"/>
      <c r="W7" s="382"/>
    </row>
    <row r="8" spans="1:33" s="16" customFormat="1" ht="22.5" customHeight="1">
      <c r="A8" s="12"/>
      <c r="B8" s="12" t="s">
        <v>18</v>
      </c>
      <c r="C8" s="177">
        <f t="shared" ref="C8:T8" si="0">+C9+C13+C17+C37+C58</f>
        <v>2178.5851400000001</v>
      </c>
      <c r="D8" s="177">
        <f t="shared" si="0"/>
        <v>1810</v>
      </c>
      <c r="E8" s="177">
        <f t="shared" si="0"/>
        <v>0</v>
      </c>
      <c r="F8" s="177">
        <f t="shared" si="0"/>
        <v>368.58513999999997</v>
      </c>
      <c r="G8" s="177">
        <f t="shared" si="0"/>
        <v>0</v>
      </c>
      <c r="H8" s="177">
        <f t="shared" si="0"/>
        <v>0</v>
      </c>
      <c r="I8" s="177">
        <f t="shared" si="0"/>
        <v>0</v>
      </c>
      <c r="J8" s="177">
        <f t="shared" si="0"/>
        <v>0</v>
      </c>
      <c r="K8" s="177">
        <f t="shared" si="0"/>
        <v>0</v>
      </c>
      <c r="L8" s="177">
        <f t="shared" si="0"/>
        <v>1997.77</v>
      </c>
      <c r="M8" s="177">
        <f t="shared" si="0"/>
        <v>1600</v>
      </c>
      <c r="N8" s="177">
        <f t="shared" si="0"/>
        <v>56.502360000000003</v>
      </c>
      <c r="O8" s="177">
        <f t="shared" si="0"/>
        <v>341.26763999999997</v>
      </c>
      <c r="P8" s="177">
        <f t="shared" si="0"/>
        <v>4.2824868846567732</v>
      </c>
      <c r="Q8" s="177">
        <f t="shared" si="0"/>
        <v>0</v>
      </c>
      <c r="R8" s="177">
        <f t="shared" si="0"/>
        <v>2186.50236</v>
      </c>
      <c r="S8" s="177">
        <f t="shared" si="0"/>
        <v>0</v>
      </c>
      <c r="T8" s="177">
        <f t="shared" si="0"/>
        <v>3423.8375000000001</v>
      </c>
      <c r="U8" s="18"/>
      <c r="V8" s="18"/>
      <c r="W8" s="38">
        <f>W9+W13++W37+W58</f>
        <v>0</v>
      </c>
    </row>
    <row r="9" spans="1:33" s="16" customFormat="1" ht="67.5" customHeight="1">
      <c r="A9" s="12">
        <v>1</v>
      </c>
      <c r="B9" s="17" t="s">
        <v>9</v>
      </c>
      <c r="C9" s="177">
        <f>+C10</f>
        <v>941.25</v>
      </c>
      <c r="D9" s="177">
        <f t="shared" ref="D9:T9" si="1">+D10</f>
        <v>600</v>
      </c>
      <c r="E9" s="177">
        <f t="shared" si="1"/>
        <v>0</v>
      </c>
      <c r="F9" s="177">
        <f t="shared" si="1"/>
        <v>341.25</v>
      </c>
      <c r="G9" s="177">
        <f t="shared" si="1"/>
        <v>0</v>
      </c>
      <c r="H9" s="177">
        <f t="shared" si="1"/>
        <v>0</v>
      </c>
      <c r="I9" s="177">
        <f t="shared" si="1"/>
        <v>0</v>
      </c>
      <c r="J9" s="177">
        <f t="shared" si="1"/>
        <v>0</v>
      </c>
      <c r="K9" s="177">
        <f t="shared" si="1"/>
        <v>0</v>
      </c>
      <c r="L9" s="177">
        <f t="shared" si="1"/>
        <v>941.25</v>
      </c>
      <c r="M9" s="177">
        <f t="shared" si="1"/>
        <v>600</v>
      </c>
      <c r="N9" s="177">
        <f t="shared" si="1"/>
        <v>0</v>
      </c>
      <c r="O9" s="177">
        <f t="shared" si="1"/>
        <v>341.25</v>
      </c>
      <c r="P9" s="177">
        <f t="shared" si="1"/>
        <v>1</v>
      </c>
      <c r="Q9" s="177">
        <f t="shared" si="1"/>
        <v>0</v>
      </c>
      <c r="R9" s="177">
        <f t="shared" si="1"/>
        <v>0</v>
      </c>
      <c r="S9" s="177">
        <f t="shared" si="1"/>
        <v>0</v>
      </c>
      <c r="T9" s="177">
        <f t="shared" si="1"/>
        <v>0</v>
      </c>
      <c r="U9" s="123"/>
      <c r="V9" s="123"/>
      <c r="W9" s="38">
        <f>+W10</f>
        <v>0</v>
      </c>
    </row>
    <row r="10" spans="1:33" ht="75" customHeight="1">
      <c r="A10" s="19" t="s">
        <v>3</v>
      </c>
      <c r="B10" s="20" t="s">
        <v>10</v>
      </c>
      <c r="C10" s="179">
        <f>+D10+E10+F10</f>
        <v>941.25</v>
      </c>
      <c r="D10" s="179">
        <v>600</v>
      </c>
      <c r="E10" s="179"/>
      <c r="F10" s="179">
        <v>341.25</v>
      </c>
      <c r="G10" s="179"/>
      <c r="H10" s="179"/>
      <c r="I10" s="179"/>
      <c r="J10" s="179"/>
      <c r="K10" s="179"/>
      <c r="L10" s="179">
        <f>+M10+N10+O10</f>
        <v>941.25</v>
      </c>
      <c r="M10" s="179">
        <v>600</v>
      </c>
      <c r="N10" s="179"/>
      <c r="O10" s="179">
        <v>341.25</v>
      </c>
      <c r="P10" s="180">
        <f t="shared" ref="P10:P38" si="2">+L10/C10</f>
        <v>1</v>
      </c>
      <c r="Q10" s="180"/>
      <c r="R10" s="180"/>
      <c r="S10" s="180"/>
      <c r="T10" s="180"/>
      <c r="U10" s="125"/>
      <c r="V10" s="125"/>
      <c r="W10" s="39"/>
      <c r="AG10" s="26"/>
    </row>
    <row r="11" spans="1:33" s="211" customFormat="1" ht="36.75" customHeight="1">
      <c r="A11" s="160"/>
      <c r="B11" s="161" t="s">
        <v>351</v>
      </c>
      <c r="C11" s="181"/>
      <c r="D11" s="181">
        <v>300</v>
      </c>
      <c r="E11" s="181"/>
      <c r="F11" s="181"/>
      <c r="G11" s="181"/>
      <c r="H11" s="181"/>
      <c r="I11" s="181"/>
      <c r="J11" s="181"/>
      <c r="K11" s="181"/>
      <c r="L11" s="181"/>
      <c r="M11" s="181"/>
      <c r="N11" s="181"/>
      <c r="O11" s="181"/>
      <c r="P11" s="183"/>
      <c r="Q11" s="183"/>
      <c r="R11" s="183"/>
      <c r="S11" s="183"/>
      <c r="T11" s="183"/>
      <c r="U11" s="209"/>
      <c r="V11" s="209"/>
      <c r="W11" s="210"/>
      <c r="AG11" s="165"/>
    </row>
    <row r="12" spans="1:33" s="211" customFormat="1" ht="36.75" customHeight="1">
      <c r="A12" s="160"/>
      <c r="B12" s="161" t="s">
        <v>352</v>
      </c>
      <c r="C12" s="181"/>
      <c r="D12" s="181">
        <v>300</v>
      </c>
      <c r="E12" s="181"/>
      <c r="F12" s="181"/>
      <c r="G12" s="181"/>
      <c r="H12" s="181"/>
      <c r="I12" s="181"/>
      <c r="J12" s="181"/>
      <c r="K12" s="181"/>
      <c r="L12" s="181"/>
      <c r="M12" s="181"/>
      <c r="N12" s="181"/>
      <c r="O12" s="181"/>
      <c r="P12" s="183"/>
      <c r="Q12" s="183"/>
      <c r="R12" s="183"/>
      <c r="S12" s="183"/>
      <c r="T12" s="183"/>
      <c r="U12" s="209"/>
      <c r="V12" s="209"/>
      <c r="W12" s="210"/>
      <c r="AG12" s="165"/>
    </row>
    <row r="13" spans="1:33" s="16" customFormat="1" ht="104.25" customHeight="1">
      <c r="A13" s="22">
        <v>2</v>
      </c>
      <c r="B13" s="17" t="s">
        <v>11</v>
      </c>
      <c r="C13" s="177">
        <f>+C14+C16</f>
        <v>700.01764000000003</v>
      </c>
      <c r="D13" s="177">
        <f t="shared" ref="D13:T13" si="3">+D14+D16</f>
        <v>700</v>
      </c>
      <c r="E13" s="177">
        <f t="shared" si="3"/>
        <v>0</v>
      </c>
      <c r="F13" s="177">
        <f t="shared" si="3"/>
        <v>1.7639999999999999E-2</v>
      </c>
      <c r="G13" s="177">
        <f t="shared" si="3"/>
        <v>0</v>
      </c>
      <c r="H13" s="177">
        <f t="shared" si="3"/>
        <v>0</v>
      </c>
      <c r="I13" s="177">
        <f t="shared" si="3"/>
        <v>0</v>
      </c>
      <c r="J13" s="177">
        <f t="shared" si="3"/>
        <v>0</v>
      </c>
      <c r="K13" s="177">
        <f t="shared" si="3"/>
        <v>0</v>
      </c>
      <c r="L13" s="177">
        <f t="shared" si="3"/>
        <v>756.52</v>
      </c>
      <c r="M13" s="177">
        <f t="shared" si="3"/>
        <v>700</v>
      </c>
      <c r="N13" s="177">
        <f t="shared" si="3"/>
        <v>56.502360000000003</v>
      </c>
      <c r="O13" s="177">
        <f t="shared" si="3"/>
        <v>1.7639999999999999E-2</v>
      </c>
      <c r="P13" s="177">
        <f t="shared" si="3"/>
        <v>2.2824868846567732</v>
      </c>
      <c r="Q13" s="177">
        <f t="shared" si="3"/>
        <v>0</v>
      </c>
      <c r="R13" s="177">
        <f t="shared" si="3"/>
        <v>56.502360000000003</v>
      </c>
      <c r="S13" s="177">
        <f t="shared" si="3"/>
        <v>0</v>
      </c>
      <c r="T13" s="177">
        <f t="shared" si="3"/>
        <v>756.52</v>
      </c>
      <c r="U13" s="123"/>
      <c r="V13" s="123"/>
      <c r="W13" s="38">
        <f>+W14+W16</f>
        <v>0</v>
      </c>
    </row>
    <row r="14" spans="1:33" s="211" customFormat="1" ht="42" customHeight="1">
      <c r="A14" s="221" t="s">
        <v>12</v>
      </c>
      <c r="B14" s="161" t="s">
        <v>13</v>
      </c>
      <c r="C14" s="181">
        <f>+D14+E14+F14</f>
        <v>200.01764</v>
      </c>
      <c r="D14" s="181">
        <v>200</v>
      </c>
      <c r="E14" s="181"/>
      <c r="F14" s="181">
        <v>1.7639999999999999E-2</v>
      </c>
      <c r="G14" s="181"/>
      <c r="H14" s="181"/>
      <c r="I14" s="181"/>
      <c r="J14" s="181"/>
      <c r="K14" s="181"/>
      <c r="L14" s="181">
        <f>+M14+N14+O14</f>
        <v>256.52</v>
      </c>
      <c r="M14" s="181">
        <v>200</v>
      </c>
      <c r="N14" s="181">
        <v>56.502360000000003</v>
      </c>
      <c r="O14" s="181">
        <v>1.7639999999999999E-2</v>
      </c>
      <c r="P14" s="183">
        <f t="shared" si="2"/>
        <v>1.2824868846567732</v>
      </c>
      <c r="Q14" s="183"/>
      <c r="R14" s="181">
        <v>56.502360000000003</v>
      </c>
      <c r="S14" s="183"/>
      <c r="T14" s="183">
        <f>C14+R14-S14</f>
        <v>256.52</v>
      </c>
      <c r="U14" s="210"/>
      <c r="V14" s="209"/>
      <c r="W14" s="210"/>
    </row>
    <row r="15" spans="1:33" s="237" customFormat="1" ht="42" customHeight="1">
      <c r="A15" s="222"/>
      <c r="B15" s="213" t="s">
        <v>353</v>
      </c>
      <c r="C15" s="214">
        <f>+D15+E15+F15</f>
        <v>200.01764</v>
      </c>
      <c r="D15" s="214">
        <v>200</v>
      </c>
      <c r="E15" s="214"/>
      <c r="F15" s="214">
        <v>1.7639999999999999E-2</v>
      </c>
      <c r="G15" s="214"/>
      <c r="H15" s="214"/>
      <c r="I15" s="214"/>
      <c r="J15" s="214"/>
      <c r="K15" s="214"/>
      <c r="L15" s="214">
        <f>+M15+N15+O15</f>
        <v>256.52</v>
      </c>
      <c r="M15" s="214">
        <v>200</v>
      </c>
      <c r="N15" s="214">
        <v>56.502360000000003</v>
      </c>
      <c r="O15" s="214">
        <v>1.7639999999999999E-2</v>
      </c>
      <c r="P15" s="216">
        <f t="shared" ref="P15" si="4">+L15/C15</f>
        <v>1.2824868846567732</v>
      </c>
      <c r="Q15" s="216"/>
      <c r="R15" s="214">
        <v>56.502360000000003</v>
      </c>
      <c r="S15" s="216"/>
      <c r="T15" s="216">
        <f>C15+R15-S15</f>
        <v>256.52</v>
      </c>
      <c r="U15" s="240"/>
      <c r="V15" s="239"/>
      <c r="W15" s="240"/>
    </row>
    <row r="16" spans="1:33" ht="42" customHeight="1">
      <c r="A16" s="24" t="s">
        <v>12</v>
      </c>
      <c r="B16" s="20" t="s">
        <v>14</v>
      </c>
      <c r="C16" s="179">
        <f>+D16+E16+F16</f>
        <v>500</v>
      </c>
      <c r="D16" s="179">
        <v>500</v>
      </c>
      <c r="E16" s="179"/>
      <c r="F16" s="179"/>
      <c r="G16" s="179"/>
      <c r="H16" s="179"/>
      <c r="I16" s="179"/>
      <c r="J16" s="179"/>
      <c r="K16" s="179"/>
      <c r="L16" s="179">
        <f>+M16+N16+O16</f>
        <v>500</v>
      </c>
      <c r="M16" s="179">
        <v>500</v>
      </c>
      <c r="N16" s="179"/>
      <c r="O16" s="179"/>
      <c r="P16" s="180">
        <f t="shared" si="2"/>
        <v>1</v>
      </c>
      <c r="Q16" s="180"/>
      <c r="R16" s="180"/>
      <c r="S16" s="180"/>
      <c r="T16" s="179">
        <f>C16+R16-S16</f>
        <v>500</v>
      </c>
      <c r="U16" s="158"/>
      <c r="V16" s="125"/>
      <c r="W16" s="39"/>
    </row>
    <row r="17" spans="1:23" s="16" customFormat="1" ht="82.5" customHeight="1">
      <c r="A17" s="12">
        <v>3</v>
      </c>
      <c r="B17" s="17" t="s">
        <v>376</v>
      </c>
      <c r="C17" s="177"/>
      <c r="D17" s="177"/>
      <c r="E17" s="177"/>
      <c r="F17" s="177"/>
      <c r="G17" s="177"/>
      <c r="H17" s="177"/>
      <c r="I17" s="177"/>
      <c r="J17" s="177"/>
      <c r="K17" s="177"/>
      <c r="L17" s="177"/>
      <c r="M17" s="177"/>
      <c r="N17" s="177"/>
      <c r="O17" s="177"/>
      <c r="P17" s="178"/>
      <c r="Q17" s="178"/>
      <c r="R17" s="178">
        <f>R18</f>
        <v>630</v>
      </c>
      <c r="S17" s="178"/>
      <c r="T17" s="178">
        <f t="shared" ref="T17" si="5">T18</f>
        <v>630</v>
      </c>
      <c r="U17" s="242"/>
      <c r="V17" s="123"/>
      <c r="W17" s="38"/>
    </row>
    <row r="18" spans="1:23" ht="183" customHeight="1">
      <c r="A18" s="24" t="s">
        <v>3</v>
      </c>
      <c r="B18" s="20" t="s">
        <v>377</v>
      </c>
      <c r="C18" s="179"/>
      <c r="D18" s="179"/>
      <c r="E18" s="179"/>
      <c r="F18" s="179"/>
      <c r="G18" s="179"/>
      <c r="H18" s="179"/>
      <c r="I18" s="179"/>
      <c r="J18" s="179"/>
      <c r="K18" s="179"/>
      <c r="L18" s="179"/>
      <c r="M18" s="179"/>
      <c r="N18" s="179"/>
      <c r="O18" s="179"/>
      <c r="P18" s="180"/>
      <c r="Q18" s="180"/>
      <c r="R18" s="180">
        <f>SUM(R19:R36)</f>
        <v>630</v>
      </c>
      <c r="S18" s="180"/>
      <c r="T18" s="180">
        <f t="shared" ref="T18" si="6">SUM(T19:T36)</f>
        <v>630</v>
      </c>
      <c r="U18" s="158"/>
      <c r="V18" s="125"/>
      <c r="W18" s="39"/>
    </row>
    <row r="19" spans="1:23" s="237" customFormat="1" ht="42" customHeight="1">
      <c r="A19" s="222"/>
      <c r="B19" s="213" t="s">
        <v>378</v>
      </c>
      <c r="C19" s="214"/>
      <c r="D19" s="214"/>
      <c r="E19" s="214"/>
      <c r="F19" s="214"/>
      <c r="G19" s="214"/>
      <c r="H19" s="214"/>
      <c r="I19" s="214"/>
      <c r="J19" s="214"/>
      <c r="K19" s="214"/>
      <c r="L19" s="214"/>
      <c r="M19" s="214"/>
      <c r="N19" s="214"/>
      <c r="O19" s="214"/>
      <c r="P19" s="216"/>
      <c r="Q19" s="216"/>
      <c r="R19" s="214">
        <v>35</v>
      </c>
      <c r="S19" s="216"/>
      <c r="T19" s="216">
        <f>C19+R19-S19</f>
        <v>35</v>
      </c>
      <c r="U19" s="241"/>
      <c r="V19" s="239"/>
      <c r="W19" s="240"/>
    </row>
    <row r="20" spans="1:23" s="237" customFormat="1" ht="42" customHeight="1">
      <c r="A20" s="222"/>
      <c r="B20" s="213" t="s">
        <v>366</v>
      </c>
      <c r="C20" s="214"/>
      <c r="D20" s="214"/>
      <c r="E20" s="214"/>
      <c r="F20" s="214"/>
      <c r="G20" s="214"/>
      <c r="H20" s="214"/>
      <c r="I20" s="214"/>
      <c r="J20" s="214"/>
      <c r="K20" s="214"/>
      <c r="L20" s="214"/>
      <c r="M20" s="214"/>
      <c r="N20" s="214"/>
      <c r="O20" s="214"/>
      <c r="P20" s="216"/>
      <c r="Q20" s="216"/>
      <c r="R20" s="214">
        <v>35</v>
      </c>
      <c r="S20" s="216"/>
      <c r="T20" s="216">
        <f t="shared" ref="T20:T36" si="7">C20+R20-S20</f>
        <v>35</v>
      </c>
      <c r="U20" s="241"/>
      <c r="V20" s="239"/>
      <c r="W20" s="240"/>
    </row>
    <row r="21" spans="1:23" s="237" customFormat="1" ht="42" customHeight="1">
      <c r="A21" s="222"/>
      <c r="B21" s="213" t="s">
        <v>355</v>
      </c>
      <c r="C21" s="214"/>
      <c r="D21" s="214"/>
      <c r="E21" s="214"/>
      <c r="F21" s="214"/>
      <c r="G21" s="214"/>
      <c r="H21" s="214"/>
      <c r="I21" s="214"/>
      <c r="J21" s="214"/>
      <c r="K21" s="214"/>
      <c r="L21" s="214"/>
      <c r="M21" s="214"/>
      <c r="N21" s="214"/>
      <c r="O21" s="214"/>
      <c r="P21" s="216"/>
      <c r="Q21" s="216"/>
      <c r="R21" s="214">
        <v>35</v>
      </c>
      <c r="S21" s="216"/>
      <c r="T21" s="216">
        <f t="shared" si="7"/>
        <v>35</v>
      </c>
      <c r="U21" s="241"/>
      <c r="V21" s="239"/>
      <c r="W21" s="240"/>
    </row>
    <row r="22" spans="1:23" s="237" customFormat="1" ht="42" customHeight="1">
      <c r="A22" s="222"/>
      <c r="B22" s="213" t="s">
        <v>357</v>
      </c>
      <c r="C22" s="214"/>
      <c r="D22" s="214"/>
      <c r="E22" s="214"/>
      <c r="F22" s="214"/>
      <c r="G22" s="214"/>
      <c r="H22" s="214"/>
      <c r="I22" s="214"/>
      <c r="J22" s="214"/>
      <c r="K22" s="214"/>
      <c r="L22" s="214"/>
      <c r="M22" s="214"/>
      <c r="N22" s="214"/>
      <c r="O22" s="214"/>
      <c r="P22" s="216"/>
      <c r="Q22" s="216"/>
      <c r="R22" s="214">
        <v>35</v>
      </c>
      <c r="S22" s="216"/>
      <c r="T22" s="216">
        <f t="shared" si="7"/>
        <v>35</v>
      </c>
      <c r="U22" s="241"/>
      <c r="V22" s="239"/>
      <c r="W22" s="240"/>
    </row>
    <row r="23" spans="1:23" s="237" customFormat="1" ht="42" customHeight="1">
      <c r="A23" s="222"/>
      <c r="B23" s="213" t="s">
        <v>361</v>
      </c>
      <c r="C23" s="214"/>
      <c r="D23" s="214"/>
      <c r="E23" s="214"/>
      <c r="F23" s="214"/>
      <c r="G23" s="214"/>
      <c r="H23" s="214"/>
      <c r="I23" s="214"/>
      <c r="J23" s="214"/>
      <c r="K23" s="214"/>
      <c r="L23" s="214"/>
      <c r="M23" s="214"/>
      <c r="N23" s="214"/>
      <c r="O23" s="214"/>
      <c r="P23" s="216"/>
      <c r="Q23" s="216"/>
      <c r="R23" s="214">
        <v>35</v>
      </c>
      <c r="S23" s="216"/>
      <c r="T23" s="216">
        <f t="shared" si="7"/>
        <v>35</v>
      </c>
      <c r="U23" s="241"/>
      <c r="V23" s="239"/>
      <c r="W23" s="240"/>
    </row>
    <row r="24" spans="1:23" s="237" customFormat="1" ht="42" customHeight="1">
      <c r="A24" s="222"/>
      <c r="B24" s="213" t="s">
        <v>362</v>
      </c>
      <c r="C24" s="214"/>
      <c r="D24" s="214"/>
      <c r="E24" s="214"/>
      <c r="F24" s="214"/>
      <c r="G24" s="214"/>
      <c r="H24" s="214"/>
      <c r="I24" s="214"/>
      <c r="J24" s="214"/>
      <c r="K24" s="214"/>
      <c r="L24" s="214"/>
      <c r="M24" s="214"/>
      <c r="N24" s="214"/>
      <c r="O24" s="214"/>
      <c r="P24" s="216"/>
      <c r="Q24" s="216"/>
      <c r="R24" s="214">
        <v>35</v>
      </c>
      <c r="S24" s="216"/>
      <c r="T24" s="216">
        <f t="shared" si="7"/>
        <v>35</v>
      </c>
      <c r="U24" s="241"/>
      <c r="V24" s="239"/>
      <c r="W24" s="240"/>
    </row>
    <row r="25" spans="1:23" s="237" customFormat="1" ht="42" customHeight="1">
      <c r="A25" s="222"/>
      <c r="B25" s="213" t="s">
        <v>379</v>
      </c>
      <c r="C25" s="214"/>
      <c r="D25" s="214"/>
      <c r="E25" s="214"/>
      <c r="F25" s="214"/>
      <c r="G25" s="214"/>
      <c r="H25" s="214"/>
      <c r="I25" s="214"/>
      <c r="J25" s="214"/>
      <c r="K25" s="214"/>
      <c r="L25" s="214"/>
      <c r="M25" s="214"/>
      <c r="N25" s="214"/>
      <c r="O25" s="214"/>
      <c r="P25" s="216"/>
      <c r="Q25" s="216"/>
      <c r="R25" s="214">
        <v>35</v>
      </c>
      <c r="S25" s="216"/>
      <c r="T25" s="216">
        <f t="shared" si="7"/>
        <v>35</v>
      </c>
      <c r="U25" s="241"/>
      <c r="V25" s="239"/>
      <c r="W25" s="240"/>
    </row>
    <row r="26" spans="1:23" s="237" customFormat="1" ht="42" customHeight="1">
      <c r="A26" s="222"/>
      <c r="B26" s="213" t="s">
        <v>358</v>
      </c>
      <c r="C26" s="214"/>
      <c r="D26" s="214"/>
      <c r="E26" s="214"/>
      <c r="F26" s="214"/>
      <c r="G26" s="214"/>
      <c r="H26" s="214"/>
      <c r="I26" s="214"/>
      <c r="J26" s="214"/>
      <c r="K26" s="214"/>
      <c r="L26" s="214"/>
      <c r="M26" s="214"/>
      <c r="N26" s="214"/>
      <c r="O26" s="214"/>
      <c r="P26" s="216"/>
      <c r="Q26" s="216"/>
      <c r="R26" s="214">
        <v>35</v>
      </c>
      <c r="S26" s="216"/>
      <c r="T26" s="216">
        <f t="shared" si="7"/>
        <v>35</v>
      </c>
      <c r="U26" s="241"/>
      <c r="V26" s="239"/>
      <c r="W26" s="240"/>
    </row>
    <row r="27" spans="1:23" s="237" customFormat="1" ht="42" customHeight="1">
      <c r="A27" s="222"/>
      <c r="B27" s="213" t="s">
        <v>359</v>
      </c>
      <c r="C27" s="214"/>
      <c r="D27" s="214"/>
      <c r="E27" s="214"/>
      <c r="F27" s="214"/>
      <c r="G27" s="214"/>
      <c r="H27" s="214"/>
      <c r="I27" s="214"/>
      <c r="J27" s="214"/>
      <c r="K27" s="214"/>
      <c r="L27" s="214"/>
      <c r="M27" s="214"/>
      <c r="N27" s="214"/>
      <c r="O27" s="214"/>
      <c r="P27" s="216"/>
      <c r="Q27" s="216"/>
      <c r="R27" s="214">
        <v>35</v>
      </c>
      <c r="S27" s="216"/>
      <c r="T27" s="216">
        <f t="shared" si="7"/>
        <v>35</v>
      </c>
      <c r="U27" s="241"/>
      <c r="V27" s="239"/>
      <c r="W27" s="240"/>
    </row>
    <row r="28" spans="1:23" s="237" customFormat="1" ht="42" customHeight="1">
      <c r="A28" s="222"/>
      <c r="B28" s="213" t="s">
        <v>380</v>
      </c>
      <c r="C28" s="214"/>
      <c r="D28" s="214"/>
      <c r="E28" s="214"/>
      <c r="F28" s="214"/>
      <c r="G28" s="214"/>
      <c r="H28" s="214"/>
      <c r="I28" s="214"/>
      <c r="J28" s="214"/>
      <c r="K28" s="214"/>
      <c r="L28" s="214"/>
      <c r="M28" s="214"/>
      <c r="N28" s="214"/>
      <c r="O28" s="214"/>
      <c r="P28" s="216"/>
      <c r="Q28" s="216"/>
      <c r="R28" s="214">
        <v>35</v>
      </c>
      <c r="S28" s="216"/>
      <c r="T28" s="216">
        <f t="shared" si="7"/>
        <v>35</v>
      </c>
      <c r="U28" s="241"/>
      <c r="V28" s="239"/>
      <c r="W28" s="240"/>
    </row>
    <row r="29" spans="1:23" s="237" customFormat="1" ht="42" customHeight="1">
      <c r="A29" s="222"/>
      <c r="B29" s="213" t="s">
        <v>368</v>
      </c>
      <c r="C29" s="214"/>
      <c r="D29" s="214"/>
      <c r="E29" s="214"/>
      <c r="F29" s="214"/>
      <c r="G29" s="214"/>
      <c r="H29" s="214"/>
      <c r="I29" s="214"/>
      <c r="J29" s="214"/>
      <c r="K29" s="214"/>
      <c r="L29" s="214"/>
      <c r="M29" s="214"/>
      <c r="N29" s="214"/>
      <c r="O29" s="214"/>
      <c r="P29" s="216"/>
      <c r="Q29" s="216"/>
      <c r="R29" s="214">
        <v>35</v>
      </c>
      <c r="S29" s="216"/>
      <c r="T29" s="216">
        <f t="shared" si="7"/>
        <v>35</v>
      </c>
      <c r="U29" s="241"/>
      <c r="V29" s="239"/>
      <c r="W29" s="240"/>
    </row>
    <row r="30" spans="1:23" s="237" customFormat="1" ht="42" customHeight="1">
      <c r="A30" s="222"/>
      <c r="B30" s="213" t="s">
        <v>363</v>
      </c>
      <c r="C30" s="214"/>
      <c r="D30" s="214"/>
      <c r="E30" s="214"/>
      <c r="F30" s="214"/>
      <c r="G30" s="214"/>
      <c r="H30" s="214"/>
      <c r="I30" s="214"/>
      <c r="J30" s="214"/>
      <c r="K30" s="214"/>
      <c r="L30" s="214"/>
      <c r="M30" s="214"/>
      <c r="N30" s="214"/>
      <c r="O30" s="214"/>
      <c r="P30" s="216"/>
      <c r="Q30" s="216"/>
      <c r="R30" s="214">
        <v>35</v>
      </c>
      <c r="S30" s="216"/>
      <c r="T30" s="216">
        <f t="shared" si="7"/>
        <v>35</v>
      </c>
      <c r="U30" s="241"/>
      <c r="V30" s="239"/>
      <c r="W30" s="240"/>
    </row>
    <row r="31" spans="1:23" s="237" customFormat="1" ht="42" customHeight="1">
      <c r="A31" s="222"/>
      <c r="B31" s="213" t="s">
        <v>365</v>
      </c>
      <c r="C31" s="214"/>
      <c r="D31" s="214"/>
      <c r="E31" s="214"/>
      <c r="F31" s="214"/>
      <c r="G31" s="214"/>
      <c r="H31" s="214"/>
      <c r="I31" s="214"/>
      <c r="J31" s="214"/>
      <c r="K31" s="214"/>
      <c r="L31" s="214"/>
      <c r="M31" s="214"/>
      <c r="N31" s="214"/>
      <c r="O31" s="214"/>
      <c r="P31" s="216"/>
      <c r="Q31" s="216"/>
      <c r="R31" s="214">
        <v>35</v>
      </c>
      <c r="S31" s="216"/>
      <c r="T31" s="216">
        <f t="shared" si="7"/>
        <v>35</v>
      </c>
      <c r="U31" s="241"/>
      <c r="V31" s="239"/>
      <c r="W31" s="240"/>
    </row>
    <row r="32" spans="1:23" s="237" customFormat="1" ht="42" customHeight="1">
      <c r="A32" s="222"/>
      <c r="B32" s="213" t="s">
        <v>360</v>
      </c>
      <c r="C32" s="214"/>
      <c r="D32" s="214"/>
      <c r="E32" s="214"/>
      <c r="F32" s="214"/>
      <c r="G32" s="214"/>
      <c r="H32" s="214"/>
      <c r="I32" s="214"/>
      <c r="J32" s="214"/>
      <c r="K32" s="214"/>
      <c r="L32" s="214"/>
      <c r="M32" s="214"/>
      <c r="N32" s="214"/>
      <c r="O32" s="214"/>
      <c r="P32" s="216"/>
      <c r="Q32" s="216"/>
      <c r="R32" s="214">
        <v>35</v>
      </c>
      <c r="S32" s="216"/>
      <c r="T32" s="216">
        <f t="shared" si="7"/>
        <v>35</v>
      </c>
      <c r="U32" s="241"/>
      <c r="V32" s="239"/>
      <c r="W32" s="240"/>
    </row>
    <row r="33" spans="1:33" s="237" customFormat="1" ht="42" customHeight="1">
      <c r="A33" s="222"/>
      <c r="B33" s="213" t="s">
        <v>356</v>
      </c>
      <c r="C33" s="214"/>
      <c r="D33" s="214"/>
      <c r="E33" s="214"/>
      <c r="F33" s="214"/>
      <c r="G33" s="214"/>
      <c r="H33" s="214"/>
      <c r="I33" s="214"/>
      <c r="J33" s="214"/>
      <c r="K33" s="214"/>
      <c r="L33" s="214"/>
      <c r="M33" s="214"/>
      <c r="N33" s="214"/>
      <c r="O33" s="214"/>
      <c r="P33" s="216"/>
      <c r="Q33" s="216"/>
      <c r="R33" s="214">
        <v>35</v>
      </c>
      <c r="S33" s="216"/>
      <c r="T33" s="216">
        <f t="shared" si="7"/>
        <v>35</v>
      </c>
      <c r="U33" s="241"/>
      <c r="V33" s="239"/>
      <c r="W33" s="240"/>
    </row>
    <row r="34" spans="1:33" s="237" customFormat="1" ht="42" customHeight="1">
      <c r="A34" s="222"/>
      <c r="B34" s="213" t="s">
        <v>381</v>
      </c>
      <c r="C34" s="214"/>
      <c r="D34" s="214"/>
      <c r="E34" s="214"/>
      <c r="F34" s="214"/>
      <c r="G34" s="214"/>
      <c r="H34" s="214"/>
      <c r="I34" s="214"/>
      <c r="J34" s="214"/>
      <c r="K34" s="214"/>
      <c r="L34" s="214"/>
      <c r="M34" s="214"/>
      <c r="N34" s="214"/>
      <c r="O34" s="214"/>
      <c r="P34" s="216"/>
      <c r="Q34" s="216"/>
      <c r="R34" s="214">
        <v>35</v>
      </c>
      <c r="S34" s="216"/>
      <c r="T34" s="216">
        <f t="shared" si="7"/>
        <v>35</v>
      </c>
      <c r="U34" s="241"/>
      <c r="V34" s="239"/>
      <c r="W34" s="240"/>
    </row>
    <row r="35" spans="1:33" s="237" customFormat="1" ht="42" customHeight="1">
      <c r="A35" s="222"/>
      <c r="B35" s="213" t="s">
        <v>382</v>
      </c>
      <c r="C35" s="214"/>
      <c r="D35" s="214"/>
      <c r="E35" s="214"/>
      <c r="F35" s="214"/>
      <c r="G35" s="214"/>
      <c r="H35" s="214"/>
      <c r="I35" s="214"/>
      <c r="J35" s="214"/>
      <c r="K35" s="214"/>
      <c r="L35" s="214"/>
      <c r="M35" s="214"/>
      <c r="N35" s="214"/>
      <c r="O35" s="214"/>
      <c r="P35" s="216"/>
      <c r="Q35" s="216"/>
      <c r="R35" s="214">
        <v>35</v>
      </c>
      <c r="S35" s="216"/>
      <c r="T35" s="216">
        <f t="shared" si="7"/>
        <v>35</v>
      </c>
      <c r="U35" s="241"/>
      <c r="V35" s="239"/>
      <c r="W35" s="240"/>
    </row>
    <row r="36" spans="1:33" s="237" customFormat="1" ht="42" customHeight="1">
      <c r="A36" s="222"/>
      <c r="B36" s="213" t="s">
        <v>383</v>
      </c>
      <c r="C36" s="214"/>
      <c r="D36" s="214"/>
      <c r="E36" s="214"/>
      <c r="F36" s="214"/>
      <c r="G36" s="214"/>
      <c r="H36" s="214"/>
      <c r="I36" s="214"/>
      <c r="J36" s="214"/>
      <c r="K36" s="214"/>
      <c r="L36" s="214"/>
      <c r="M36" s="214"/>
      <c r="N36" s="214"/>
      <c r="O36" s="214"/>
      <c r="P36" s="216"/>
      <c r="Q36" s="216"/>
      <c r="R36" s="214">
        <v>35</v>
      </c>
      <c r="S36" s="216"/>
      <c r="T36" s="216">
        <f t="shared" si="7"/>
        <v>35</v>
      </c>
      <c r="U36" s="241"/>
      <c r="V36" s="239"/>
      <c r="W36" s="240"/>
    </row>
    <row r="37" spans="1:33" s="16" customFormat="1" ht="19.5" customHeight="1">
      <c r="A37" s="12">
        <v>4</v>
      </c>
      <c r="B37" s="17" t="s">
        <v>15</v>
      </c>
      <c r="C37" s="177">
        <f>+C38</f>
        <v>300</v>
      </c>
      <c r="D37" s="177">
        <f t="shared" ref="D37:T37" si="8">+D38</f>
        <v>300</v>
      </c>
      <c r="E37" s="177">
        <f t="shared" si="8"/>
        <v>0</v>
      </c>
      <c r="F37" s="177">
        <f t="shared" si="8"/>
        <v>0</v>
      </c>
      <c r="G37" s="177">
        <f t="shared" si="8"/>
        <v>0</v>
      </c>
      <c r="H37" s="177">
        <f t="shared" si="8"/>
        <v>0</v>
      </c>
      <c r="I37" s="177">
        <f t="shared" si="8"/>
        <v>0</v>
      </c>
      <c r="J37" s="177">
        <f t="shared" si="8"/>
        <v>0</v>
      </c>
      <c r="K37" s="177">
        <f t="shared" si="8"/>
        <v>0</v>
      </c>
      <c r="L37" s="177">
        <f t="shared" si="8"/>
        <v>300</v>
      </c>
      <c r="M37" s="177">
        <f t="shared" si="8"/>
        <v>300</v>
      </c>
      <c r="N37" s="177">
        <f t="shared" si="8"/>
        <v>0</v>
      </c>
      <c r="O37" s="177">
        <f t="shared" si="8"/>
        <v>0</v>
      </c>
      <c r="P37" s="177">
        <f t="shared" si="8"/>
        <v>1</v>
      </c>
      <c r="Q37" s="177">
        <f t="shared" si="8"/>
        <v>0</v>
      </c>
      <c r="R37" s="177">
        <f t="shared" si="8"/>
        <v>1500</v>
      </c>
      <c r="S37" s="177">
        <f t="shared" si="8"/>
        <v>0</v>
      </c>
      <c r="T37" s="177">
        <f t="shared" si="8"/>
        <v>1800</v>
      </c>
      <c r="U37" s="123"/>
      <c r="V37" s="123"/>
      <c r="W37" s="38">
        <f>+W38</f>
        <v>0</v>
      </c>
    </row>
    <row r="38" spans="1:33" ht="66" customHeight="1">
      <c r="A38" s="19" t="s">
        <v>3</v>
      </c>
      <c r="B38" s="20" t="s">
        <v>268</v>
      </c>
      <c r="C38" s="179">
        <f>+D38+E38+F38</f>
        <v>300</v>
      </c>
      <c r="D38" s="179">
        <v>300</v>
      </c>
      <c r="E38" s="179"/>
      <c r="F38" s="179"/>
      <c r="G38" s="179"/>
      <c r="H38" s="179"/>
      <c r="I38" s="179"/>
      <c r="J38" s="179"/>
      <c r="K38" s="179"/>
      <c r="L38" s="179">
        <f>+M38+N38+O38</f>
        <v>300</v>
      </c>
      <c r="M38" s="179">
        <v>300</v>
      </c>
      <c r="N38" s="179"/>
      <c r="O38" s="179"/>
      <c r="P38" s="180">
        <f t="shared" si="2"/>
        <v>1</v>
      </c>
      <c r="Q38" s="180"/>
      <c r="R38" s="180">
        <f>R39</f>
        <v>1500</v>
      </c>
      <c r="S38" s="180">
        <f t="shared" ref="S38:T38" si="9">S39</f>
        <v>0</v>
      </c>
      <c r="T38" s="180">
        <f t="shared" si="9"/>
        <v>1800</v>
      </c>
      <c r="U38" s="125"/>
      <c r="V38" s="125"/>
      <c r="W38" s="39"/>
    </row>
    <row r="39" spans="1:33" s="211" customFormat="1" ht="39" customHeight="1">
      <c r="A39" s="160"/>
      <c r="B39" s="161" t="s">
        <v>0</v>
      </c>
      <c r="C39" s="181">
        <f>SUM(C40:C57)</f>
        <v>300</v>
      </c>
      <c r="D39" s="181">
        <f>SUM(D40:D57)</f>
        <v>300</v>
      </c>
      <c r="E39" s="181"/>
      <c r="F39" s="181"/>
      <c r="G39" s="181">
        <f t="shared" ref="G39:T39" si="10">SUM(G40:G57)</f>
        <v>0</v>
      </c>
      <c r="H39" s="181">
        <f t="shared" si="10"/>
        <v>0</v>
      </c>
      <c r="I39" s="181">
        <f t="shared" si="10"/>
        <v>0</v>
      </c>
      <c r="J39" s="181">
        <f t="shared" si="10"/>
        <v>0</v>
      </c>
      <c r="K39" s="181">
        <f t="shared" si="10"/>
        <v>0</v>
      </c>
      <c r="L39" s="181">
        <f t="shared" si="10"/>
        <v>0</v>
      </c>
      <c r="M39" s="181">
        <f t="shared" si="10"/>
        <v>0</v>
      </c>
      <c r="N39" s="181">
        <f t="shared" si="10"/>
        <v>0</v>
      </c>
      <c r="O39" s="181">
        <f t="shared" si="10"/>
        <v>0</v>
      </c>
      <c r="P39" s="181">
        <f t="shared" si="10"/>
        <v>0</v>
      </c>
      <c r="Q39" s="181">
        <f t="shared" si="10"/>
        <v>0</v>
      </c>
      <c r="R39" s="181">
        <f t="shared" si="10"/>
        <v>1500</v>
      </c>
      <c r="S39" s="181"/>
      <c r="T39" s="181">
        <f t="shared" si="10"/>
        <v>1800</v>
      </c>
      <c r="U39" s="209"/>
      <c r="V39" s="209"/>
      <c r="W39" s="210"/>
    </row>
    <row r="40" spans="1:33" s="237" customFormat="1" ht="36.75" customHeight="1">
      <c r="A40" s="212"/>
      <c r="B40" s="213" t="s">
        <v>378</v>
      </c>
      <c r="C40" s="240">
        <v>15</v>
      </c>
      <c r="D40" s="240">
        <v>15</v>
      </c>
      <c r="E40" s="240"/>
      <c r="F40" s="214"/>
      <c r="G40" s="214"/>
      <c r="H40" s="214"/>
      <c r="I40" s="214"/>
      <c r="J40" s="214"/>
      <c r="K40" s="214"/>
      <c r="L40" s="214"/>
      <c r="M40" s="214"/>
      <c r="N40" s="214"/>
      <c r="O40" s="214"/>
      <c r="P40" s="216"/>
      <c r="Q40" s="216"/>
      <c r="R40" s="216">
        <v>85</v>
      </c>
      <c r="S40" s="216"/>
      <c r="T40" s="216">
        <f t="shared" ref="T40:T57" si="11">C40+R40-S40</f>
        <v>100</v>
      </c>
      <c r="U40" s="239"/>
      <c r="V40" s="239"/>
      <c r="W40" s="240"/>
      <c r="AG40" s="220"/>
    </row>
    <row r="41" spans="1:33" s="237" customFormat="1" ht="36.75" customHeight="1">
      <c r="A41" s="212"/>
      <c r="B41" s="213" t="s">
        <v>366</v>
      </c>
      <c r="C41" s="240">
        <v>0</v>
      </c>
      <c r="D41" s="240"/>
      <c r="E41" s="240"/>
      <c r="F41" s="214"/>
      <c r="G41" s="214"/>
      <c r="H41" s="214"/>
      <c r="I41" s="214"/>
      <c r="J41" s="214"/>
      <c r="K41" s="214"/>
      <c r="L41" s="214"/>
      <c r="M41" s="214"/>
      <c r="N41" s="214"/>
      <c r="O41" s="214"/>
      <c r="P41" s="216"/>
      <c r="Q41" s="216"/>
      <c r="R41" s="216">
        <v>100</v>
      </c>
      <c r="S41" s="216"/>
      <c r="T41" s="216">
        <f t="shared" si="11"/>
        <v>100</v>
      </c>
      <c r="U41" s="239"/>
      <c r="V41" s="239"/>
      <c r="W41" s="240"/>
      <c r="AG41" s="220"/>
    </row>
    <row r="42" spans="1:33" s="237" customFormat="1" ht="36.75" customHeight="1">
      <c r="A42" s="212"/>
      <c r="B42" s="213" t="s">
        <v>355</v>
      </c>
      <c r="C42" s="240">
        <v>0</v>
      </c>
      <c r="D42" s="240"/>
      <c r="E42" s="240"/>
      <c r="F42" s="214"/>
      <c r="G42" s="214"/>
      <c r="H42" s="214"/>
      <c r="I42" s="214"/>
      <c r="J42" s="214"/>
      <c r="K42" s="214"/>
      <c r="L42" s="214"/>
      <c r="M42" s="214"/>
      <c r="N42" s="214"/>
      <c r="O42" s="214"/>
      <c r="P42" s="216"/>
      <c r="Q42" s="216"/>
      <c r="R42" s="216">
        <v>100</v>
      </c>
      <c r="S42" s="216"/>
      <c r="T42" s="216">
        <f t="shared" si="11"/>
        <v>100</v>
      </c>
      <c r="U42" s="239"/>
      <c r="V42" s="239"/>
      <c r="W42" s="240"/>
      <c r="AG42" s="220"/>
    </row>
    <row r="43" spans="1:33" s="237" customFormat="1" ht="36.75" customHeight="1">
      <c r="A43" s="212"/>
      <c r="B43" s="213" t="s">
        <v>357</v>
      </c>
      <c r="C43" s="240">
        <v>0</v>
      </c>
      <c r="D43" s="240"/>
      <c r="E43" s="240"/>
      <c r="F43" s="214"/>
      <c r="G43" s="214"/>
      <c r="H43" s="214"/>
      <c r="I43" s="214"/>
      <c r="J43" s="214"/>
      <c r="K43" s="214"/>
      <c r="L43" s="214"/>
      <c r="M43" s="214"/>
      <c r="N43" s="214"/>
      <c r="O43" s="214"/>
      <c r="P43" s="216"/>
      <c r="Q43" s="216"/>
      <c r="R43" s="216">
        <v>100</v>
      </c>
      <c r="S43" s="216"/>
      <c r="T43" s="216">
        <f t="shared" si="11"/>
        <v>100</v>
      </c>
      <c r="U43" s="239"/>
      <c r="V43" s="239"/>
      <c r="W43" s="240"/>
      <c r="AG43" s="220"/>
    </row>
    <row r="44" spans="1:33" s="237" customFormat="1" ht="36.75" customHeight="1">
      <c r="A44" s="212"/>
      <c r="B44" s="213" t="s">
        <v>361</v>
      </c>
      <c r="C44" s="240">
        <v>15</v>
      </c>
      <c r="D44" s="240">
        <v>15</v>
      </c>
      <c r="E44" s="240"/>
      <c r="F44" s="214"/>
      <c r="G44" s="214"/>
      <c r="H44" s="214"/>
      <c r="I44" s="214"/>
      <c r="J44" s="214"/>
      <c r="K44" s="214"/>
      <c r="L44" s="214"/>
      <c r="M44" s="214"/>
      <c r="N44" s="214"/>
      <c r="O44" s="214"/>
      <c r="P44" s="216"/>
      <c r="Q44" s="216"/>
      <c r="R44" s="216">
        <v>85</v>
      </c>
      <c r="S44" s="216"/>
      <c r="T44" s="216">
        <f t="shared" si="11"/>
        <v>100</v>
      </c>
      <c r="U44" s="239"/>
      <c r="V44" s="239"/>
      <c r="W44" s="240"/>
      <c r="AG44" s="220"/>
    </row>
    <row r="45" spans="1:33" s="237" customFormat="1" ht="36.75" customHeight="1">
      <c r="A45" s="212"/>
      <c r="B45" s="213" t="s">
        <v>362</v>
      </c>
      <c r="C45" s="240">
        <v>16</v>
      </c>
      <c r="D45" s="240">
        <v>16</v>
      </c>
      <c r="E45" s="240"/>
      <c r="F45" s="214"/>
      <c r="G45" s="214"/>
      <c r="H45" s="214"/>
      <c r="I45" s="214"/>
      <c r="J45" s="214"/>
      <c r="K45" s="214"/>
      <c r="L45" s="214"/>
      <c r="M45" s="214"/>
      <c r="N45" s="214"/>
      <c r="O45" s="214"/>
      <c r="P45" s="216"/>
      <c r="Q45" s="216"/>
      <c r="R45" s="216">
        <v>84</v>
      </c>
      <c r="S45" s="216"/>
      <c r="T45" s="216">
        <f t="shared" si="11"/>
        <v>100</v>
      </c>
      <c r="U45" s="239"/>
      <c r="V45" s="239"/>
      <c r="W45" s="240"/>
      <c r="AG45" s="220"/>
    </row>
    <row r="46" spans="1:33" s="237" customFormat="1" ht="36.75" customHeight="1">
      <c r="A46" s="212"/>
      <c r="B46" s="213" t="s">
        <v>379</v>
      </c>
      <c r="C46" s="240">
        <v>48</v>
      </c>
      <c r="D46" s="240">
        <v>48</v>
      </c>
      <c r="E46" s="240"/>
      <c r="F46" s="214"/>
      <c r="G46" s="214"/>
      <c r="H46" s="214"/>
      <c r="I46" s="214"/>
      <c r="J46" s="214"/>
      <c r="K46" s="214"/>
      <c r="L46" s="214"/>
      <c r="M46" s="214"/>
      <c r="N46" s="214"/>
      <c r="O46" s="214"/>
      <c r="P46" s="216"/>
      <c r="Q46" s="216"/>
      <c r="R46" s="216">
        <v>52</v>
      </c>
      <c r="S46" s="216"/>
      <c r="T46" s="216">
        <f t="shared" si="11"/>
        <v>100</v>
      </c>
      <c r="U46" s="239"/>
      <c r="V46" s="239"/>
      <c r="W46" s="240"/>
      <c r="AG46" s="220"/>
    </row>
    <row r="47" spans="1:33" s="237" customFormat="1" ht="36.75" customHeight="1">
      <c r="A47" s="212"/>
      <c r="B47" s="213" t="s">
        <v>358</v>
      </c>
      <c r="C47" s="240">
        <v>32</v>
      </c>
      <c r="D47" s="240">
        <v>32</v>
      </c>
      <c r="E47" s="240"/>
      <c r="F47" s="214"/>
      <c r="G47" s="214"/>
      <c r="H47" s="214"/>
      <c r="I47" s="214"/>
      <c r="J47" s="214"/>
      <c r="K47" s="214"/>
      <c r="L47" s="214"/>
      <c r="M47" s="214"/>
      <c r="N47" s="214"/>
      <c r="O47" s="214"/>
      <c r="P47" s="216"/>
      <c r="Q47" s="216"/>
      <c r="R47" s="216">
        <v>68</v>
      </c>
      <c r="S47" s="216"/>
      <c r="T47" s="216">
        <f t="shared" si="11"/>
        <v>100</v>
      </c>
      <c r="U47" s="239"/>
      <c r="V47" s="239"/>
      <c r="W47" s="240"/>
      <c r="AG47" s="220"/>
    </row>
    <row r="48" spans="1:33" s="237" customFormat="1" ht="36.75" customHeight="1">
      <c r="A48" s="212"/>
      <c r="B48" s="213" t="s">
        <v>359</v>
      </c>
      <c r="C48" s="240">
        <v>32</v>
      </c>
      <c r="D48" s="240">
        <v>32</v>
      </c>
      <c r="E48" s="240"/>
      <c r="F48" s="214"/>
      <c r="G48" s="214"/>
      <c r="H48" s="214"/>
      <c r="I48" s="214"/>
      <c r="J48" s="214"/>
      <c r="K48" s="214"/>
      <c r="L48" s="214"/>
      <c r="M48" s="214"/>
      <c r="N48" s="214"/>
      <c r="O48" s="214"/>
      <c r="P48" s="216"/>
      <c r="Q48" s="216"/>
      <c r="R48" s="216">
        <v>68</v>
      </c>
      <c r="S48" s="216"/>
      <c r="T48" s="216">
        <f t="shared" si="11"/>
        <v>100</v>
      </c>
      <c r="U48" s="239"/>
      <c r="V48" s="239"/>
      <c r="W48" s="240"/>
      <c r="AG48" s="220"/>
    </row>
    <row r="49" spans="1:33" s="237" customFormat="1" ht="36.75" customHeight="1">
      <c r="A49" s="212"/>
      <c r="B49" s="213" t="s">
        <v>380</v>
      </c>
      <c r="C49" s="240">
        <v>0</v>
      </c>
      <c r="D49" s="240"/>
      <c r="E49" s="240"/>
      <c r="F49" s="214"/>
      <c r="G49" s="214"/>
      <c r="H49" s="214"/>
      <c r="I49" s="214"/>
      <c r="J49" s="214"/>
      <c r="K49" s="214"/>
      <c r="L49" s="214"/>
      <c r="M49" s="214"/>
      <c r="N49" s="214"/>
      <c r="O49" s="214"/>
      <c r="P49" s="216"/>
      <c r="Q49" s="216"/>
      <c r="R49" s="216">
        <v>100</v>
      </c>
      <c r="S49" s="216"/>
      <c r="T49" s="216">
        <f t="shared" si="11"/>
        <v>100</v>
      </c>
      <c r="U49" s="239"/>
      <c r="V49" s="239"/>
      <c r="W49" s="240"/>
      <c r="AG49" s="220"/>
    </row>
    <row r="50" spans="1:33" s="237" customFormat="1" ht="36.75" customHeight="1">
      <c r="A50" s="212"/>
      <c r="B50" s="213" t="s">
        <v>368</v>
      </c>
      <c r="C50" s="240">
        <v>0</v>
      </c>
      <c r="D50" s="240"/>
      <c r="E50" s="240"/>
      <c r="F50" s="214"/>
      <c r="G50" s="214"/>
      <c r="H50" s="214"/>
      <c r="I50" s="214"/>
      <c r="J50" s="214"/>
      <c r="K50" s="214"/>
      <c r="L50" s="214"/>
      <c r="M50" s="214"/>
      <c r="N50" s="214"/>
      <c r="O50" s="214"/>
      <c r="P50" s="216"/>
      <c r="Q50" s="216"/>
      <c r="R50" s="216">
        <v>100</v>
      </c>
      <c r="S50" s="216"/>
      <c r="T50" s="216">
        <f t="shared" si="11"/>
        <v>100</v>
      </c>
      <c r="U50" s="239"/>
      <c r="V50" s="239"/>
      <c r="W50" s="240"/>
      <c r="AG50" s="220"/>
    </row>
    <row r="51" spans="1:33" s="237" customFormat="1" ht="36.75" customHeight="1">
      <c r="A51" s="212"/>
      <c r="B51" s="213" t="s">
        <v>363</v>
      </c>
      <c r="C51" s="240">
        <v>15</v>
      </c>
      <c r="D51" s="240">
        <v>15</v>
      </c>
      <c r="E51" s="240"/>
      <c r="F51" s="214"/>
      <c r="G51" s="214"/>
      <c r="H51" s="214"/>
      <c r="I51" s="214"/>
      <c r="J51" s="214"/>
      <c r="K51" s="214"/>
      <c r="L51" s="214"/>
      <c r="M51" s="214"/>
      <c r="N51" s="214"/>
      <c r="O51" s="214"/>
      <c r="P51" s="216"/>
      <c r="Q51" s="216"/>
      <c r="R51" s="216">
        <v>85</v>
      </c>
      <c r="S51" s="216"/>
      <c r="T51" s="216">
        <f t="shared" si="11"/>
        <v>100</v>
      </c>
      <c r="U51" s="239"/>
      <c r="V51" s="239"/>
      <c r="W51" s="240"/>
      <c r="AG51" s="220"/>
    </row>
    <row r="52" spans="1:33" s="237" customFormat="1" ht="36.75" customHeight="1">
      <c r="A52" s="212"/>
      <c r="B52" s="213" t="s">
        <v>365</v>
      </c>
      <c r="C52" s="240">
        <v>15</v>
      </c>
      <c r="D52" s="240">
        <v>15</v>
      </c>
      <c r="E52" s="240"/>
      <c r="F52" s="214"/>
      <c r="G52" s="214"/>
      <c r="H52" s="214"/>
      <c r="I52" s="214"/>
      <c r="J52" s="214"/>
      <c r="K52" s="214"/>
      <c r="L52" s="214"/>
      <c r="M52" s="214"/>
      <c r="N52" s="214"/>
      <c r="O52" s="214"/>
      <c r="P52" s="216"/>
      <c r="Q52" s="216"/>
      <c r="R52" s="216">
        <v>85</v>
      </c>
      <c r="S52" s="216"/>
      <c r="T52" s="216">
        <f t="shared" si="11"/>
        <v>100</v>
      </c>
      <c r="U52" s="239"/>
      <c r="V52" s="239"/>
      <c r="W52" s="240"/>
      <c r="AG52" s="220"/>
    </row>
    <row r="53" spans="1:33" s="237" customFormat="1" ht="36.75" customHeight="1">
      <c r="A53" s="212"/>
      <c r="B53" s="213" t="s">
        <v>360</v>
      </c>
      <c r="C53" s="240">
        <v>48</v>
      </c>
      <c r="D53" s="240">
        <v>48</v>
      </c>
      <c r="E53" s="240"/>
      <c r="F53" s="214"/>
      <c r="G53" s="214"/>
      <c r="H53" s="214"/>
      <c r="I53" s="214"/>
      <c r="J53" s="214"/>
      <c r="K53" s="214"/>
      <c r="L53" s="214"/>
      <c r="M53" s="214"/>
      <c r="N53" s="214"/>
      <c r="O53" s="214"/>
      <c r="P53" s="216"/>
      <c r="Q53" s="216"/>
      <c r="R53" s="216">
        <v>52</v>
      </c>
      <c r="S53" s="216"/>
      <c r="T53" s="216">
        <f t="shared" si="11"/>
        <v>100</v>
      </c>
      <c r="U53" s="239"/>
      <c r="V53" s="239"/>
      <c r="W53" s="240"/>
      <c r="AG53" s="220"/>
    </row>
    <row r="54" spans="1:33" s="237" customFormat="1" ht="36.75" customHeight="1">
      <c r="A54" s="212"/>
      <c r="B54" s="213" t="s">
        <v>356</v>
      </c>
      <c r="C54" s="240">
        <v>64</v>
      </c>
      <c r="D54" s="240">
        <v>64</v>
      </c>
      <c r="E54" s="240"/>
      <c r="F54" s="214"/>
      <c r="G54" s="214"/>
      <c r="H54" s="214"/>
      <c r="I54" s="214"/>
      <c r="J54" s="214"/>
      <c r="K54" s="214"/>
      <c r="L54" s="214"/>
      <c r="M54" s="214"/>
      <c r="N54" s="214"/>
      <c r="O54" s="214"/>
      <c r="P54" s="216"/>
      <c r="Q54" s="216"/>
      <c r="R54" s="216">
        <v>36</v>
      </c>
      <c r="S54" s="216"/>
      <c r="T54" s="216">
        <f t="shared" si="11"/>
        <v>100</v>
      </c>
      <c r="U54" s="239"/>
      <c r="V54" s="239"/>
      <c r="W54" s="240"/>
      <c r="AG54" s="220"/>
    </row>
    <row r="55" spans="1:33" s="237" customFormat="1" ht="36.75" customHeight="1">
      <c r="A55" s="212"/>
      <c r="B55" s="213" t="s">
        <v>381</v>
      </c>
      <c r="C55" s="240">
        <v>0</v>
      </c>
      <c r="D55" s="240"/>
      <c r="E55" s="240"/>
      <c r="F55" s="214"/>
      <c r="G55" s="214"/>
      <c r="H55" s="214"/>
      <c r="I55" s="214"/>
      <c r="J55" s="214"/>
      <c r="K55" s="214"/>
      <c r="L55" s="214"/>
      <c r="M55" s="214"/>
      <c r="N55" s="214"/>
      <c r="O55" s="214"/>
      <c r="P55" s="216"/>
      <c r="Q55" s="216"/>
      <c r="R55" s="216">
        <v>100</v>
      </c>
      <c r="S55" s="216"/>
      <c r="T55" s="216">
        <f t="shared" si="11"/>
        <v>100</v>
      </c>
      <c r="U55" s="239"/>
      <c r="V55" s="239"/>
      <c r="W55" s="240"/>
      <c r="AG55" s="220"/>
    </row>
    <row r="56" spans="1:33" s="237" customFormat="1" ht="36.75" customHeight="1">
      <c r="A56" s="212"/>
      <c r="B56" s="213" t="s">
        <v>382</v>
      </c>
      <c r="C56" s="240">
        <v>0</v>
      </c>
      <c r="D56" s="240"/>
      <c r="E56" s="240"/>
      <c r="F56" s="214"/>
      <c r="G56" s="214"/>
      <c r="H56" s="214"/>
      <c r="I56" s="214"/>
      <c r="J56" s="214"/>
      <c r="K56" s="214"/>
      <c r="L56" s="214"/>
      <c r="M56" s="214"/>
      <c r="N56" s="214"/>
      <c r="O56" s="214"/>
      <c r="P56" s="216"/>
      <c r="Q56" s="216"/>
      <c r="R56" s="216">
        <v>100</v>
      </c>
      <c r="S56" s="216"/>
      <c r="T56" s="216">
        <f t="shared" si="11"/>
        <v>100</v>
      </c>
      <c r="U56" s="239"/>
      <c r="V56" s="239"/>
      <c r="W56" s="240"/>
      <c r="AG56" s="220"/>
    </row>
    <row r="57" spans="1:33" s="237" customFormat="1" ht="36.75" customHeight="1">
      <c r="A57" s="212"/>
      <c r="B57" s="213" t="s">
        <v>383</v>
      </c>
      <c r="C57" s="240">
        <v>0</v>
      </c>
      <c r="D57" s="240"/>
      <c r="E57" s="240"/>
      <c r="F57" s="214"/>
      <c r="G57" s="214"/>
      <c r="H57" s="214"/>
      <c r="I57" s="214"/>
      <c r="J57" s="214"/>
      <c r="K57" s="214"/>
      <c r="L57" s="214"/>
      <c r="M57" s="214"/>
      <c r="N57" s="214"/>
      <c r="O57" s="214"/>
      <c r="P57" s="216"/>
      <c r="Q57" s="216"/>
      <c r="R57" s="216">
        <v>100</v>
      </c>
      <c r="S57" s="216"/>
      <c r="T57" s="216">
        <f t="shared" si="11"/>
        <v>100</v>
      </c>
      <c r="U57" s="239"/>
      <c r="V57" s="239"/>
      <c r="W57" s="240"/>
      <c r="AG57" s="220"/>
    </row>
    <row r="58" spans="1:33" s="16" customFormat="1" ht="84" customHeight="1">
      <c r="A58" s="12">
        <v>5</v>
      </c>
      <c r="B58" s="17" t="s">
        <v>16</v>
      </c>
      <c r="C58" s="177">
        <f>+C59</f>
        <v>237.3175</v>
      </c>
      <c r="D58" s="177">
        <f t="shared" ref="D58:T58" si="12">+D59</f>
        <v>210</v>
      </c>
      <c r="E58" s="177">
        <f t="shared" si="12"/>
        <v>0</v>
      </c>
      <c r="F58" s="177">
        <f t="shared" si="12"/>
        <v>27.317499999999999</v>
      </c>
      <c r="G58" s="177">
        <f t="shared" si="12"/>
        <v>0</v>
      </c>
      <c r="H58" s="177">
        <f t="shared" si="12"/>
        <v>0</v>
      </c>
      <c r="I58" s="177">
        <f t="shared" si="12"/>
        <v>0</v>
      </c>
      <c r="J58" s="177">
        <f t="shared" si="12"/>
        <v>0</v>
      </c>
      <c r="K58" s="177">
        <f t="shared" si="12"/>
        <v>0</v>
      </c>
      <c r="L58" s="177">
        <f t="shared" si="12"/>
        <v>0</v>
      </c>
      <c r="M58" s="177">
        <f t="shared" si="12"/>
        <v>0</v>
      </c>
      <c r="N58" s="177">
        <f t="shared" si="12"/>
        <v>0</v>
      </c>
      <c r="O58" s="177">
        <f t="shared" si="12"/>
        <v>0</v>
      </c>
      <c r="P58" s="177">
        <f t="shared" si="12"/>
        <v>0</v>
      </c>
      <c r="Q58" s="177">
        <f t="shared" si="12"/>
        <v>0</v>
      </c>
      <c r="R58" s="177">
        <f t="shared" si="12"/>
        <v>0</v>
      </c>
      <c r="S58" s="177">
        <f t="shared" si="12"/>
        <v>0</v>
      </c>
      <c r="T58" s="177">
        <f t="shared" si="12"/>
        <v>237.3175</v>
      </c>
      <c r="U58" s="123"/>
      <c r="V58" s="123"/>
      <c r="W58" s="38"/>
    </row>
    <row r="59" spans="1:33" ht="67.5" customHeight="1">
      <c r="A59" s="24" t="s">
        <v>12</v>
      </c>
      <c r="B59" s="20" t="s">
        <v>17</v>
      </c>
      <c r="C59" s="179">
        <f>C60</f>
        <v>237.3175</v>
      </c>
      <c r="D59" s="179">
        <f t="shared" ref="D59:T59" si="13">D60</f>
        <v>210</v>
      </c>
      <c r="E59" s="179">
        <f t="shared" si="13"/>
        <v>0</v>
      </c>
      <c r="F59" s="179">
        <f t="shared" si="13"/>
        <v>27.317499999999999</v>
      </c>
      <c r="G59" s="179">
        <f t="shared" si="13"/>
        <v>0</v>
      </c>
      <c r="H59" s="179">
        <f t="shared" si="13"/>
        <v>0</v>
      </c>
      <c r="I59" s="179">
        <f t="shared" si="13"/>
        <v>0</v>
      </c>
      <c r="J59" s="179">
        <f t="shared" si="13"/>
        <v>0</v>
      </c>
      <c r="K59" s="179">
        <f t="shared" si="13"/>
        <v>0</v>
      </c>
      <c r="L59" s="179">
        <f t="shared" si="13"/>
        <v>0</v>
      </c>
      <c r="M59" s="179">
        <f t="shared" si="13"/>
        <v>0</v>
      </c>
      <c r="N59" s="179">
        <f t="shared" si="13"/>
        <v>0</v>
      </c>
      <c r="O59" s="179">
        <f t="shared" si="13"/>
        <v>0</v>
      </c>
      <c r="P59" s="179">
        <f t="shared" si="13"/>
        <v>0</v>
      </c>
      <c r="Q59" s="179">
        <f t="shared" si="13"/>
        <v>0</v>
      </c>
      <c r="R59" s="179">
        <f t="shared" si="13"/>
        <v>0</v>
      </c>
      <c r="S59" s="179">
        <f t="shared" si="13"/>
        <v>0</v>
      </c>
      <c r="T59" s="179">
        <f t="shared" si="13"/>
        <v>237.3175</v>
      </c>
      <c r="U59" s="125"/>
      <c r="V59" s="125"/>
      <c r="W59" s="159"/>
    </row>
    <row r="60" spans="1:33" s="211" customFormat="1" ht="39" customHeight="1">
      <c r="A60" s="160"/>
      <c r="B60" s="161" t="s">
        <v>0</v>
      </c>
      <c r="C60" s="181">
        <f>D60+E60+F60</f>
        <v>237.3175</v>
      </c>
      <c r="D60" s="181">
        <f>SUM(D61:D79)</f>
        <v>210</v>
      </c>
      <c r="E60" s="181"/>
      <c r="F60" s="181">
        <v>27.317499999999999</v>
      </c>
      <c r="G60" s="181"/>
      <c r="H60" s="181"/>
      <c r="I60" s="181"/>
      <c r="J60" s="181"/>
      <c r="K60" s="181"/>
      <c r="L60" s="181"/>
      <c r="M60" s="181"/>
      <c r="N60" s="181"/>
      <c r="O60" s="181"/>
      <c r="P60" s="181"/>
      <c r="Q60" s="181"/>
      <c r="R60" s="181"/>
      <c r="S60" s="181"/>
      <c r="T60" s="183">
        <f t="shared" ref="T60" si="14">C60+R60-S60</f>
        <v>237.3175</v>
      </c>
      <c r="U60" s="209"/>
      <c r="V60" s="209"/>
      <c r="W60" s="210"/>
    </row>
    <row r="61" spans="1:33" s="237" customFormat="1" ht="39" customHeight="1">
      <c r="A61" s="212"/>
      <c r="B61" s="213" t="s">
        <v>353</v>
      </c>
      <c r="C61" s="214">
        <f t="shared" ref="C61:C79" si="15">D61</f>
        <v>30</v>
      </c>
      <c r="D61" s="214">
        <v>30</v>
      </c>
      <c r="E61" s="214"/>
      <c r="F61" s="214"/>
      <c r="G61" s="214"/>
      <c r="H61" s="214"/>
      <c r="I61" s="214"/>
      <c r="J61" s="214"/>
      <c r="K61" s="214"/>
      <c r="L61" s="214"/>
      <c r="M61" s="214"/>
      <c r="N61" s="214"/>
      <c r="O61" s="214"/>
      <c r="P61" s="216"/>
      <c r="Q61" s="216"/>
      <c r="R61" s="216"/>
      <c r="S61" s="216"/>
      <c r="T61" s="216">
        <f t="shared" ref="T61:T79" si="16">C61+R61-S61</f>
        <v>30</v>
      </c>
      <c r="U61" s="239"/>
      <c r="V61" s="239"/>
      <c r="W61" s="240"/>
    </row>
    <row r="62" spans="1:33" s="237" customFormat="1" ht="36.75" customHeight="1">
      <c r="A62" s="212"/>
      <c r="B62" s="213" t="s">
        <v>378</v>
      </c>
      <c r="C62" s="214">
        <f t="shared" si="15"/>
        <v>10</v>
      </c>
      <c r="D62" s="214">
        <v>10</v>
      </c>
      <c r="E62" s="214"/>
      <c r="F62" s="214"/>
      <c r="G62" s="214"/>
      <c r="H62" s="214"/>
      <c r="I62" s="214"/>
      <c r="J62" s="214"/>
      <c r="K62" s="214"/>
      <c r="L62" s="214"/>
      <c r="M62" s="214"/>
      <c r="N62" s="214"/>
      <c r="O62" s="214"/>
      <c r="P62" s="216"/>
      <c r="Q62" s="216"/>
      <c r="R62" s="216"/>
      <c r="S62" s="216"/>
      <c r="T62" s="216">
        <f t="shared" si="16"/>
        <v>10</v>
      </c>
      <c r="U62" s="239"/>
      <c r="V62" s="239"/>
      <c r="W62" s="240"/>
      <c r="AG62" s="220"/>
    </row>
    <row r="63" spans="1:33" s="237" customFormat="1" ht="36.75" customHeight="1">
      <c r="A63" s="212"/>
      <c r="B63" s="213" t="s">
        <v>366</v>
      </c>
      <c r="C63" s="214">
        <f t="shared" si="15"/>
        <v>10</v>
      </c>
      <c r="D63" s="214">
        <v>10</v>
      </c>
      <c r="E63" s="214"/>
      <c r="F63" s="214"/>
      <c r="G63" s="214"/>
      <c r="H63" s="214"/>
      <c r="I63" s="214"/>
      <c r="J63" s="214"/>
      <c r="K63" s="214"/>
      <c r="L63" s="214"/>
      <c r="M63" s="214"/>
      <c r="N63" s="214"/>
      <c r="O63" s="214"/>
      <c r="P63" s="216"/>
      <c r="Q63" s="216"/>
      <c r="R63" s="216"/>
      <c r="S63" s="216"/>
      <c r="T63" s="216">
        <f t="shared" si="16"/>
        <v>10</v>
      </c>
      <c r="U63" s="239"/>
      <c r="V63" s="239"/>
      <c r="W63" s="240"/>
      <c r="AG63" s="220"/>
    </row>
    <row r="64" spans="1:33" s="237" customFormat="1" ht="36.75" customHeight="1">
      <c r="A64" s="212"/>
      <c r="B64" s="213" t="s">
        <v>355</v>
      </c>
      <c r="C64" s="214">
        <f t="shared" si="15"/>
        <v>10</v>
      </c>
      <c r="D64" s="214">
        <v>10</v>
      </c>
      <c r="E64" s="214"/>
      <c r="F64" s="214"/>
      <c r="G64" s="214"/>
      <c r="H64" s="214"/>
      <c r="I64" s="214"/>
      <c r="J64" s="214"/>
      <c r="K64" s="214"/>
      <c r="L64" s="214"/>
      <c r="M64" s="214"/>
      <c r="N64" s="214"/>
      <c r="O64" s="214"/>
      <c r="P64" s="216"/>
      <c r="Q64" s="216"/>
      <c r="R64" s="216"/>
      <c r="S64" s="216"/>
      <c r="T64" s="216">
        <f t="shared" si="16"/>
        <v>10</v>
      </c>
      <c r="U64" s="239"/>
      <c r="V64" s="239"/>
      <c r="W64" s="240"/>
      <c r="AG64" s="220"/>
    </row>
    <row r="65" spans="1:33" s="237" customFormat="1" ht="36.75" customHeight="1">
      <c r="A65" s="212"/>
      <c r="B65" s="213" t="s">
        <v>357</v>
      </c>
      <c r="C65" s="214">
        <f t="shared" si="15"/>
        <v>10</v>
      </c>
      <c r="D65" s="214">
        <v>10</v>
      </c>
      <c r="E65" s="214"/>
      <c r="F65" s="214"/>
      <c r="G65" s="214"/>
      <c r="H65" s="214"/>
      <c r="I65" s="214"/>
      <c r="J65" s="214"/>
      <c r="K65" s="214"/>
      <c r="L65" s="214"/>
      <c r="M65" s="214"/>
      <c r="N65" s="214"/>
      <c r="O65" s="214"/>
      <c r="P65" s="216"/>
      <c r="Q65" s="216"/>
      <c r="R65" s="216"/>
      <c r="S65" s="216"/>
      <c r="T65" s="216">
        <f t="shared" si="16"/>
        <v>10</v>
      </c>
      <c r="U65" s="239"/>
      <c r="V65" s="239"/>
      <c r="W65" s="240"/>
      <c r="AG65" s="220"/>
    </row>
    <row r="66" spans="1:33" s="237" customFormat="1" ht="36.75" customHeight="1">
      <c r="A66" s="212"/>
      <c r="B66" s="213" t="s">
        <v>361</v>
      </c>
      <c r="C66" s="214">
        <f t="shared" si="15"/>
        <v>10</v>
      </c>
      <c r="D66" s="214">
        <v>10</v>
      </c>
      <c r="E66" s="214"/>
      <c r="F66" s="214"/>
      <c r="G66" s="214"/>
      <c r="H66" s="214"/>
      <c r="I66" s="214"/>
      <c r="J66" s="214"/>
      <c r="K66" s="214"/>
      <c r="L66" s="214"/>
      <c r="M66" s="214"/>
      <c r="N66" s="214"/>
      <c r="O66" s="214"/>
      <c r="P66" s="216"/>
      <c r="Q66" s="216"/>
      <c r="R66" s="216"/>
      <c r="S66" s="216"/>
      <c r="T66" s="216">
        <f t="shared" si="16"/>
        <v>10</v>
      </c>
      <c r="U66" s="239"/>
      <c r="V66" s="239"/>
      <c r="W66" s="240"/>
      <c r="AG66" s="220"/>
    </row>
    <row r="67" spans="1:33" s="237" customFormat="1" ht="36.75" customHeight="1">
      <c r="A67" s="212"/>
      <c r="B67" s="213" t="s">
        <v>362</v>
      </c>
      <c r="C67" s="214">
        <f t="shared" si="15"/>
        <v>10</v>
      </c>
      <c r="D67" s="214">
        <v>10</v>
      </c>
      <c r="E67" s="214"/>
      <c r="F67" s="214"/>
      <c r="G67" s="214"/>
      <c r="H67" s="214"/>
      <c r="I67" s="214"/>
      <c r="J67" s="214"/>
      <c r="K67" s="214"/>
      <c r="L67" s="214"/>
      <c r="M67" s="214"/>
      <c r="N67" s="214"/>
      <c r="O67" s="214"/>
      <c r="P67" s="216"/>
      <c r="Q67" s="216"/>
      <c r="R67" s="216"/>
      <c r="S67" s="216"/>
      <c r="T67" s="216">
        <f t="shared" si="16"/>
        <v>10</v>
      </c>
      <c r="U67" s="239"/>
      <c r="V67" s="239"/>
      <c r="W67" s="240"/>
      <c r="AG67" s="220"/>
    </row>
    <row r="68" spans="1:33" s="237" customFormat="1" ht="36.75" customHeight="1">
      <c r="A68" s="212"/>
      <c r="B68" s="213" t="s">
        <v>379</v>
      </c>
      <c r="C68" s="214">
        <f t="shared" si="15"/>
        <v>10</v>
      </c>
      <c r="D68" s="214">
        <v>10</v>
      </c>
      <c r="E68" s="214"/>
      <c r="F68" s="214"/>
      <c r="G68" s="214"/>
      <c r="H68" s="214"/>
      <c r="I68" s="214"/>
      <c r="J68" s="214"/>
      <c r="K68" s="214"/>
      <c r="L68" s="214"/>
      <c r="M68" s="214"/>
      <c r="N68" s="214"/>
      <c r="O68" s="214"/>
      <c r="P68" s="216"/>
      <c r="Q68" s="216"/>
      <c r="R68" s="216"/>
      <c r="S68" s="216"/>
      <c r="T68" s="216">
        <f t="shared" si="16"/>
        <v>10</v>
      </c>
      <c r="U68" s="239"/>
      <c r="V68" s="239"/>
      <c r="W68" s="240"/>
      <c r="AG68" s="220"/>
    </row>
    <row r="69" spans="1:33" s="237" customFormat="1" ht="36.75" customHeight="1">
      <c r="A69" s="212"/>
      <c r="B69" s="213" t="s">
        <v>358</v>
      </c>
      <c r="C69" s="214">
        <f t="shared" si="15"/>
        <v>10</v>
      </c>
      <c r="D69" s="214">
        <v>10</v>
      </c>
      <c r="E69" s="214"/>
      <c r="F69" s="214"/>
      <c r="G69" s="214"/>
      <c r="H69" s="214"/>
      <c r="I69" s="214"/>
      <c r="J69" s="214"/>
      <c r="K69" s="214"/>
      <c r="L69" s="214"/>
      <c r="M69" s="214"/>
      <c r="N69" s="214"/>
      <c r="O69" s="214"/>
      <c r="P69" s="216"/>
      <c r="Q69" s="216"/>
      <c r="R69" s="216"/>
      <c r="S69" s="216"/>
      <c r="T69" s="216">
        <f t="shared" si="16"/>
        <v>10</v>
      </c>
      <c r="U69" s="239"/>
      <c r="V69" s="239"/>
      <c r="W69" s="240"/>
      <c r="AG69" s="220"/>
    </row>
    <row r="70" spans="1:33" s="237" customFormat="1" ht="36.75" customHeight="1">
      <c r="A70" s="212"/>
      <c r="B70" s="213" t="s">
        <v>359</v>
      </c>
      <c r="C70" s="214">
        <f t="shared" si="15"/>
        <v>10</v>
      </c>
      <c r="D70" s="214">
        <v>10</v>
      </c>
      <c r="E70" s="214"/>
      <c r="F70" s="214"/>
      <c r="G70" s="214"/>
      <c r="H70" s="214"/>
      <c r="I70" s="214"/>
      <c r="J70" s="214"/>
      <c r="K70" s="214"/>
      <c r="L70" s="214"/>
      <c r="M70" s="214"/>
      <c r="N70" s="214"/>
      <c r="O70" s="214"/>
      <c r="P70" s="216"/>
      <c r="Q70" s="216"/>
      <c r="R70" s="216"/>
      <c r="S70" s="216"/>
      <c r="T70" s="216">
        <f t="shared" si="16"/>
        <v>10</v>
      </c>
      <c r="U70" s="239"/>
      <c r="V70" s="239"/>
      <c r="W70" s="240"/>
      <c r="AG70" s="220"/>
    </row>
    <row r="71" spans="1:33" s="237" customFormat="1" ht="36.75" customHeight="1">
      <c r="A71" s="212"/>
      <c r="B71" s="213" t="s">
        <v>380</v>
      </c>
      <c r="C71" s="214">
        <f t="shared" si="15"/>
        <v>10</v>
      </c>
      <c r="D71" s="214">
        <v>10</v>
      </c>
      <c r="E71" s="214"/>
      <c r="F71" s="214"/>
      <c r="G71" s="214"/>
      <c r="H71" s="214"/>
      <c r="I71" s="214"/>
      <c r="J71" s="214"/>
      <c r="K71" s="214"/>
      <c r="L71" s="214"/>
      <c r="M71" s="214"/>
      <c r="N71" s="214"/>
      <c r="O71" s="214"/>
      <c r="P71" s="216"/>
      <c r="Q71" s="216"/>
      <c r="R71" s="216"/>
      <c r="S71" s="216"/>
      <c r="T71" s="216">
        <f t="shared" si="16"/>
        <v>10</v>
      </c>
      <c r="U71" s="239"/>
      <c r="V71" s="239"/>
      <c r="W71" s="240"/>
      <c r="AG71" s="220"/>
    </row>
    <row r="72" spans="1:33" s="248" customFormat="1" ht="34.5" customHeight="1">
      <c r="A72" s="243"/>
      <c r="B72" s="213" t="s">
        <v>368</v>
      </c>
      <c r="C72" s="214">
        <f t="shared" si="15"/>
        <v>10</v>
      </c>
      <c r="D72" s="214">
        <v>10</v>
      </c>
      <c r="E72" s="244"/>
      <c r="F72" s="244"/>
      <c r="G72" s="244"/>
      <c r="H72" s="244"/>
      <c r="I72" s="244"/>
      <c r="J72" s="244"/>
      <c r="K72" s="244"/>
      <c r="L72" s="244"/>
      <c r="M72" s="244"/>
      <c r="N72" s="244"/>
      <c r="O72" s="244"/>
      <c r="P72" s="245"/>
      <c r="Q72" s="245"/>
      <c r="R72" s="245"/>
      <c r="S72" s="245"/>
      <c r="T72" s="216">
        <f t="shared" si="16"/>
        <v>10</v>
      </c>
      <c r="U72" s="246"/>
      <c r="V72" s="246"/>
      <c r="W72" s="247"/>
    </row>
    <row r="73" spans="1:33" s="248" customFormat="1" ht="34.5" customHeight="1">
      <c r="A73" s="243"/>
      <c r="B73" s="213" t="s">
        <v>363</v>
      </c>
      <c r="C73" s="214">
        <f t="shared" si="15"/>
        <v>10</v>
      </c>
      <c r="D73" s="214">
        <v>10</v>
      </c>
      <c r="E73" s="244"/>
      <c r="F73" s="244"/>
      <c r="G73" s="244"/>
      <c r="H73" s="244"/>
      <c r="I73" s="244"/>
      <c r="J73" s="244"/>
      <c r="K73" s="244"/>
      <c r="L73" s="244"/>
      <c r="M73" s="244"/>
      <c r="N73" s="244"/>
      <c r="O73" s="244"/>
      <c r="P73" s="245"/>
      <c r="Q73" s="245"/>
      <c r="R73" s="245"/>
      <c r="S73" s="245"/>
      <c r="T73" s="216">
        <f t="shared" si="16"/>
        <v>10</v>
      </c>
      <c r="U73" s="246"/>
      <c r="V73" s="246"/>
      <c r="W73" s="247"/>
    </row>
    <row r="74" spans="1:33" s="248" customFormat="1" ht="34.5" customHeight="1">
      <c r="A74" s="243"/>
      <c r="B74" s="213" t="s">
        <v>365</v>
      </c>
      <c r="C74" s="214">
        <f t="shared" si="15"/>
        <v>10</v>
      </c>
      <c r="D74" s="214">
        <v>10</v>
      </c>
      <c r="E74" s="244"/>
      <c r="F74" s="244"/>
      <c r="G74" s="244"/>
      <c r="H74" s="244"/>
      <c r="I74" s="244"/>
      <c r="J74" s="244"/>
      <c r="K74" s="244"/>
      <c r="L74" s="244"/>
      <c r="M74" s="244"/>
      <c r="N74" s="244"/>
      <c r="O74" s="244"/>
      <c r="P74" s="245"/>
      <c r="Q74" s="245"/>
      <c r="R74" s="245"/>
      <c r="S74" s="245"/>
      <c r="T74" s="216">
        <f t="shared" si="16"/>
        <v>10</v>
      </c>
      <c r="U74" s="246"/>
      <c r="V74" s="246"/>
      <c r="W74" s="247"/>
    </row>
    <row r="75" spans="1:33" s="248" customFormat="1" ht="34.5" customHeight="1">
      <c r="A75" s="243"/>
      <c r="B75" s="213" t="s">
        <v>360</v>
      </c>
      <c r="C75" s="214">
        <f t="shared" si="15"/>
        <v>10</v>
      </c>
      <c r="D75" s="214">
        <v>10</v>
      </c>
      <c r="E75" s="244"/>
      <c r="F75" s="244"/>
      <c r="G75" s="244"/>
      <c r="H75" s="244"/>
      <c r="I75" s="244"/>
      <c r="J75" s="244"/>
      <c r="K75" s="244"/>
      <c r="L75" s="244"/>
      <c r="M75" s="244"/>
      <c r="N75" s="244"/>
      <c r="O75" s="244"/>
      <c r="P75" s="245"/>
      <c r="Q75" s="245"/>
      <c r="R75" s="245"/>
      <c r="S75" s="245"/>
      <c r="T75" s="216">
        <f t="shared" si="16"/>
        <v>10</v>
      </c>
      <c r="U75" s="246"/>
      <c r="V75" s="246"/>
      <c r="W75" s="247"/>
    </row>
    <row r="76" spans="1:33" s="248" customFormat="1" ht="34.5" customHeight="1">
      <c r="A76" s="243"/>
      <c r="B76" s="213" t="s">
        <v>356</v>
      </c>
      <c r="C76" s="214">
        <f t="shared" si="15"/>
        <v>10</v>
      </c>
      <c r="D76" s="214">
        <v>10</v>
      </c>
      <c r="E76" s="244"/>
      <c r="F76" s="244"/>
      <c r="G76" s="244"/>
      <c r="H76" s="244"/>
      <c r="I76" s="244"/>
      <c r="J76" s="244"/>
      <c r="K76" s="244"/>
      <c r="L76" s="244"/>
      <c r="M76" s="244"/>
      <c r="N76" s="244"/>
      <c r="O76" s="244"/>
      <c r="P76" s="245"/>
      <c r="Q76" s="245"/>
      <c r="R76" s="245"/>
      <c r="S76" s="245"/>
      <c r="T76" s="216">
        <f t="shared" si="16"/>
        <v>10</v>
      </c>
      <c r="U76" s="246"/>
      <c r="V76" s="246"/>
      <c r="W76" s="247"/>
    </row>
    <row r="77" spans="1:33" s="248" customFormat="1" ht="34.5" customHeight="1">
      <c r="A77" s="243"/>
      <c r="B77" s="213" t="s">
        <v>381</v>
      </c>
      <c r="C77" s="214">
        <f t="shared" si="15"/>
        <v>10</v>
      </c>
      <c r="D77" s="214">
        <v>10</v>
      </c>
      <c r="E77" s="244"/>
      <c r="F77" s="244"/>
      <c r="G77" s="244"/>
      <c r="H77" s="244"/>
      <c r="I77" s="244"/>
      <c r="J77" s="244"/>
      <c r="K77" s="244"/>
      <c r="L77" s="244"/>
      <c r="M77" s="244"/>
      <c r="N77" s="244"/>
      <c r="O77" s="244"/>
      <c r="P77" s="245"/>
      <c r="Q77" s="245"/>
      <c r="R77" s="245"/>
      <c r="S77" s="245"/>
      <c r="T77" s="216">
        <f t="shared" si="16"/>
        <v>10</v>
      </c>
      <c r="U77" s="246"/>
      <c r="V77" s="246"/>
      <c r="W77" s="247"/>
    </row>
    <row r="78" spans="1:33" s="248" customFormat="1" ht="34.5" customHeight="1">
      <c r="A78" s="243"/>
      <c r="B78" s="213" t="s">
        <v>382</v>
      </c>
      <c r="C78" s="214">
        <f t="shared" si="15"/>
        <v>10</v>
      </c>
      <c r="D78" s="214">
        <v>10</v>
      </c>
      <c r="E78" s="244"/>
      <c r="F78" s="244"/>
      <c r="G78" s="244"/>
      <c r="H78" s="244"/>
      <c r="I78" s="244"/>
      <c r="J78" s="244"/>
      <c r="K78" s="244"/>
      <c r="L78" s="244"/>
      <c r="M78" s="244"/>
      <c r="N78" s="244"/>
      <c r="O78" s="244"/>
      <c r="P78" s="245"/>
      <c r="Q78" s="245"/>
      <c r="R78" s="245"/>
      <c r="S78" s="245"/>
      <c r="T78" s="216">
        <f t="shared" si="16"/>
        <v>10</v>
      </c>
      <c r="U78" s="246"/>
      <c r="V78" s="246"/>
      <c r="W78" s="247"/>
    </row>
    <row r="79" spans="1:33" s="248" customFormat="1" ht="34.5" customHeight="1">
      <c r="A79" s="243"/>
      <c r="B79" s="213" t="s">
        <v>383</v>
      </c>
      <c r="C79" s="214">
        <f t="shared" si="15"/>
        <v>10</v>
      </c>
      <c r="D79" s="214">
        <v>10</v>
      </c>
      <c r="E79" s="244"/>
      <c r="F79" s="244"/>
      <c r="G79" s="244"/>
      <c r="H79" s="244"/>
      <c r="I79" s="244"/>
      <c r="J79" s="244"/>
      <c r="K79" s="244"/>
      <c r="L79" s="244"/>
      <c r="M79" s="244"/>
      <c r="N79" s="244"/>
      <c r="O79" s="244"/>
      <c r="P79" s="245"/>
      <c r="Q79" s="245"/>
      <c r="R79" s="245"/>
      <c r="S79" s="245"/>
      <c r="T79" s="216">
        <f t="shared" si="16"/>
        <v>10</v>
      </c>
      <c r="U79" s="246"/>
      <c r="V79" s="246"/>
      <c r="W79" s="247"/>
    </row>
  </sheetData>
  <mergeCells count="28">
    <mergeCell ref="M6:N6"/>
    <mergeCell ref="O6:O7"/>
    <mergeCell ref="A1:W1"/>
    <mergeCell ref="A2:W2"/>
    <mergeCell ref="A3:W3"/>
    <mergeCell ref="P4:W4"/>
    <mergeCell ref="A5:A7"/>
    <mergeCell ref="B5:B7"/>
    <mergeCell ref="C5:F5"/>
    <mergeCell ref="L5:O5"/>
    <mergeCell ref="P5:P7"/>
    <mergeCell ref="U5:U7"/>
    <mergeCell ref="V5:V7"/>
    <mergeCell ref="W5:W7"/>
    <mergeCell ref="C6:C7"/>
    <mergeCell ref="D6:E6"/>
    <mergeCell ref="F6:F7"/>
    <mergeCell ref="L6:L7"/>
    <mergeCell ref="G5:J5"/>
    <mergeCell ref="K5:K7"/>
    <mergeCell ref="G6:G7"/>
    <mergeCell ref="H6:I6"/>
    <mergeCell ref="J6:J7"/>
    <mergeCell ref="Q5:Q7"/>
    <mergeCell ref="R5:S5"/>
    <mergeCell ref="T5:T7"/>
    <mergeCell ref="R6:R7"/>
    <mergeCell ref="S6:S7"/>
  </mergeCells>
  <pageMargins left="0.11811023622047245" right="0" top="0.35433070866141736" bottom="0.15748031496062992" header="0.31496062992125984" footer="0.31496062992125984"/>
  <pageSetup paperSize="9" scale="65" orientation="landscape"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Y48"/>
  <sheetViews>
    <sheetView view="pageBreakPreview" topLeftCell="A5" zoomScale="70" zoomScaleNormal="55" zoomScaleSheetLayoutView="70" workbookViewId="0">
      <pane xSplit="2" ySplit="4" topLeftCell="D24" activePane="bottomRight" state="frozen"/>
      <selection activeCell="A5" sqref="A5"/>
      <selection pane="topRight" activeCell="C5" sqref="C5"/>
      <selection pane="bottomLeft" activeCell="A9" sqref="A9"/>
      <selection pane="bottomRight" activeCell="W26" sqref="W26"/>
    </sheetView>
  </sheetViews>
  <sheetFormatPr defaultColWidth="7.44140625" defaultRowHeight="15.75"/>
  <cols>
    <col min="1" max="1" width="5.21875" style="1" customWidth="1"/>
    <col min="2" max="2" width="35.44140625" style="2" customWidth="1"/>
    <col min="3" max="6" width="11.88671875" style="3" customWidth="1"/>
    <col min="7" max="17" width="11.88671875" style="3" hidden="1" customWidth="1"/>
    <col min="18" max="20" width="11.88671875" style="3" customWidth="1"/>
    <col min="21" max="21" width="48.21875" style="3" customWidth="1"/>
    <col min="22" max="22" width="26.88671875" style="3" customWidth="1"/>
    <col min="23" max="23" width="15.5546875" style="4" customWidth="1"/>
    <col min="24" max="24" width="10.6640625" style="2" customWidth="1"/>
    <col min="25" max="25" width="19" style="2" customWidth="1"/>
    <col min="26" max="26" width="7.44140625" style="2" customWidth="1"/>
    <col min="27" max="27" width="12" style="2" customWidth="1"/>
    <col min="28" max="32" width="7.44140625" style="2" customWidth="1"/>
    <col min="33" max="265" width="7.44140625" style="2"/>
    <col min="266" max="266" width="5.21875" style="2" customWidth="1"/>
    <col min="267" max="267" width="37" style="2" customWidth="1"/>
    <col min="268" max="268" width="10.21875" style="2" customWidth="1"/>
    <col min="269" max="271" width="8.77734375" style="2" customWidth="1"/>
    <col min="272" max="275" width="8.6640625" style="2" customWidth="1"/>
    <col min="276" max="276" width="10" style="2" customWidth="1"/>
    <col min="277" max="277" width="65.44140625" style="2" customWidth="1"/>
    <col min="278" max="278" width="29.6640625" style="2" customWidth="1"/>
    <col min="279" max="279" width="14.5546875" style="2" customWidth="1"/>
    <col min="280" max="280" width="10.6640625" style="2" customWidth="1"/>
    <col min="281" max="281" width="19" style="2" customWidth="1"/>
    <col min="282" max="282" width="7.44140625" style="2" customWidth="1"/>
    <col min="283" max="283" width="12" style="2" customWidth="1"/>
    <col min="284" max="288" width="7.44140625" style="2" customWidth="1"/>
    <col min="289" max="521" width="7.44140625" style="2"/>
    <col min="522" max="522" width="5.21875" style="2" customWidth="1"/>
    <col min="523" max="523" width="37" style="2" customWidth="1"/>
    <col min="524" max="524" width="10.21875" style="2" customWidth="1"/>
    <col min="525" max="527" width="8.77734375" style="2" customWidth="1"/>
    <col min="528" max="531" width="8.6640625" style="2" customWidth="1"/>
    <col min="532" max="532" width="10" style="2" customWidth="1"/>
    <col min="533" max="533" width="65.44140625" style="2" customWidth="1"/>
    <col min="534" max="534" width="29.6640625" style="2" customWidth="1"/>
    <col min="535" max="535" width="14.5546875" style="2" customWidth="1"/>
    <col min="536" max="536" width="10.6640625" style="2" customWidth="1"/>
    <col min="537" max="537" width="19" style="2" customWidth="1"/>
    <col min="538" max="538" width="7.44140625" style="2" customWidth="1"/>
    <col min="539" max="539" width="12" style="2" customWidth="1"/>
    <col min="540" max="544" width="7.44140625" style="2" customWidth="1"/>
    <col min="545" max="777" width="7.44140625" style="2"/>
    <col min="778" max="778" width="5.21875" style="2" customWidth="1"/>
    <col min="779" max="779" width="37" style="2" customWidth="1"/>
    <col min="780" max="780" width="10.21875" style="2" customWidth="1"/>
    <col min="781" max="783" width="8.77734375" style="2" customWidth="1"/>
    <col min="784" max="787" width="8.6640625" style="2" customWidth="1"/>
    <col min="788" max="788" width="10" style="2" customWidth="1"/>
    <col min="789" max="789" width="65.44140625" style="2" customWidth="1"/>
    <col min="790" max="790" width="29.6640625" style="2" customWidth="1"/>
    <col min="791" max="791" width="14.5546875" style="2" customWidth="1"/>
    <col min="792" max="792" width="10.6640625" style="2" customWidth="1"/>
    <col min="793" max="793" width="19" style="2" customWidth="1"/>
    <col min="794" max="794" width="7.44140625" style="2" customWidth="1"/>
    <col min="795" max="795" width="12" style="2" customWidth="1"/>
    <col min="796" max="800" width="7.44140625" style="2" customWidth="1"/>
    <col min="801" max="1033" width="7.44140625" style="2"/>
    <col min="1034" max="1034" width="5.21875" style="2" customWidth="1"/>
    <col min="1035" max="1035" width="37" style="2" customWidth="1"/>
    <col min="1036" max="1036" width="10.21875" style="2" customWidth="1"/>
    <col min="1037" max="1039" width="8.77734375" style="2" customWidth="1"/>
    <col min="1040" max="1043" width="8.6640625" style="2" customWidth="1"/>
    <col min="1044" max="1044" width="10" style="2" customWidth="1"/>
    <col min="1045" max="1045" width="65.44140625" style="2" customWidth="1"/>
    <col min="1046" max="1046" width="29.6640625" style="2" customWidth="1"/>
    <col min="1047" max="1047" width="14.5546875" style="2" customWidth="1"/>
    <col min="1048" max="1048" width="10.6640625" style="2" customWidth="1"/>
    <col min="1049" max="1049" width="19" style="2" customWidth="1"/>
    <col min="1050" max="1050" width="7.44140625" style="2" customWidth="1"/>
    <col min="1051" max="1051" width="12" style="2" customWidth="1"/>
    <col min="1052" max="1056" width="7.44140625" style="2" customWidth="1"/>
    <col min="1057" max="1289" width="7.44140625" style="2"/>
    <col min="1290" max="1290" width="5.21875" style="2" customWidth="1"/>
    <col min="1291" max="1291" width="37" style="2" customWidth="1"/>
    <col min="1292" max="1292" width="10.21875" style="2" customWidth="1"/>
    <col min="1293" max="1295" width="8.77734375" style="2" customWidth="1"/>
    <col min="1296" max="1299" width="8.6640625" style="2" customWidth="1"/>
    <col min="1300" max="1300" width="10" style="2" customWidth="1"/>
    <col min="1301" max="1301" width="65.44140625" style="2" customWidth="1"/>
    <col min="1302" max="1302" width="29.6640625" style="2" customWidth="1"/>
    <col min="1303" max="1303" width="14.5546875" style="2" customWidth="1"/>
    <col min="1304" max="1304" width="10.6640625" style="2" customWidth="1"/>
    <col min="1305" max="1305" width="19" style="2" customWidth="1"/>
    <col min="1306" max="1306" width="7.44140625" style="2" customWidth="1"/>
    <col min="1307" max="1307" width="12" style="2" customWidth="1"/>
    <col min="1308" max="1312" width="7.44140625" style="2" customWidth="1"/>
    <col min="1313" max="1545" width="7.44140625" style="2"/>
    <col min="1546" max="1546" width="5.21875" style="2" customWidth="1"/>
    <col min="1547" max="1547" width="37" style="2" customWidth="1"/>
    <col min="1548" max="1548" width="10.21875" style="2" customWidth="1"/>
    <col min="1549" max="1551" width="8.77734375" style="2" customWidth="1"/>
    <col min="1552" max="1555" width="8.6640625" style="2" customWidth="1"/>
    <col min="1556" max="1556" width="10" style="2" customWidth="1"/>
    <col min="1557" max="1557" width="65.44140625" style="2" customWidth="1"/>
    <col min="1558" max="1558" width="29.6640625" style="2" customWidth="1"/>
    <col min="1559" max="1559" width="14.5546875" style="2" customWidth="1"/>
    <col min="1560" max="1560" width="10.6640625" style="2" customWidth="1"/>
    <col min="1561" max="1561" width="19" style="2" customWidth="1"/>
    <col min="1562" max="1562" width="7.44140625" style="2" customWidth="1"/>
    <col min="1563" max="1563" width="12" style="2" customWidth="1"/>
    <col min="1564" max="1568" width="7.44140625" style="2" customWidth="1"/>
    <col min="1569" max="1801" width="7.44140625" style="2"/>
    <col min="1802" max="1802" width="5.21875" style="2" customWidth="1"/>
    <col min="1803" max="1803" width="37" style="2" customWidth="1"/>
    <col min="1804" max="1804" width="10.21875" style="2" customWidth="1"/>
    <col min="1805" max="1807" width="8.77734375" style="2" customWidth="1"/>
    <col min="1808" max="1811" width="8.6640625" style="2" customWidth="1"/>
    <col min="1812" max="1812" width="10" style="2" customWidth="1"/>
    <col min="1813" max="1813" width="65.44140625" style="2" customWidth="1"/>
    <col min="1814" max="1814" width="29.6640625" style="2" customWidth="1"/>
    <col min="1815" max="1815" width="14.5546875" style="2" customWidth="1"/>
    <col min="1816" max="1816" width="10.6640625" style="2" customWidth="1"/>
    <col min="1817" max="1817" width="19" style="2" customWidth="1"/>
    <col min="1818" max="1818" width="7.44140625" style="2" customWidth="1"/>
    <col min="1819" max="1819" width="12" style="2" customWidth="1"/>
    <col min="1820" max="1824" width="7.44140625" style="2" customWidth="1"/>
    <col min="1825" max="2057" width="7.44140625" style="2"/>
    <col min="2058" max="2058" width="5.21875" style="2" customWidth="1"/>
    <col min="2059" max="2059" width="37" style="2" customWidth="1"/>
    <col min="2060" max="2060" width="10.21875" style="2" customWidth="1"/>
    <col min="2061" max="2063" width="8.77734375" style="2" customWidth="1"/>
    <col min="2064" max="2067" width="8.6640625" style="2" customWidth="1"/>
    <col min="2068" max="2068" width="10" style="2" customWidth="1"/>
    <col min="2069" max="2069" width="65.44140625" style="2" customWidth="1"/>
    <col min="2070" max="2070" width="29.6640625" style="2" customWidth="1"/>
    <col min="2071" max="2071" width="14.5546875" style="2" customWidth="1"/>
    <col min="2072" max="2072" width="10.6640625" style="2" customWidth="1"/>
    <col min="2073" max="2073" width="19" style="2" customWidth="1"/>
    <col min="2074" max="2074" width="7.44140625" style="2" customWidth="1"/>
    <col min="2075" max="2075" width="12" style="2" customWidth="1"/>
    <col min="2076" max="2080" width="7.44140625" style="2" customWidth="1"/>
    <col min="2081" max="2313" width="7.44140625" style="2"/>
    <col min="2314" max="2314" width="5.21875" style="2" customWidth="1"/>
    <col min="2315" max="2315" width="37" style="2" customWidth="1"/>
    <col min="2316" max="2316" width="10.21875" style="2" customWidth="1"/>
    <col min="2317" max="2319" width="8.77734375" style="2" customWidth="1"/>
    <col min="2320" max="2323" width="8.6640625" style="2" customWidth="1"/>
    <col min="2324" max="2324" width="10" style="2" customWidth="1"/>
    <col min="2325" max="2325" width="65.44140625" style="2" customWidth="1"/>
    <col min="2326" max="2326" width="29.6640625" style="2" customWidth="1"/>
    <col min="2327" max="2327" width="14.5546875" style="2" customWidth="1"/>
    <col min="2328" max="2328" width="10.6640625" style="2" customWidth="1"/>
    <col min="2329" max="2329" width="19" style="2" customWidth="1"/>
    <col min="2330" max="2330" width="7.44140625" style="2" customWidth="1"/>
    <col min="2331" max="2331" width="12" style="2" customWidth="1"/>
    <col min="2332" max="2336" width="7.44140625" style="2" customWidth="1"/>
    <col min="2337" max="2569" width="7.44140625" style="2"/>
    <col min="2570" max="2570" width="5.21875" style="2" customWidth="1"/>
    <col min="2571" max="2571" width="37" style="2" customWidth="1"/>
    <col min="2572" max="2572" width="10.21875" style="2" customWidth="1"/>
    <col min="2573" max="2575" width="8.77734375" style="2" customWidth="1"/>
    <col min="2576" max="2579" width="8.6640625" style="2" customWidth="1"/>
    <col min="2580" max="2580" width="10" style="2" customWidth="1"/>
    <col min="2581" max="2581" width="65.44140625" style="2" customWidth="1"/>
    <col min="2582" max="2582" width="29.6640625" style="2" customWidth="1"/>
    <col min="2583" max="2583" width="14.5546875" style="2" customWidth="1"/>
    <col min="2584" max="2584" width="10.6640625" style="2" customWidth="1"/>
    <col min="2585" max="2585" width="19" style="2" customWidth="1"/>
    <col min="2586" max="2586" width="7.44140625" style="2" customWidth="1"/>
    <col min="2587" max="2587" width="12" style="2" customWidth="1"/>
    <col min="2588" max="2592" width="7.44140625" style="2" customWidth="1"/>
    <col min="2593" max="2825" width="7.44140625" style="2"/>
    <col min="2826" max="2826" width="5.21875" style="2" customWidth="1"/>
    <col min="2827" max="2827" width="37" style="2" customWidth="1"/>
    <col min="2828" max="2828" width="10.21875" style="2" customWidth="1"/>
    <col min="2829" max="2831" width="8.77734375" style="2" customWidth="1"/>
    <col min="2832" max="2835" width="8.6640625" style="2" customWidth="1"/>
    <col min="2836" max="2836" width="10" style="2" customWidth="1"/>
    <col min="2837" max="2837" width="65.44140625" style="2" customWidth="1"/>
    <col min="2838" max="2838" width="29.6640625" style="2" customWidth="1"/>
    <col min="2839" max="2839" width="14.5546875" style="2" customWidth="1"/>
    <col min="2840" max="2840" width="10.6640625" style="2" customWidth="1"/>
    <col min="2841" max="2841" width="19" style="2" customWidth="1"/>
    <col min="2842" max="2842" width="7.44140625" style="2" customWidth="1"/>
    <col min="2843" max="2843" width="12" style="2" customWidth="1"/>
    <col min="2844" max="2848" width="7.44140625" style="2" customWidth="1"/>
    <col min="2849" max="3081" width="7.44140625" style="2"/>
    <col min="3082" max="3082" width="5.21875" style="2" customWidth="1"/>
    <col min="3083" max="3083" width="37" style="2" customWidth="1"/>
    <col min="3084" max="3084" width="10.21875" style="2" customWidth="1"/>
    <col min="3085" max="3087" width="8.77734375" style="2" customWidth="1"/>
    <col min="3088" max="3091" width="8.6640625" style="2" customWidth="1"/>
    <col min="3092" max="3092" width="10" style="2" customWidth="1"/>
    <col min="3093" max="3093" width="65.44140625" style="2" customWidth="1"/>
    <col min="3094" max="3094" width="29.6640625" style="2" customWidth="1"/>
    <col min="3095" max="3095" width="14.5546875" style="2" customWidth="1"/>
    <col min="3096" max="3096" width="10.6640625" style="2" customWidth="1"/>
    <col min="3097" max="3097" width="19" style="2" customWidth="1"/>
    <col min="3098" max="3098" width="7.44140625" style="2" customWidth="1"/>
    <col min="3099" max="3099" width="12" style="2" customWidth="1"/>
    <col min="3100" max="3104" width="7.44140625" style="2" customWidth="1"/>
    <col min="3105" max="3337" width="7.44140625" style="2"/>
    <col min="3338" max="3338" width="5.21875" style="2" customWidth="1"/>
    <col min="3339" max="3339" width="37" style="2" customWidth="1"/>
    <col min="3340" max="3340" width="10.21875" style="2" customWidth="1"/>
    <col min="3341" max="3343" width="8.77734375" style="2" customWidth="1"/>
    <col min="3344" max="3347" width="8.6640625" style="2" customWidth="1"/>
    <col min="3348" max="3348" width="10" style="2" customWidth="1"/>
    <col min="3349" max="3349" width="65.44140625" style="2" customWidth="1"/>
    <col min="3350" max="3350" width="29.6640625" style="2" customWidth="1"/>
    <col min="3351" max="3351" width="14.5546875" style="2" customWidth="1"/>
    <col min="3352" max="3352" width="10.6640625" style="2" customWidth="1"/>
    <col min="3353" max="3353" width="19" style="2" customWidth="1"/>
    <col min="3354" max="3354" width="7.44140625" style="2" customWidth="1"/>
    <col min="3355" max="3355" width="12" style="2" customWidth="1"/>
    <col min="3356" max="3360" width="7.44140625" style="2" customWidth="1"/>
    <col min="3361" max="3593" width="7.44140625" style="2"/>
    <col min="3594" max="3594" width="5.21875" style="2" customWidth="1"/>
    <col min="3595" max="3595" width="37" style="2" customWidth="1"/>
    <col min="3596" max="3596" width="10.21875" style="2" customWidth="1"/>
    <col min="3597" max="3599" width="8.77734375" style="2" customWidth="1"/>
    <col min="3600" max="3603" width="8.6640625" style="2" customWidth="1"/>
    <col min="3604" max="3604" width="10" style="2" customWidth="1"/>
    <col min="3605" max="3605" width="65.44140625" style="2" customWidth="1"/>
    <col min="3606" max="3606" width="29.6640625" style="2" customWidth="1"/>
    <col min="3607" max="3607" width="14.5546875" style="2" customWidth="1"/>
    <col min="3608" max="3608" width="10.6640625" style="2" customWidth="1"/>
    <col min="3609" max="3609" width="19" style="2" customWidth="1"/>
    <col min="3610" max="3610" width="7.44140625" style="2" customWidth="1"/>
    <col min="3611" max="3611" width="12" style="2" customWidth="1"/>
    <col min="3612" max="3616" width="7.44140625" style="2" customWidth="1"/>
    <col min="3617" max="3849" width="7.44140625" style="2"/>
    <col min="3850" max="3850" width="5.21875" style="2" customWidth="1"/>
    <col min="3851" max="3851" width="37" style="2" customWidth="1"/>
    <col min="3852" max="3852" width="10.21875" style="2" customWidth="1"/>
    <col min="3853" max="3855" width="8.77734375" style="2" customWidth="1"/>
    <col min="3856" max="3859" width="8.6640625" style="2" customWidth="1"/>
    <col min="3860" max="3860" width="10" style="2" customWidth="1"/>
    <col min="3861" max="3861" width="65.44140625" style="2" customWidth="1"/>
    <col min="3862" max="3862" width="29.6640625" style="2" customWidth="1"/>
    <col min="3863" max="3863" width="14.5546875" style="2" customWidth="1"/>
    <col min="3864" max="3864" width="10.6640625" style="2" customWidth="1"/>
    <col min="3865" max="3865" width="19" style="2" customWidth="1"/>
    <col min="3866" max="3866" width="7.44140625" style="2" customWidth="1"/>
    <col min="3867" max="3867" width="12" style="2" customWidth="1"/>
    <col min="3868" max="3872" width="7.44140625" style="2" customWidth="1"/>
    <col min="3873" max="4105" width="7.44140625" style="2"/>
    <col min="4106" max="4106" width="5.21875" style="2" customWidth="1"/>
    <col min="4107" max="4107" width="37" style="2" customWidth="1"/>
    <col min="4108" max="4108" width="10.21875" style="2" customWidth="1"/>
    <col min="4109" max="4111" width="8.77734375" style="2" customWidth="1"/>
    <col min="4112" max="4115" width="8.6640625" style="2" customWidth="1"/>
    <col min="4116" max="4116" width="10" style="2" customWidth="1"/>
    <col min="4117" max="4117" width="65.44140625" style="2" customWidth="1"/>
    <col min="4118" max="4118" width="29.6640625" style="2" customWidth="1"/>
    <col min="4119" max="4119" width="14.5546875" style="2" customWidth="1"/>
    <col min="4120" max="4120" width="10.6640625" style="2" customWidth="1"/>
    <col min="4121" max="4121" width="19" style="2" customWidth="1"/>
    <col min="4122" max="4122" width="7.44140625" style="2" customWidth="1"/>
    <col min="4123" max="4123" width="12" style="2" customWidth="1"/>
    <col min="4124" max="4128" width="7.44140625" style="2" customWidth="1"/>
    <col min="4129" max="4361" width="7.44140625" style="2"/>
    <col min="4362" max="4362" width="5.21875" style="2" customWidth="1"/>
    <col min="4363" max="4363" width="37" style="2" customWidth="1"/>
    <col min="4364" max="4364" width="10.21875" style="2" customWidth="1"/>
    <col min="4365" max="4367" width="8.77734375" style="2" customWidth="1"/>
    <col min="4368" max="4371" width="8.6640625" style="2" customWidth="1"/>
    <col min="4372" max="4372" width="10" style="2" customWidth="1"/>
    <col min="4373" max="4373" width="65.44140625" style="2" customWidth="1"/>
    <col min="4374" max="4374" width="29.6640625" style="2" customWidth="1"/>
    <col min="4375" max="4375" width="14.5546875" style="2" customWidth="1"/>
    <col min="4376" max="4376" width="10.6640625" style="2" customWidth="1"/>
    <col min="4377" max="4377" width="19" style="2" customWidth="1"/>
    <col min="4378" max="4378" width="7.44140625" style="2" customWidth="1"/>
    <col min="4379" max="4379" width="12" style="2" customWidth="1"/>
    <col min="4380" max="4384" width="7.44140625" style="2" customWidth="1"/>
    <col min="4385" max="4617" width="7.44140625" style="2"/>
    <col min="4618" max="4618" width="5.21875" style="2" customWidth="1"/>
    <col min="4619" max="4619" width="37" style="2" customWidth="1"/>
    <col min="4620" max="4620" width="10.21875" style="2" customWidth="1"/>
    <col min="4621" max="4623" width="8.77734375" style="2" customWidth="1"/>
    <col min="4624" max="4627" width="8.6640625" style="2" customWidth="1"/>
    <col min="4628" max="4628" width="10" style="2" customWidth="1"/>
    <col min="4629" max="4629" width="65.44140625" style="2" customWidth="1"/>
    <col min="4630" max="4630" width="29.6640625" style="2" customWidth="1"/>
    <col min="4631" max="4631" width="14.5546875" style="2" customWidth="1"/>
    <col min="4632" max="4632" width="10.6640625" style="2" customWidth="1"/>
    <col min="4633" max="4633" width="19" style="2" customWidth="1"/>
    <col min="4634" max="4634" width="7.44140625" style="2" customWidth="1"/>
    <col min="4635" max="4635" width="12" style="2" customWidth="1"/>
    <col min="4636" max="4640" width="7.44140625" style="2" customWidth="1"/>
    <col min="4641" max="4873" width="7.44140625" style="2"/>
    <col min="4874" max="4874" width="5.21875" style="2" customWidth="1"/>
    <col min="4875" max="4875" width="37" style="2" customWidth="1"/>
    <col min="4876" max="4876" width="10.21875" style="2" customWidth="1"/>
    <col min="4877" max="4879" width="8.77734375" style="2" customWidth="1"/>
    <col min="4880" max="4883" width="8.6640625" style="2" customWidth="1"/>
    <col min="4884" max="4884" width="10" style="2" customWidth="1"/>
    <col min="4885" max="4885" width="65.44140625" style="2" customWidth="1"/>
    <col min="4886" max="4886" width="29.6640625" style="2" customWidth="1"/>
    <col min="4887" max="4887" width="14.5546875" style="2" customWidth="1"/>
    <col min="4888" max="4888" width="10.6640625" style="2" customWidth="1"/>
    <col min="4889" max="4889" width="19" style="2" customWidth="1"/>
    <col min="4890" max="4890" width="7.44140625" style="2" customWidth="1"/>
    <col min="4891" max="4891" width="12" style="2" customWidth="1"/>
    <col min="4892" max="4896" width="7.44140625" style="2" customWidth="1"/>
    <col min="4897" max="5129" width="7.44140625" style="2"/>
    <col min="5130" max="5130" width="5.21875" style="2" customWidth="1"/>
    <col min="5131" max="5131" width="37" style="2" customWidth="1"/>
    <col min="5132" max="5132" width="10.21875" style="2" customWidth="1"/>
    <col min="5133" max="5135" width="8.77734375" style="2" customWidth="1"/>
    <col min="5136" max="5139" width="8.6640625" style="2" customWidth="1"/>
    <col min="5140" max="5140" width="10" style="2" customWidth="1"/>
    <col min="5141" max="5141" width="65.44140625" style="2" customWidth="1"/>
    <col min="5142" max="5142" width="29.6640625" style="2" customWidth="1"/>
    <col min="5143" max="5143" width="14.5546875" style="2" customWidth="1"/>
    <col min="5144" max="5144" width="10.6640625" style="2" customWidth="1"/>
    <col min="5145" max="5145" width="19" style="2" customWidth="1"/>
    <col min="5146" max="5146" width="7.44140625" style="2" customWidth="1"/>
    <col min="5147" max="5147" width="12" style="2" customWidth="1"/>
    <col min="5148" max="5152" width="7.44140625" style="2" customWidth="1"/>
    <col min="5153" max="5385" width="7.44140625" style="2"/>
    <col min="5386" max="5386" width="5.21875" style="2" customWidth="1"/>
    <col min="5387" max="5387" width="37" style="2" customWidth="1"/>
    <col min="5388" max="5388" width="10.21875" style="2" customWidth="1"/>
    <col min="5389" max="5391" width="8.77734375" style="2" customWidth="1"/>
    <col min="5392" max="5395" width="8.6640625" style="2" customWidth="1"/>
    <col min="5396" max="5396" width="10" style="2" customWidth="1"/>
    <col min="5397" max="5397" width="65.44140625" style="2" customWidth="1"/>
    <col min="5398" max="5398" width="29.6640625" style="2" customWidth="1"/>
    <col min="5399" max="5399" width="14.5546875" style="2" customWidth="1"/>
    <col min="5400" max="5400" width="10.6640625" style="2" customWidth="1"/>
    <col min="5401" max="5401" width="19" style="2" customWidth="1"/>
    <col min="5402" max="5402" width="7.44140625" style="2" customWidth="1"/>
    <col min="5403" max="5403" width="12" style="2" customWidth="1"/>
    <col min="5404" max="5408" width="7.44140625" style="2" customWidth="1"/>
    <col min="5409" max="5641" width="7.44140625" style="2"/>
    <col min="5642" max="5642" width="5.21875" style="2" customWidth="1"/>
    <col min="5643" max="5643" width="37" style="2" customWidth="1"/>
    <col min="5644" max="5644" width="10.21875" style="2" customWidth="1"/>
    <col min="5645" max="5647" width="8.77734375" style="2" customWidth="1"/>
    <col min="5648" max="5651" width="8.6640625" style="2" customWidth="1"/>
    <col min="5652" max="5652" width="10" style="2" customWidth="1"/>
    <col min="5653" max="5653" width="65.44140625" style="2" customWidth="1"/>
    <col min="5654" max="5654" width="29.6640625" style="2" customWidth="1"/>
    <col min="5655" max="5655" width="14.5546875" style="2" customWidth="1"/>
    <col min="5656" max="5656" width="10.6640625" style="2" customWidth="1"/>
    <col min="5657" max="5657" width="19" style="2" customWidth="1"/>
    <col min="5658" max="5658" width="7.44140625" style="2" customWidth="1"/>
    <col min="5659" max="5659" width="12" style="2" customWidth="1"/>
    <col min="5660" max="5664" width="7.44140625" style="2" customWidth="1"/>
    <col min="5665" max="5897" width="7.44140625" style="2"/>
    <col min="5898" max="5898" width="5.21875" style="2" customWidth="1"/>
    <col min="5899" max="5899" width="37" style="2" customWidth="1"/>
    <col min="5900" max="5900" width="10.21875" style="2" customWidth="1"/>
    <col min="5901" max="5903" width="8.77734375" style="2" customWidth="1"/>
    <col min="5904" max="5907" width="8.6640625" style="2" customWidth="1"/>
    <col min="5908" max="5908" width="10" style="2" customWidth="1"/>
    <col min="5909" max="5909" width="65.44140625" style="2" customWidth="1"/>
    <col min="5910" max="5910" width="29.6640625" style="2" customWidth="1"/>
    <col min="5911" max="5911" width="14.5546875" style="2" customWidth="1"/>
    <col min="5912" max="5912" width="10.6640625" style="2" customWidth="1"/>
    <col min="5913" max="5913" width="19" style="2" customWidth="1"/>
    <col min="5914" max="5914" width="7.44140625" style="2" customWidth="1"/>
    <col min="5915" max="5915" width="12" style="2" customWidth="1"/>
    <col min="5916" max="5920" width="7.44140625" style="2" customWidth="1"/>
    <col min="5921" max="6153" width="7.44140625" style="2"/>
    <col min="6154" max="6154" width="5.21875" style="2" customWidth="1"/>
    <col min="6155" max="6155" width="37" style="2" customWidth="1"/>
    <col min="6156" max="6156" width="10.21875" style="2" customWidth="1"/>
    <col min="6157" max="6159" width="8.77734375" style="2" customWidth="1"/>
    <col min="6160" max="6163" width="8.6640625" style="2" customWidth="1"/>
    <col min="6164" max="6164" width="10" style="2" customWidth="1"/>
    <col min="6165" max="6165" width="65.44140625" style="2" customWidth="1"/>
    <col min="6166" max="6166" width="29.6640625" style="2" customWidth="1"/>
    <col min="6167" max="6167" width="14.5546875" style="2" customWidth="1"/>
    <col min="6168" max="6168" width="10.6640625" style="2" customWidth="1"/>
    <col min="6169" max="6169" width="19" style="2" customWidth="1"/>
    <col min="6170" max="6170" width="7.44140625" style="2" customWidth="1"/>
    <col min="6171" max="6171" width="12" style="2" customWidth="1"/>
    <col min="6172" max="6176" width="7.44140625" style="2" customWidth="1"/>
    <col min="6177" max="6409" width="7.44140625" style="2"/>
    <col min="6410" max="6410" width="5.21875" style="2" customWidth="1"/>
    <col min="6411" max="6411" width="37" style="2" customWidth="1"/>
    <col min="6412" max="6412" width="10.21875" style="2" customWidth="1"/>
    <col min="6413" max="6415" width="8.77734375" style="2" customWidth="1"/>
    <col min="6416" max="6419" width="8.6640625" style="2" customWidth="1"/>
    <col min="6420" max="6420" width="10" style="2" customWidth="1"/>
    <col min="6421" max="6421" width="65.44140625" style="2" customWidth="1"/>
    <col min="6422" max="6422" width="29.6640625" style="2" customWidth="1"/>
    <col min="6423" max="6423" width="14.5546875" style="2" customWidth="1"/>
    <col min="6424" max="6424" width="10.6640625" style="2" customWidth="1"/>
    <col min="6425" max="6425" width="19" style="2" customWidth="1"/>
    <col min="6426" max="6426" width="7.44140625" style="2" customWidth="1"/>
    <col min="6427" max="6427" width="12" style="2" customWidth="1"/>
    <col min="6428" max="6432" width="7.44140625" style="2" customWidth="1"/>
    <col min="6433" max="6665" width="7.44140625" style="2"/>
    <col min="6666" max="6666" width="5.21875" style="2" customWidth="1"/>
    <col min="6667" max="6667" width="37" style="2" customWidth="1"/>
    <col min="6668" max="6668" width="10.21875" style="2" customWidth="1"/>
    <col min="6669" max="6671" width="8.77734375" style="2" customWidth="1"/>
    <col min="6672" max="6675" width="8.6640625" style="2" customWidth="1"/>
    <col min="6676" max="6676" width="10" style="2" customWidth="1"/>
    <col min="6677" max="6677" width="65.44140625" style="2" customWidth="1"/>
    <col min="6678" max="6678" width="29.6640625" style="2" customWidth="1"/>
    <col min="6679" max="6679" width="14.5546875" style="2" customWidth="1"/>
    <col min="6680" max="6680" width="10.6640625" style="2" customWidth="1"/>
    <col min="6681" max="6681" width="19" style="2" customWidth="1"/>
    <col min="6682" max="6682" width="7.44140625" style="2" customWidth="1"/>
    <col min="6683" max="6683" width="12" style="2" customWidth="1"/>
    <col min="6684" max="6688" width="7.44140625" style="2" customWidth="1"/>
    <col min="6689" max="6921" width="7.44140625" style="2"/>
    <col min="6922" max="6922" width="5.21875" style="2" customWidth="1"/>
    <col min="6923" max="6923" width="37" style="2" customWidth="1"/>
    <col min="6924" max="6924" width="10.21875" style="2" customWidth="1"/>
    <col min="6925" max="6927" width="8.77734375" style="2" customWidth="1"/>
    <col min="6928" max="6931" width="8.6640625" style="2" customWidth="1"/>
    <col min="6932" max="6932" width="10" style="2" customWidth="1"/>
    <col min="6933" max="6933" width="65.44140625" style="2" customWidth="1"/>
    <col min="6934" max="6934" width="29.6640625" style="2" customWidth="1"/>
    <col min="6935" max="6935" width="14.5546875" style="2" customWidth="1"/>
    <col min="6936" max="6936" width="10.6640625" style="2" customWidth="1"/>
    <col min="6937" max="6937" width="19" style="2" customWidth="1"/>
    <col min="6938" max="6938" width="7.44140625" style="2" customWidth="1"/>
    <col min="6939" max="6939" width="12" style="2" customWidth="1"/>
    <col min="6940" max="6944" width="7.44140625" style="2" customWidth="1"/>
    <col min="6945" max="7177" width="7.44140625" style="2"/>
    <col min="7178" max="7178" width="5.21875" style="2" customWidth="1"/>
    <col min="7179" max="7179" width="37" style="2" customWidth="1"/>
    <col min="7180" max="7180" width="10.21875" style="2" customWidth="1"/>
    <col min="7181" max="7183" width="8.77734375" style="2" customWidth="1"/>
    <col min="7184" max="7187" width="8.6640625" style="2" customWidth="1"/>
    <col min="7188" max="7188" width="10" style="2" customWidth="1"/>
    <col min="7189" max="7189" width="65.44140625" style="2" customWidth="1"/>
    <col min="7190" max="7190" width="29.6640625" style="2" customWidth="1"/>
    <col min="7191" max="7191" width="14.5546875" style="2" customWidth="1"/>
    <col min="7192" max="7192" width="10.6640625" style="2" customWidth="1"/>
    <col min="7193" max="7193" width="19" style="2" customWidth="1"/>
    <col min="7194" max="7194" width="7.44140625" style="2" customWidth="1"/>
    <col min="7195" max="7195" width="12" style="2" customWidth="1"/>
    <col min="7196" max="7200" width="7.44140625" style="2" customWidth="1"/>
    <col min="7201" max="7433" width="7.44140625" style="2"/>
    <col min="7434" max="7434" width="5.21875" style="2" customWidth="1"/>
    <col min="7435" max="7435" width="37" style="2" customWidth="1"/>
    <col min="7436" max="7436" width="10.21875" style="2" customWidth="1"/>
    <col min="7437" max="7439" width="8.77734375" style="2" customWidth="1"/>
    <col min="7440" max="7443" width="8.6640625" style="2" customWidth="1"/>
    <col min="7444" max="7444" width="10" style="2" customWidth="1"/>
    <col min="7445" max="7445" width="65.44140625" style="2" customWidth="1"/>
    <col min="7446" max="7446" width="29.6640625" style="2" customWidth="1"/>
    <col min="7447" max="7447" width="14.5546875" style="2" customWidth="1"/>
    <col min="7448" max="7448" width="10.6640625" style="2" customWidth="1"/>
    <col min="7449" max="7449" width="19" style="2" customWidth="1"/>
    <col min="7450" max="7450" width="7.44140625" style="2" customWidth="1"/>
    <col min="7451" max="7451" width="12" style="2" customWidth="1"/>
    <col min="7452" max="7456" width="7.44140625" style="2" customWidth="1"/>
    <col min="7457" max="7689" width="7.44140625" style="2"/>
    <col min="7690" max="7690" width="5.21875" style="2" customWidth="1"/>
    <col min="7691" max="7691" width="37" style="2" customWidth="1"/>
    <col min="7692" max="7692" width="10.21875" style="2" customWidth="1"/>
    <col min="7693" max="7695" width="8.77734375" style="2" customWidth="1"/>
    <col min="7696" max="7699" width="8.6640625" style="2" customWidth="1"/>
    <col min="7700" max="7700" width="10" style="2" customWidth="1"/>
    <col min="7701" max="7701" width="65.44140625" style="2" customWidth="1"/>
    <col min="7702" max="7702" width="29.6640625" style="2" customWidth="1"/>
    <col min="7703" max="7703" width="14.5546875" style="2" customWidth="1"/>
    <col min="7704" max="7704" width="10.6640625" style="2" customWidth="1"/>
    <col min="7705" max="7705" width="19" style="2" customWidth="1"/>
    <col min="7706" max="7706" width="7.44140625" style="2" customWidth="1"/>
    <col min="7707" max="7707" width="12" style="2" customWidth="1"/>
    <col min="7708" max="7712" width="7.44140625" style="2" customWidth="1"/>
    <col min="7713" max="7945" width="7.44140625" style="2"/>
    <col min="7946" max="7946" width="5.21875" style="2" customWidth="1"/>
    <col min="7947" max="7947" width="37" style="2" customWidth="1"/>
    <col min="7948" max="7948" width="10.21875" style="2" customWidth="1"/>
    <col min="7949" max="7951" width="8.77734375" style="2" customWidth="1"/>
    <col min="7952" max="7955" width="8.6640625" style="2" customWidth="1"/>
    <col min="7956" max="7956" width="10" style="2" customWidth="1"/>
    <col min="7957" max="7957" width="65.44140625" style="2" customWidth="1"/>
    <col min="7958" max="7958" width="29.6640625" style="2" customWidth="1"/>
    <col min="7959" max="7959" width="14.5546875" style="2" customWidth="1"/>
    <col min="7960" max="7960" width="10.6640625" style="2" customWidth="1"/>
    <col min="7961" max="7961" width="19" style="2" customWidth="1"/>
    <col min="7962" max="7962" width="7.44140625" style="2" customWidth="1"/>
    <col min="7963" max="7963" width="12" style="2" customWidth="1"/>
    <col min="7964" max="7968" width="7.44140625" style="2" customWidth="1"/>
    <col min="7969" max="8201" width="7.44140625" style="2"/>
    <col min="8202" max="8202" width="5.21875" style="2" customWidth="1"/>
    <col min="8203" max="8203" width="37" style="2" customWidth="1"/>
    <col min="8204" max="8204" width="10.21875" style="2" customWidth="1"/>
    <col min="8205" max="8207" width="8.77734375" style="2" customWidth="1"/>
    <col min="8208" max="8211" width="8.6640625" style="2" customWidth="1"/>
    <col min="8212" max="8212" width="10" style="2" customWidth="1"/>
    <col min="8213" max="8213" width="65.44140625" style="2" customWidth="1"/>
    <col min="8214" max="8214" width="29.6640625" style="2" customWidth="1"/>
    <col min="8215" max="8215" width="14.5546875" style="2" customWidth="1"/>
    <col min="8216" max="8216" width="10.6640625" style="2" customWidth="1"/>
    <col min="8217" max="8217" width="19" style="2" customWidth="1"/>
    <col min="8218" max="8218" width="7.44140625" style="2" customWidth="1"/>
    <col min="8219" max="8219" width="12" style="2" customWidth="1"/>
    <col min="8220" max="8224" width="7.44140625" style="2" customWidth="1"/>
    <col min="8225" max="8457" width="7.44140625" style="2"/>
    <col min="8458" max="8458" width="5.21875" style="2" customWidth="1"/>
    <col min="8459" max="8459" width="37" style="2" customWidth="1"/>
    <col min="8460" max="8460" width="10.21875" style="2" customWidth="1"/>
    <col min="8461" max="8463" width="8.77734375" style="2" customWidth="1"/>
    <col min="8464" max="8467" width="8.6640625" style="2" customWidth="1"/>
    <col min="8468" max="8468" width="10" style="2" customWidth="1"/>
    <col min="8469" max="8469" width="65.44140625" style="2" customWidth="1"/>
    <col min="8470" max="8470" width="29.6640625" style="2" customWidth="1"/>
    <col min="8471" max="8471" width="14.5546875" style="2" customWidth="1"/>
    <col min="8472" max="8472" width="10.6640625" style="2" customWidth="1"/>
    <col min="8473" max="8473" width="19" style="2" customWidth="1"/>
    <col min="8474" max="8474" width="7.44140625" style="2" customWidth="1"/>
    <col min="8475" max="8475" width="12" style="2" customWidth="1"/>
    <col min="8476" max="8480" width="7.44140625" style="2" customWidth="1"/>
    <col min="8481" max="8713" width="7.44140625" style="2"/>
    <col min="8714" max="8714" width="5.21875" style="2" customWidth="1"/>
    <col min="8715" max="8715" width="37" style="2" customWidth="1"/>
    <col min="8716" max="8716" width="10.21875" style="2" customWidth="1"/>
    <col min="8717" max="8719" width="8.77734375" style="2" customWidth="1"/>
    <col min="8720" max="8723" width="8.6640625" style="2" customWidth="1"/>
    <col min="8724" max="8724" width="10" style="2" customWidth="1"/>
    <col min="8725" max="8725" width="65.44140625" style="2" customWidth="1"/>
    <col min="8726" max="8726" width="29.6640625" style="2" customWidth="1"/>
    <col min="8727" max="8727" width="14.5546875" style="2" customWidth="1"/>
    <col min="8728" max="8728" width="10.6640625" style="2" customWidth="1"/>
    <col min="8729" max="8729" width="19" style="2" customWidth="1"/>
    <col min="8730" max="8730" width="7.44140625" style="2" customWidth="1"/>
    <col min="8731" max="8731" width="12" style="2" customWidth="1"/>
    <col min="8732" max="8736" width="7.44140625" style="2" customWidth="1"/>
    <col min="8737" max="8969" width="7.44140625" style="2"/>
    <col min="8970" max="8970" width="5.21875" style="2" customWidth="1"/>
    <col min="8971" max="8971" width="37" style="2" customWidth="1"/>
    <col min="8972" max="8972" width="10.21875" style="2" customWidth="1"/>
    <col min="8973" max="8975" width="8.77734375" style="2" customWidth="1"/>
    <col min="8976" max="8979" width="8.6640625" style="2" customWidth="1"/>
    <col min="8980" max="8980" width="10" style="2" customWidth="1"/>
    <col min="8981" max="8981" width="65.44140625" style="2" customWidth="1"/>
    <col min="8982" max="8982" width="29.6640625" style="2" customWidth="1"/>
    <col min="8983" max="8983" width="14.5546875" style="2" customWidth="1"/>
    <col min="8984" max="8984" width="10.6640625" style="2" customWidth="1"/>
    <col min="8985" max="8985" width="19" style="2" customWidth="1"/>
    <col min="8986" max="8986" width="7.44140625" style="2" customWidth="1"/>
    <col min="8987" max="8987" width="12" style="2" customWidth="1"/>
    <col min="8988" max="8992" width="7.44140625" style="2" customWidth="1"/>
    <col min="8993" max="9225" width="7.44140625" style="2"/>
    <col min="9226" max="9226" width="5.21875" style="2" customWidth="1"/>
    <col min="9227" max="9227" width="37" style="2" customWidth="1"/>
    <col min="9228" max="9228" width="10.21875" style="2" customWidth="1"/>
    <col min="9229" max="9231" width="8.77734375" style="2" customWidth="1"/>
    <col min="9232" max="9235" width="8.6640625" style="2" customWidth="1"/>
    <col min="9236" max="9236" width="10" style="2" customWidth="1"/>
    <col min="9237" max="9237" width="65.44140625" style="2" customWidth="1"/>
    <col min="9238" max="9238" width="29.6640625" style="2" customWidth="1"/>
    <col min="9239" max="9239" width="14.5546875" style="2" customWidth="1"/>
    <col min="9240" max="9240" width="10.6640625" style="2" customWidth="1"/>
    <col min="9241" max="9241" width="19" style="2" customWidth="1"/>
    <col min="9242" max="9242" width="7.44140625" style="2" customWidth="1"/>
    <col min="9243" max="9243" width="12" style="2" customWidth="1"/>
    <col min="9244" max="9248" width="7.44140625" style="2" customWidth="1"/>
    <col min="9249" max="9481" width="7.44140625" style="2"/>
    <col min="9482" max="9482" width="5.21875" style="2" customWidth="1"/>
    <col min="9483" max="9483" width="37" style="2" customWidth="1"/>
    <col min="9484" max="9484" width="10.21875" style="2" customWidth="1"/>
    <col min="9485" max="9487" width="8.77734375" style="2" customWidth="1"/>
    <col min="9488" max="9491" width="8.6640625" style="2" customWidth="1"/>
    <col min="9492" max="9492" width="10" style="2" customWidth="1"/>
    <col min="9493" max="9493" width="65.44140625" style="2" customWidth="1"/>
    <col min="9494" max="9494" width="29.6640625" style="2" customWidth="1"/>
    <col min="9495" max="9495" width="14.5546875" style="2" customWidth="1"/>
    <col min="9496" max="9496" width="10.6640625" style="2" customWidth="1"/>
    <col min="9497" max="9497" width="19" style="2" customWidth="1"/>
    <col min="9498" max="9498" width="7.44140625" style="2" customWidth="1"/>
    <col min="9499" max="9499" width="12" style="2" customWidth="1"/>
    <col min="9500" max="9504" width="7.44140625" style="2" customWidth="1"/>
    <col min="9505" max="9737" width="7.44140625" style="2"/>
    <col min="9738" max="9738" width="5.21875" style="2" customWidth="1"/>
    <col min="9739" max="9739" width="37" style="2" customWidth="1"/>
    <col min="9740" max="9740" width="10.21875" style="2" customWidth="1"/>
    <col min="9741" max="9743" width="8.77734375" style="2" customWidth="1"/>
    <col min="9744" max="9747" width="8.6640625" style="2" customWidth="1"/>
    <col min="9748" max="9748" width="10" style="2" customWidth="1"/>
    <col min="9749" max="9749" width="65.44140625" style="2" customWidth="1"/>
    <col min="9750" max="9750" width="29.6640625" style="2" customWidth="1"/>
    <col min="9751" max="9751" width="14.5546875" style="2" customWidth="1"/>
    <col min="9752" max="9752" width="10.6640625" style="2" customWidth="1"/>
    <col min="9753" max="9753" width="19" style="2" customWidth="1"/>
    <col min="9754" max="9754" width="7.44140625" style="2" customWidth="1"/>
    <col min="9755" max="9755" width="12" style="2" customWidth="1"/>
    <col min="9756" max="9760" width="7.44140625" style="2" customWidth="1"/>
    <col min="9761" max="9993" width="7.44140625" style="2"/>
    <col min="9994" max="9994" width="5.21875" style="2" customWidth="1"/>
    <col min="9995" max="9995" width="37" style="2" customWidth="1"/>
    <col min="9996" max="9996" width="10.21875" style="2" customWidth="1"/>
    <col min="9997" max="9999" width="8.77734375" style="2" customWidth="1"/>
    <col min="10000" max="10003" width="8.6640625" style="2" customWidth="1"/>
    <col min="10004" max="10004" width="10" style="2" customWidth="1"/>
    <col min="10005" max="10005" width="65.44140625" style="2" customWidth="1"/>
    <col min="10006" max="10006" width="29.6640625" style="2" customWidth="1"/>
    <col min="10007" max="10007" width="14.5546875" style="2" customWidth="1"/>
    <col min="10008" max="10008" width="10.6640625" style="2" customWidth="1"/>
    <col min="10009" max="10009" width="19" style="2" customWidth="1"/>
    <col min="10010" max="10010" width="7.44140625" style="2" customWidth="1"/>
    <col min="10011" max="10011" width="12" style="2" customWidth="1"/>
    <col min="10012" max="10016" width="7.44140625" style="2" customWidth="1"/>
    <col min="10017" max="10249" width="7.44140625" style="2"/>
    <col min="10250" max="10250" width="5.21875" style="2" customWidth="1"/>
    <col min="10251" max="10251" width="37" style="2" customWidth="1"/>
    <col min="10252" max="10252" width="10.21875" style="2" customWidth="1"/>
    <col min="10253" max="10255" width="8.77734375" style="2" customWidth="1"/>
    <col min="10256" max="10259" width="8.6640625" style="2" customWidth="1"/>
    <col min="10260" max="10260" width="10" style="2" customWidth="1"/>
    <col min="10261" max="10261" width="65.44140625" style="2" customWidth="1"/>
    <col min="10262" max="10262" width="29.6640625" style="2" customWidth="1"/>
    <col min="10263" max="10263" width="14.5546875" style="2" customWidth="1"/>
    <col min="10264" max="10264" width="10.6640625" style="2" customWidth="1"/>
    <col min="10265" max="10265" width="19" style="2" customWidth="1"/>
    <col min="10266" max="10266" width="7.44140625" style="2" customWidth="1"/>
    <col min="10267" max="10267" width="12" style="2" customWidth="1"/>
    <col min="10268" max="10272" width="7.44140625" style="2" customWidth="1"/>
    <col min="10273" max="10505" width="7.44140625" style="2"/>
    <col min="10506" max="10506" width="5.21875" style="2" customWidth="1"/>
    <col min="10507" max="10507" width="37" style="2" customWidth="1"/>
    <col min="10508" max="10508" width="10.21875" style="2" customWidth="1"/>
    <col min="10509" max="10511" width="8.77734375" style="2" customWidth="1"/>
    <col min="10512" max="10515" width="8.6640625" style="2" customWidth="1"/>
    <col min="10516" max="10516" width="10" style="2" customWidth="1"/>
    <col min="10517" max="10517" width="65.44140625" style="2" customWidth="1"/>
    <col min="10518" max="10518" width="29.6640625" style="2" customWidth="1"/>
    <col min="10519" max="10519" width="14.5546875" style="2" customWidth="1"/>
    <col min="10520" max="10520" width="10.6640625" style="2" customWidth="1"/>
    <col min="10521" max="10521" width="19" style="2" customWidth="1"/>
    <col min="10522" max="10522" width="7.44140625" style="2" customWidth="1"/>
    <col min="10523" max="10523" width="12" style="2" customWidth="1"/>
    <col min="10524" max="10528" width="7.44140625" style="2" customWidth="1"/>
    <col min="10529" max="10761" width="7.44140625" style="2"/>
    <col min="10762" max="10762" width="5.21875" style="2" customWidth="1"/>
    <col min="10763" max="10763" width="37" style="2" customWidth="1"/>
    <col min="10764" max="10764" width="10.21875" style="2" customWidth="1"/>
    <col min="10765" max="10767" width="8.77734375" style="2" customWidth="1"/>
    <col min="10768" max="10771" width="8.6640625" style="2" customWidth="1"/>
    <col min="10772" max="10772" width="10" style="2" customWidth="1"/>
    <col min="10773" max="10773" width="65.44140625" style="2" customWidth="1"/>
    <col min="10774" max="10774" width="29.6640625" style="2" customWidth="1"/>
    <col min="10775" max="10775" width="14.5546875" style="2" customWidth="1"/>
    <col min="10776" max="10776" width="10.6640625" style="2" customWidth="1"/>
    <col min="10777" max="10777" width="19" style="2" customWidth="1"/>
    <col min="10778" max="10778" width="7.44140625" style="2" customWidth="1"/>
    <col min="10779" max="10779" width="12" style="2" customWidth="1"/>
    <col min="10780" max="10784" width="7.44140625" style="2" customWidth="1"/>
    <col min="10785" max="11017" width="7.44140625" style="2"/>
    <col min="11018" max="11018" width="5.21875" style="2" customWidth="1"/>
    <col min="11019" max="11019" width="37" style="2" customWidth="1"/>
    <col min="11020" max="11020" width="10.21875" style="2" customWidth="1"/>
    <col min="11021" max="11023" width="8.77734375" style="2" customWidth="1"/>
    <col min="11024" max="11027" width="8.6640625" style="2" customWidth="1"/>
    <col min="11028" max="11028" width="10" style="2" customWidth="1"/>
    <col min="11029" max="11029" width="65.44140625" style="2" customWidth="1"/>
    <col min="11030" max="11030" width="29.6640625" style="2" customWidth="1"/>
    <col min="11031" max="11031" width="14.5546875" style="2" customWidth="1"/>
    <col min="11032" max="11032" width="10.6640625" style="2" customWidth="1"/>
    <col min="11033" max="11033" width="19" style="2" customWidth="1"/>
    <col min="11034" max="11034" width="7.44140625" style="2" customWidth="1"/>
    <col min="11035" max="11035" width="12" style="2" customWidth="1"/>
    <col min="11036" max="11040" width="7.44140625" style="2" customWidth="1"/>
    <col min="11041" max="11273" width="7.44140625" style="2"/>
    <col min="11274" max="11274" width="5.21875" style="2" customWidth="1"/>
    <col min="11275" max="11275" width="37" style="2" customWidth="1"/>
    <col min="11276" max="11276" width="10.21875" style="2" customWidth="1"/>
    <col min="11277" max="11279" width="8.77734375" style="2" customWidth="1"/>
    <col min="11280" max="11283" width="8.6640625" style="2" customWidth="1"/>
    <col min="11284" max="11284" width="10" style="2" customWidth="1"/>
    <col min="11285" max="11285" width="65.44140625" style="2" customWidth="1"/>
    <col min="11286" max="11286" width="29.6640625" style="2" customWidth="1"/>
    <col min="11287" max="11287" width="14.5546875" style="2" customWidth="1"/>
    <col min="11288" max="11288" width="10.6640625" style="2" customWidth="1"/>
    <col min="11289" max="11289" width="19" style="2" customWidth="1"/>
    <col min="11290" max="11290" width="7.44140625" style="2" customWidth="1"/>
    <col min="11291" max="11291" width="12" style="2" customWidth="1"/>
    <col min="11292" max="11296" width="7.44140625" style="2" customWidth="1"/>
    <col min="11297" max="11529" width="7.44140625" style="2"/>
    <col min="11530" max="11530" width="5.21875" style="2" customWidth="1"/>
    <col min="11531" max="11531" width="37" style="2" customWidth="1"/>
    <col min="11532" max="11532" width="10.21875" style="2" customWidth="1"/>
    <col min="11533" max="11535" width="8.77734375" style="2" customWidth="1"/>
    <col min="11536" max="11539" width="8.6640625" style="2" customWidth="1"/>
    <col min="11540" max="11540" width="10" style="2" customWidth="1"/>
    <col min="11541" max="11541" width="65.44140625" style="2" customWidth="1"/>
    <col min="11542" max="11542" width="29.6640625" style="2" customWidth="1"/>
    <col min="11543" max="11543" width="14.5546875" style="2" customWidth="1"/>
    <col min="11544" max="11544" width="10.6640625" style="2" customWidth="1"/>
    <col min="11545" max="11545" width="19" style="2" customWidth="1"/>
    <col min="11546" max="11546" width="7.44140625" style="2" customWidth="1"/>
    <col min="11547" max="11547" width="12" style="2" customWidth="1"/>
    <col min="11548" max="11552" width="7.44140625" style="2" customWidth="1"/>
    <col min="11553" max="11785" width="7.44140625" style="2"/>
    <col min="11786" max="11786" width="5.21875" style="2" customWidth="1"/>
    <col min="11787" max="11787" width="37" style="2" customWidth="1"/>
    <col min="11788" max="11788" width="10.21875" style="2" customWidth="1"/>
    <col min="11789" max="11791" width="8.77734375" style="2" customWidth="1"/>
    <col min="11792" max="11795" width="8.6640625" style="2" customWidth="1"/>
    <col min="11796" max="11796" width="10" style="2" customWidth="1"/>
    <col min="11797" max="11797" width="65.44140625" style="2" customWidth="1"/>
    <col min="11798" max="11798" width="29.6640625" style="2" customWidth="1"/>
    <col min="11799" max="11799" width="14.5546875" style="2" customWidth="1"/>
    <col min="11800" max="11800" width="10.6640625" style="2" customWidth="1"/>
    <col min="11801" max="11801" width="19" style="2" customWidth="1"/>
    <col min="11802" max="11802" width="7.44140625" style="2" customWidth="1"/>
    <col min="11803" max="11803" width="12" style="2" customWidth="1"/>
    <col min="11804" max="11808" width="7.44140625" style="2" customWidth="1"/>
    <col min="11809" max="12041" width="7.44140625" style="2"/>
    <col min="12042" max="12042" width="5.21875" style="2" customWidth="1"/>
    <col min="12043" max="12043" width="37" style="2" customWidth="1"/>
    <col min="12044" max="12044" width="10.21875" style="2" customWidth="1"/>
    <col min="12045" max="12047" width="8.77734375" style="2" customWidth="1"/>
    <col min="12048" max="12051" width="8.6640625" style="2" customWidth="1"/>
    <col min="12052" max="12052" width="10" style="2" customWidth="1"/>
    <col min="12053" max="12053" width="65.44140625" style="2" customWidth="1"/>
    <col min="12054" max="12054" width="29.6640625" style="2" customWidth="1"/>
    <col min="12055" max="12055" width="14.5546875" style="2" customWidth="1"/>
    <col min="12056" max="12056" width="10.6640625" style="2" customWidth="1"/>
    <col min="12057" max="12057" width="19" style="2" customWidth="1"/>
    <col min="12058" max="12058" width="7.44140625" style="2" customWidth="1"/>
    <col min="12059" max="12059" width="12" style="2" customWidth="1"/>
    <col min="12060" max="12064" width="7.44140625" style="2" customWidth="1"/>
    <col min="12065" max="12297" width="7.44140625" style="2"/>
    <col min="12298" max="12298" width="5.21875" style="2" customWidth="1"/>
    <col min="12299" max="12299" width="37" style="2" customWidth="1"/>
    <col min="12300" max="12300" width="10.21875" style="2" customWidth="1"/>
    <col min="12301" max="12303" width="8.77734375" style="2" customWidth="1"/>
    <col min="12304" max="12307" width="8.6640625" style="2" customWidth="1"/>
    <col min="12308" max="12308" width="10" style="2" customWidth="1"/>
    <col min="12309" max="12309" width="65.44140625" style="2" customWidth="1"/>
    <col min="12310" max="12310" width="29.6640625" style="2" customWidth="1"/>
    <col min="12311" max="12311" width="14.5546875" style="2" customWidth="1"/>
    <col min="12312" max="12312" width="10.6640625" style="2" customWidth="1"/>
    <col min="12313" max="12313" width="19" style="2" customWidth="1"/>
    <col min="12314" max="12314" width="7.44140625" style="2" customWidth="1"/>
    <col min="12315" max="12315" width="12" style="2" customWidth="1"/>
    <col min="12316" max="12320" width="7.44140625" style="2" customWidth="1"/>
    <col min="12321" max="12553" width="7.44140625" style="2"/>
    <col min="12554" max="12554" width="5.21875" style="2" customWidth="1"/>
    <col min="12555" max="12555" width="37" style="2" customWidth="1"/>
    <col min="12556" max="12556" width="10.21875" style="2" customWidth="1"/>
    <col min="12557" max="12559" width="8.77734375" style="2" customWidth="1"/>
    <col min="12560" max="12563" width="8.6640625" style="2" customWidth="1"/>
    <col min="12564" max="12564" width="10" style="2" customWidth="1"/>
    <col min="12565" max="12565" width="65.44140625" style="2" customWidth="1"/>
    <col min="12566" max="12566" width="29.6640625" style="2" customWidth="1"/>
    <col min="12567" max="12567" width="14.5546875" style="2" customWidth="1"/>
    <col min="12568" max="12568" width="10.6640625" style="2" customWidth="1"/>
    <col min="12569" max="12569" width="19" style="2" customWidth="1"/>
    <col min="12570" max="12570" width="7.44140625" style="2" customWidth="1"/>
    <col min="12571" max="12571" width="12" style="2" customWidth="1"/>
    <col min="12572" max="12576" width="7.44140625" style="2" customWidth="1"/>
    <col min="12577" max="12809" width="7.44140625" style="2"/>
    <col min="12810" max="12810" width="5.21875" style="2" customWidth="1"/>
    <col min="12811" max="12811" width="37" style="2" customWidth="1"/>
    <col min="12812" max="12812" width="10.21875" style="2" customWidth="1"/>
    <col min="12813" max="12815" width="8.77734375" style="2" customWidth="1"/>
    <col min="12816" max="12819" width="8.6640625" style="2" customWidth="1"/>
    <col min="12820" max="12820" width="10" style="2" customWidth="1"/>
    <col min="12821" max="12821" width="65.44140625" style="2" customWidth="1"/>
    <col min="12822" max="12822" width="29.6640625" style="2" customWidth="1"/>
    <col min="12823" max="12823" width="14.5546875" style="2" customWidth="1"/>
    <col min="12824" max="12824" width="10.6640625" style="2" customWidth="1"/>
    <col min="12825" max="12825" width="19" style="2" customWidth="1"/>
    <col min="12826" max="12826" width="7.44140625" style="2" customWidth="1"/>
    <col min="12827" max="12827" width="12" style="2" customWidth="1"/>
    <col min="12828" max="12832" width="7.44140625" style="2" customWidth="1"/>
    <col min="12833" max="13065" width="7.44140625" style="2"/>
    <col min="13066" max="13066" width="5.21875" style="2" customWidth="1"/>
    <col min="13067" max="13067" width="37" style="2" customWidth="1"/>
    <col min="13068" max="13068" width="10.21875" style="2" customWidth="1"/>
    <col min="13069" max="13071" width="8.77734375" style="2" customWidth="1"/>
    <col min="13072" max="13075" width="8.6640625" style="2" customWidth="1"/>
    <col min="13076" max="13076" width="10" style="2" customWidth="1"/>
    <col min="13077" max="13077" width="65.44140625" style="2" customWidth="1"/>
    <col min="13078" max="13078" width="29.6640625" style="2" customWidth="1"/>
    <col min="13079" max="13079" width="14.5546875" style="2" customWidth="1"/>
    <col min="13080" max="13080" width="10.6640625" style="2" customWidth="1"/>
    <col min="13081" max="13081" width="19" style="2" customWidth="1"/>
    <col min="13082" max="13082" width="7.44140625" style="2" customWidth="1"/>
    <col min="13083" max="13083" width="12" style="2" customWidth="1"/>
    <col min="13084" max="13088" width="7.44140625" style="2" customWidth="1"/>
    <col min="13089" max="13321" width="7.44140625" style="2"/>
    <col min="13322" max="13322" width="5.21875" style="2" customWidth="1"/>
    <col min="13323" max="13323" width="37" style="2" customWidth="1"/>
    <col min="13324" max="13324" width="10.21875" style="2" customWidth="1"/>
    <col min="13325" max="13327" width="8.77734375" style="2" customWidth="1"/>
    <col min="13328" max="13331" width="8.6640625" style="2" customWidth="1"/>
    <col min="13332" max="13332" width="10" style="2" customWidth="1"/>
    <col min="13333" max="13333" width="65.44140625" style="2" customWidth="1"/>
    <col min="13334" max="13334" width="29.6640625" style="2" customWidth="1"/>
    <col min="13335" max="13335" width="14.5546875" style="2" customWidth="1"/>
    <col min="13336" max="13336" width="10.6640625" style="2" customWidth="1"/>
    <col min="13337" max="13337" width="19" style="2" customWidth="1"/>
    <col min="13338" max="13338" width="7.44140625" style="2" customWidth="1"/>
    <col min="13339" max="13339" width="12" style="2" customWidth="1"/>
    <col min="13340" max="13344" width="7.44140625" style="2" customWidth="1"/>
    <col min="13345" max="13577" width="7.44140625" style="2"/>
    <col min="13578" max="13578" width="5.21875" style="2" customWidth="1"/>
    <col min="13579" max="13579" width="37" style="2" customWidth="1"/>
    <col min="13580" max="13580" width="10.21875" style="2" customWidth="1"/>
    <col min="13581" max="13583" width="8.77734375" style="2" customWidth="1"/>
    <col min="13584" max="13587" width="8.6640625" style="2" customWidth="1"/>
    <col min="13588" max="13588" width="10" style="2" customWidth="1"/>
    <col min="13589" max="13589" width="65.44140625" style="2" customWidth="1"/>
    <col min="13590" max="13590" width="29.6640625" style="2" customWidth="1"/>
    <col min="13591" max="13591" width="14.5546875" style="2" customWidth="1"/>
    <col min="13592" max="13592" width="10.6640625" style="2" customWidth="1"/>
    <col min="13593" max="13593" width="19" style="2" customWidth="1"/>
    <col min="13594" max="13594" width="7.44140625" style="2" customWidth="1"/>
    <col min="13595" max="13595" width="12" style="2" customWidth="1"/>
    <col min="13596" max="13600" width="7.44140625" style="2" customWidth="1"/>
    <col min="13601" max="13833" width="7.44140625" style="2"/>
    <col min="13834" max="13834" width="5.21875" style="2" customWidth="1"/>
    <col min="13835" max="13835" width="37" style="2" customWidth="1"/>
    <col min="13836" max="13836" width="10.21875" style="2" customWidth="1"/>
    <col min="13837" max="13839" width="8.77734375" style="2" customWidth="1"/>
    <col min="13840" max="13843" width="8.6640625" style="2" customWidth="1"/>
    <col min="13844" max="13844" width="10" style="2" customWidth="1"/>
    <col min="13845" max="13845" width="65.44140625" style="2" customWidth="1"/>
    <col min="13846" max="13846" width="29.6640625" style="2" customWidth="1"/>
    <col min="13847" max="13847" width="14.5546875" style="2" customWidth="1"/>
    <col min="13848" max="13848" width="10.6640625" style="2" customWidth="1"/>
    <col min="13849" max="13849" width="19" style="2" customWidth="1"/>
    <col min="13850" max="13850" width="7.44140625" style="2" customWidth="1"/>
    <col min="13851" max="13851" width="12" style="2" customWidth="1"/>
    <col min="13852" max="13856" width="7.44140625" style="2" customWidth="1"/>
    <col min="13857" max="14089" width="7.44140625" style="2"/>
    <col min="14090" max="14090" width="5.21875" style="2" customWidth="1"/>
    <col min="14091" max="14091" width="37" style="2" customWidth="1"/>
    <col min="14092" max="14092" width="10.21875" style="2" customWidth="1"/>
    <col min="14093" max="14095" width="8.77734375" style="2" customWidth="1"/>
    <col min="14096" max="14099" width="8.6640625" style="2" customWidth="1"/>
    <col min="14100" max="14100" width="10" style="2" customWidth="1"/>
    <col min="14101" max="14101" width="65.44140625" style="2" customWidth="1"/>
    <col min="14102" max="14102" width="29.6640625" style="2" customWidth="1"/>
    <col min="14103" max="14103" width="14.5546875" style="2" customWidth="1"/>
    <col min="14104" max="14104" width="10.6640625" style="2" customWidth="1"/>
    <col min="14105" max="14105" width="19" style="2" customWidth="1"/>
    <col min="14106" max="14106" width="7.44140625" style="2" customWidth="1"/>
    <col min="14107" max="14107" width="12" style="2" customWidth="1"/>
    <col min="14108" max="14112" width="7.44140625" style="2" customWidth="1"/>
    <col min="14113" max="14345" width="7.44140625" style="2"/>
    <col min="14346" max="14346" width="5.21875" style="2" customWidth="1"/>
    <col min="14347" max="14347" width="37" style="2" customWidth="1"/>
    <col min="14348" max="14348" width="10.21875" style="2" customWidth="1"/>
    <col min="14349" max="14351" width="8.77734375" style="2" customWidth="1"/>
    <col min="14352" max="14355" width="8.6640625" style="2" customWidth="1"/>
    <col min="14356" max="14356" width="10" style="2" customWidth="1"/>
    <col min="14357" max="14357" width="65.44140625" style="2" customWidth="1"/>
    <col min="14358" max="14358" width="29.6640625" style="2" customWidth="1"/>
    <col min="14359" max="14359" width="14.5546875" style="2" customWidth="1"/>
    <col min="14360" max="14360" width="10.6640625" style="2" customWidth="1"/>
    <col min="14361" max="14361" width="19" style="2" customWidth="1"/>
    <col min="14362" max="14362" width="7.44140625" style="2" customWidth="1"/>
    <col min="14363" max="14363" width="12" style="2" customWidth="1"/>
    <col min="14364" max="14368" width="7.44140625" style="2" customWidth="1"/>
    <col min="14369" max="14601" width="7.44140625" style="2"/>
    <col min="14602" max="14602" width="5.21875" style="2" customWidth="1"/>
    <col min="14603" max="14603" width="37" style="2" customWidth="1"/>
    <col min="14604" max="14604" width="10.21875" style="2" customWidth="1"/>
    <col min="14605" max="14607" width="8.77734375" style="2" customWidth="1"/>
    <col min="14608" max="14611" width="8.6640625" style="2" customWidth="1"/>
    <col min="14612" max="14612" width="10" style="2" customWidth="1"/>
    <col min="14613" max="14613" width="65.44140625" style="2" customWidth="1"/>
    <col min="14614" max="14614" width="29.6640625" style="2" customWidth="1"/>
    <col min="14615" max="14615" width="14.5546875" style="2" customWidth="1"/>
    <col min="14616" max="14616" width="10.6640625" style="2" customWidth="1"/>
    <col min="14617" max="14617" width="19" style="2" customWidth="1"/>
    <col min="14618" max="14618" width="7.44140625" style="2" customWidth="1"/>
    <col min="14619" max="14619" width="12" style="2" customWidth="1"/>
    <col min="14620" max="14624" width="7.44140625" style="2" customWidth="1"/>
    <col min="14625" max="14857" width="7.44140625" style="2"/>
    <col min="14858" max="14858" width="5.21875" style="2" customWidth="1"/>
    <col min="14859" max="14859" width="37" style="2" customWidth="1"/>
    <col min="14860" max="14860" width="10.21875" style="2" customWidth="1"/>
    <col min="14861" max="14863" width="8.77734375" style="2" customWidth="1"/>
    <col min="14864" max="14867" width="8.6640625" style="2" customWidth="1"/>
    <col min="14868" max="14868" width="10" style="2" customWidth="1"/>
    <col min="14869" max="14869" width="65.44140625" style="2" customWidth="1"/>
    <col min="14870" max="14870" width="29.6640625" style="2" customWidth="1"/>
    <col min="14871" max="14871" width="14.5546875" style="2" customWidth="1"/>
    <col min="14872" max="14872" width="10.6640625" style="2" customWidth="1"/>
    <col min="14873" max="14873" width="19" style="2" customWidth="1"/>
    <col min="14874" max="14874" width="7.44140625" style="2" customWidth="1"/>
    <col min="14875" max="14875" width="12" style="2" customWidth="1"/>
    <col min="14876" max="14880" width="7.44140625" style="2" customWidth="1"/>
    <col min="14881" max="15113" width="7.44140625" style="2"/>
    <col min="15114" max="15114" width="5.21875" style="2" customWidth="1"/>
    <col min="15115" max="15115" width="37" style="2" customWidth="1"/>
    <col min="15116" max="15116" width="10.21875" style="2" customWidth="1"/>
    <col min="15117" max="15119" width="8.77734375" style="2" customWidth="1"/>
    <col min="15120" max="15123" width="8.6640625" style="2" customWidth="1"/>
    <col min="15124" max="15124" width="10" style="2" customWidth="1"/>
    <col min="15125" max="15125" width="65.44140625" style="2" customWidth="1"/>
    <col min="15126" max="15126" width="29.6640625" style="2" customWidth="1"/>
    <col min="15127" max="15127" width="14.5546875" style="2" customWidth="1"/>
    <col min="15128" max="15128" width="10.6640625" style="2" customWidth="1"/>
    <col min="15129" max="15129" width="19" style="2" customWidth="1"/>
    <col min="15130" max="15130" width="7.44140625" style="2" customWidth="1"/>
    <col min="15131" max="15131" width="12" style="2" customWidth="1"/>
    <col min="15132" max="15136" width="7.44140625" style="2" customWidth="1"/>
    <col min="15137" max="15369" width="7.44140625" style="2"/>
    <col min="15370" max="15370" width="5.21875" style="2" customWidth="1"/>
    <col min="15371" max="15371" width="37" style="2" customWidth="1"/>
    <col min="15372" max="15372" width="10.21875" style="2" customWidth="1"/>
    <col min="15373" max="15375" width="8.77734375" style="2" customWidth="1"/>
    <col min="15376" max="15379" width="8.6640625" style="2" customWidth="1"/>
    <col min="15380" max="15380" width="10" style="2" customWidth="1"/>
    <col min="15381" max="15381" width="65.44140625" style="2" customWidth="1"/>
    <col min="15382" max="15382" width="29.6640625" style="2" customWidth="1"/>
    <col min="15383" max="15383" width="14.5546875" style="2" customWidth="1"/>
    <col min="15384" max="15384" width="10.6640625" style="2" customWidth="1"/>
    <col min="15385" max="15385" width="19" style="2" customWidth="1"/>
    <col min="15386" max="15386" width="7.44140625" style="2" customWidth="1"/>
    <col min="15387" max="15387" width="12" style="2" customWidth="1"/>
    <col min="15388" max="15392" width="7.44140625" style="2" customWidth="1"/>
    <col min="15393" max="15625" width="7.44140625" style="2"/>
    <col min="15626" max="15626" width="5.21875" style="2" customWidth="1"/>
    <col min="15627" max="15627" width="37" style="2" customWidth="1"/>
    <col min="15628" max="15628" width="10.21875" style="2" customWidth="1"/>
    <col min="15629" max="15631" width="8.77734375" style="2" customWidth="1"/>
    <col min="15632" max="15635" width="8.6640625" style="2" customWidth="1"/>
    <col min="15636" max="15636" width="10" style="2" customWidth="1"/>
    <col min="15637" max="15637" width="65.44140625" style="2" customWidth="1"/>
    <col min="15638" max="15638" width="29.6640625" style="2" customWidth="1"/>
    <col min="15639" max="15639" width="14.5546875" style="2" customWidth="1"/>
    <col min="15640" max="15640" width="10.6640625" style="2" customWidth="1"/>
    <col min="15641" max="15641" width="19" style="2" customWidth="1"/>
    <col min="15642" max="15642" width="7.44140625" style="2" customWidth="1"/>
    <col min="15643" max="15643" width="12" style="2" customWidth="1"/>
    <col min="15644" max="15648" width="7.44140625" style="2" customWidth="1"/>
    <col min="15649" max="15881" width="7.44140625" style="2"/>
    <col min="15882" max="15882" width="5.21875" style="2" customWidth="1"/>
    <col min="15883" max="15883" width="37" style="2" customWidth="1"/>
    <col min="15884" max="15884" width="10.21875" style="2" customWidth="1"/>
    <col min="15885" max="15887" width="8.77734375" style="2" customWidth="1"/>
    <col min="15888" max="15891" width="8.6640625" style="2" customWidth="1"/>
    <col min="15892" max="15892" width="10" style="2" customWidth="1"/>
    <col min="15893" max="15893" width="65.44140625" style="2" customWidth="1"/>
    <col min="15894" max="15894" width="29.6640625" style="2" customWidth="1"/>
    <col min="15895" max="15895" width="14.5546875" style="2" customWidth="1"/>
    <col min="15896" max="15896" width="10.6640625" style="2" customWidth="1"/>
    <col min="15897" max="15897" width="19" style="2" customWidth="1"/>
    <col min="15898" max="15898" width="7.44140625" style="2" customWidth="1"/>
    <col min="15899" max="15899" width="12" style="2" customWidth="1"/>
    <col min="15900" max="15904" width="7.44140625" style="2" customWidth="1"/>
    <col min="15905" max="16137" width="7.44140625" style="2"/>
    <col min="16138" max="16138" width="5.21875" style="2" customWidth="1"/>
    <col min="16139" max="16139" width="37" style="2" customWidth="1"/>
    <col min="16140" max="16140" width="10.21875" style="2" customWidth="1"/>
    <col min="16141" max="16143" width="8.77734375" style="2" customWidth="1"/>
    <col min="16144" max="16147" width="8.6640625" style="2" customWidth="1"/>
    <col min="16148" max="16148" width="10" style="2" customWidth="1"/>
    <col min="16149" max="16149" width="65.44140625" style="2" customWidth="1"/>
    <col min="16150" max="16150" width="29.6640625" style="2" customWidth="1"/>
    <col min="16151" max="16151" width="14.5546875" style="2" customWidth="1"/>
    <col min="16152" max="16152" width="10.6640625" style="2" customWidth="1"/>
    <col min="16153" max="16153" width="19" style="2" customWidth="1"/>
    <col min="16154" max="16154" width="7.44140625" style="2" customWidth="1"/>
    <col min="16155" max="16155" width="12" style="2" customWidth="1"/>
    <col min="16156" max="16160" width="7.44140625" style="2" customWidth="1"/>
    <col min="16161" max="16384" width="7.44140625" style="2"/>
  </cols>
  <sheetData>
    <row r="1" spans="1:25" ht="30" customHeight="1">
      <c r="A1" s="349" t="s">
        <v>329</v>
      </c>
      <c r="B1" s="349"/>
      <c r="C1" s="349"/>
      <c r="D1" s="349"/>
      <c r="E1" s="349"/>
      <c r="F1" s="349"/>
      <c r="G1" s="349"/>
      <c r="H1" s="349"/>
      <c r="I1" s="349"/>
      <c r="J1" s="349"/>
      <c r="K1" s="349"/>
      <c r="L1" s="349"/>
      <c r="M1" s="349"/>
      <c r="N1" s="349"/>
      <c r="O1" s="349"/>
      <c r="P1" s="349"/>
      <c r="Q1" s="349"/>
      <c r="R1" s="349"/>
      <c r="S1" s="349"/>
      <c r="T1" s="349"/>
      <c r="U1" s="349"/>
      <c r="V1" s="349"/>
      <c r="W1" s="349"/>
    </row>
    <row r="2" spans="1:25" ht="23.25" customHeight="1">
      <c r="A2" s="400" t="s">
        <v>341</v>
      </c>
      <c r="B2" s="400"/>
      <c r="C2" s="400"/>
      <c r="D2" s="400"/>
      <c r="E2" s="400"/>
      <c r="F2" s="400"/>
      <c r="G2" s="400"/>
      <c r="H2" s="400"/>
      <c r="I2" s="400"/>
      <c r="J2" s="400"/>
      <c r="K2" s="400"/>
      <c r="L2" s="400"/>
      <c r="M2" s="400"/>
      <c r="N2" s="400"/>
      <c r="O2" s="400"/>
      <c r="P2" s="400"/>
      <c r="Q2" s="400"/>
      <c r="R2" s="400"/>
      <c r="S2" s="400"/>
      <c r="T2" s="400"/>
      <c r="U2" s="400"/>
      <c r="V2" s="400"/>
      <c r="W2" s="400"/>
    </row>
    <row r="3" spans="1:25" ht="23.25" customHeight="1">
      <c r="A3" s="401" t="str">
        <f>CTXDNTM!A3</f>
        <v>(Kèm theo Báo cáo số              /BC-UBND ngày 14 tháng 11 năm 2024 của UBND huyện Tuần Giáo)</v>
      </c>
      <c r="B3" s="401"/>
      <c r="C3" s="401"/>
      <c r="D3" s="401"/>
      <c r="E3" s="401"/>
      <c r="F3" s="401"/>
      <c r="G3" s="401"/>
      <c r="H3" s="401"/>
      <c r="I3" s="401"/>
      <c r="J3" s="401"/>
      <c r="K3" s="401"/>
      <c r="L3" s="401"/>
      <c r="M3" s="401"/>
      <c r="N3" s="401"/>
      <c r="O3" s="401"/>
      <c r="P3" s="401"/>
      <c r="Q3" s="401"/>
      <c r="R3" s="401"/>
      <c r="S3" s="401"/>
      <c r="T3" s="401"/>
      <c r="U3" s="401"/>
      <c r="V3" s="401"/>
      <c r="W3" s="401"/>
    </row>
    <row r="4" spans="1:25" s="9" customFormat="1" ht="26.25" customHeight="1">
      <c r="A4" s="193"/>
      <c r="B4" s="193"/>
      <c r="C4" s="193"/>
      <c r="D4" s="193"/>
      <c r="E4" s="193"/>
      <c r="F4" s="193"/>
      <c r="G4" s="193"/>
      <c r="H4" s="193"/>
      <c r="I4" s="193"/>
      <c r="J4" s="193"/>
      <c r="K4" s="193"/>
      <c r="L4" s="193"/>
      <c r="M4" s="193"/>
      <c r="N4" s="193"/>
      <c r="O4" s="193"/>
      <c r="P4" s="193"/>
      <c r="Q4" s="193"/>
      <c r="R4" s="193"/>
      <c r="S4" s="193"/>
      <c r="T4" s="193"/>
      <c r="U4" s="193"/>
      <c r="V4" s="193"/>
      <c r="W4" s="156" t="s">
        <v>4</v>
      </c>
    </row>
    <row r="5" spans="1:25" s="9" customFormat="1" ht="35.450000000000003" customHeight="1">
      <c r="A5" s="341" t="s">
        <v>2</v>
      </c>
      <c r="B5" s="341" t="s">
        <v>1</v>
      </c>
      <c r="C5" s="338" t="s">
        <v>260</v>
      </c>
      <c r="D5" s="339"/>
      <c r="E5" s="339"/>
      <c r="F5" s="340"/>
      <c r="G5" s="338" t="s">
        <v>294</v>
      </c>
      <c r="H5" s="339"/>
      <c r="I5" s="339"/>
      <c r="J5" s="340"/>
      <c r="K5" s="344" t="s">
        <v>286</v>
      </c>
      <c r="L5" s="338" t="s">
        <v>295</v>
      </c>
      <c r="M5" s="339"/>
      <c r="N5" s="339"/>
      <c r="O5" s="340"/>
      <c r="P5" s="383" t="s">
        <v>304</v>
      </c>
      <c r="Q5" s="344" t="s">
        <v>334</v>
      </c>
      <c r="R5" s="353" t="s">
        <v>335</v>
      </c>
      <c r="S5" s="353"/>
      <c r="T5" s="353" t="s">
        <v>338</v>
      </c>
      <c r="U5" s="383" t="s">
        <v>283</v>
      </c>
      <c r="V5" s="383" t="s">
        <v>284</v>
      </c>
      <c r="W5" s="381" t="s">
        <v>285</v>
      </c>
      <c r="Y5" s="10"/>
    </row>
    <row r="6" spans="1:25" s="9" customFormat="1" ht="35.450000000000003" customHeight="1">
      <c r="A6" s="341"/>
      <c r="B6" s="341"/>
      <c r="C6" s="344" t="s">
        <v>0</v>
      </c>
      <c r="D6" s="338" t="s">
        <v>5</v>
      </c>
      <c r="E6" s="340"/>
      <c r="F6" s="344" t="s">
        <v>262</v>
      </c>
      <c r="G6" s="388" t="s">
        <v>0</v>
      </c>
      <c r="H6" s="380" t="s">
        <v>5</v>
      </c>
      <c r="I6" s="380"/>
      <c r="J6" s="344" t="s">
        <v>262</v>
      </c>
      <c r="K6" s="354"/>
      <c r="L6" s="344" t="s">
        <v>0</v>
      </c>
      <c r="M6" s="338" t="s">
        <v>5</v>
      </c>
      <c r="N6" s="340"/>
      <c r="O6" s="344" t="s">
        <v>262</v>
      </c>
      <c r="P6" s="384"/>
      <c r="Q6" s="354"/>
      <c r="R6" s="353" t="s">
        <v>336</v>
      </c>
      <c r="S6" s="353" t="s">
        <v>337</v>
      </c>
      <c r="T6" s="353"/>
      <c r="U6" s="384"/>
      <c r="V6" s="384"/>
      <c r="W6" s="382"/>
      <c r="Y6" s="10"/>
    </row>
    <row r="7" spans="1:25" s="9" customFormat="1" ht="47.25" customHeight="1">
      <c r="A7" s="341"/>
      <c r="B7" s="341"/>
      <c r="C7" s="354"/>
      <c r="D7" s="11" t="s">
        <v>6</v>
      </c>
      <c r="E7" s="11" t="s">
        <v>7</v>
      </c>
      <c r="F7" s="345"/>
      <c r="G7" s="388"/>
      <c r="H7" s="171" t="s">
        <v>6</v>
      </c>
      <c r="I7" s="25" t="s">
        <v>7</v>
      </c>
      <c r="J7" s="345"/>
      <c r="K7" s="345"/>
      <c r="L7" s="354"/>
      <c r="M7" s="11" t="s">
        <v>6</v>
      </c>
      <c r="N7" s="11" t="s">
        <v>7</v>
      </c>
      <c r="O7" s="345"/>
      <c r="P7" s="385"/>
      <c r="Q7" s="345"/>
      <c r="R7" s="353"/>
      <c r="S7" s="353"/>
      <c r="T7" s="353"/>
      <c r="U7" s="385"/>
      <c r="V7" s="385"/>
      <c r="W7" s="382"/>
      <c r="Y7" s="10"/>
    </row>
    <row r="8" spans="1:25" s="16" customFormat="1" ht="28.5" customHeight="1">
      <c r="A8" s="12"/>
      <c r="B8" s="12" t="s">
        <v>18</v>
      </c>
      <c r="C8" s="177">
        <f>SUM(D8:F8)</f>
        <v>94089.370999999999</v>
      </c>
      <c r="D8" s="177">
        <f t="shared" ref="D8:T8" si="0">D9+D13+D14+D17+D25+D27+D33</f>
        <v>59946</v>
      </c>
      <c r="E8" s="177">
        <f t="shared" si="0"/>
        <v>3920</v>
      </c>
      <c r="F8" s="177">
        <f t="shared" si="0"/>
        <v>30223.370999999999</v>
      </c>
      <c r="G8" s="177">
        <f t="shared" si="0"/>
        <v>0</v>
      </c>
      <c r="H8" s="177">
        <f t="shared" si="0"/>
        <v>0</v>
      </c>
      <c r="I8" s="177">
        <f t="shared" si="0"/>
        <v>0</v>
      </c>
      <c r="J8" s="177">
        <f t="shared" si="0"/>
        <v>0</v>
      </c>
      <c r="K8" s="177">
        <f t="shared" si="0"/>
        <v>0</v>
      </c>
      <c r="L8" s="177">
        <f t="shared" si="0"/>
        <v>57920.870999999999</v>
      </c>
      <c r="M8" s="177">
        <f t="shared" si="0"/>
        <v>32024.3</v>
      </c>
      <c r="N8" s="177">
        <f t="shared" si="0"/>
        <v>3440</v>
      </c>
      <c r="O8" s="177">
        <f t="shared" si="0"/>
        <v>22456.571</v>
      </c>
      <c r="P8" s="177">
        <f t="shared" si="0"/>
        <v>0</v>
      </c>
      <c r="Q8" s="177">
        <f t="shared" si="0"/>
        <v>0</v>
      </c>
      <c r="R8" s="177">
        <f t="shared" si="0"/>
        <v>0</v>
      </c>
      <c r="S8" s="177">
        <f t="shared" si="0"/>
        <v>10390.759400000001</v>
      </c>
      <c r="T8" s="177">
        <f t="shared" si="0"/>
        <v>21303</v>
      </c>
      <c r="U8" s="18"/>
      <c r="V8" s="18"/>
      <c r="W8" s="15"/>
    </row>
    <row r="9" spans="1:25" s="16" customFormat="1" ht="45.75" customHeight="1">
      <c r="A9" s="12">
        <v>1</v>
      </c>
      <c r="B9" s="17" t="s">
        <v>19</v>
      </c>
      <c r="C9" s="177">
        <f t="shared" ref="C9:C36" si="1">SUM(D9:F9)</f>
        <v>9554.8709999999992</v>
      </c>
      <c r="D9" s="177">
        <f>+D10+D11</f>
        <v>7661</v>
      </c>
      <c r="E9" s="177">
        <f>+E10+E11</f>
        <v>480</v>
      </c>
      <c r="F9" s="177">
        <f>+F10+F11</f>
        <v>1413.8710000000001</v>
      </c>
      <c r="G9" s="177">
        <f t="shared" ref="G9:T9" si="2">+G10+G11</f>
        <v>0</v>
      </c>
      <c r="H9" s="177">
        <f t="shared" si="2"/>
        <v>0</v>
      </c>
      <c r="I9" s="177">
        <f t="shared" si="2"/>
        <v>0</v>
      </c>
      <c r="J9" s="177">
        <f t="shared" si="2"/>
        <v>0</v>
      </c>
      <c r="K9" s="177">
        <f t="shared" si="2"/>
        <v>0</v>
      </c>
      <c r="L9" s="177">
        <f t="shared" si="2"/>
        <v>8602.8709999999992</v>
      </c>
      <c r="M9" s="177">
        <f t="shared" si="2"/>
        <v>7189</v>
      </c>
      <c r="N9" s="177">
        <f t="shared" si="2"/>
        <v>0</v>
      </c>
      <c r="O9" s="177">
        <f t="shared" si="2"/>
        <v>1413.8710000000001</v>
      </c>
      <c r="P9" s="177">
        <f t="shared" si="2"/>
        <v>0</v>
      </c>
      <c r="Q9" s="177">
        <f t="shared" si="2"/>
        <v>0</v>
      </c>
      <c r="R9" s="177">
        <f t="shared" si="2"/>
        <v>0</v>
      </c>
      <c r="S9" s="177">
        <f t="shared" si="2"/>
        <v>952</v>
      </c>
      <c r="T9" s="177">
        <f t="shared" si="2"/>
        <v>2015</v>
      </c>
      <c r="U9" s="155"/>
      <c r="V9" s="18"/>
      <c r="W9" s="14"/>
    </row>
    <row r="10" spans="1:25" ht="51" customHeight="1">
      <c r="A10" s="19" t="s">
        <v>3</v>
      </c>
      <c r="B10" s="20" t="s">
        <v>20</v>
      </c>
      <c r="C10" s="179">
        <f t="shared" si="1"/>
        <v>6587.8710000000001</v>
      </c>
      <c r="D10" s="179">
        <v>5174</v>
      </c>
      <c r="E10" s="179"/>
      <c r="F10" s="179">
        <v>1413.8710000000001</v>
      </c>
      <c r="G10" s="179"/>
      <c r="H10" s="179"/>
      <c r="I10" s="179"/>
      <c r="J10" s="179"/>
      <c r="K10" s="179"/>
      <c r="L10" s="179">
        <f t="shared" ref="L10:L36" si="3">M10+N10+O10</f>
        <v>6587.8710000000001</v>
      </c>
      <c r="M10" s="179">
        <v>5174</v>
      </c>
      <c r="N10" s="179"/>
      <c r="O10" s="179">
        <v>1413.8710000000001</v>
      </c>
      <c r="P10" s="178"/>
      <c r="Q10" s="178"/>
      <c r="R10" s="178"/>
      <c r="S10" s="178"/>
      <c r="T10" s="178"/>
      <c r="U10" s="155" t="s">
        <v>305</v>
      </c>
      <c r="V10" s="18"/>
      <c r="W10" s="142" t="s">
        <v>306</v>
      </c>
    </row>
    <row r="11" spans="1:25" ht="54.75" customHeight="1">
      <c r="A11" s="19" t="s">
        <v>3</v>
      </c>
      <c r="B11" s="20" t="s">
        <v>21</v>
      </c>
      <c r="C11" s="179">
        <f t="shared" si="1"/>
        <v>2967</v>
      </c>
      <c r="D11" s="179">
        <v>2487</v>
      </c>
      <c r="E11" s="179">
        <f>270+210</f>
        <v>480</v>
      </c>
      <c r="F11" s="179"/>
      <c r="G11" s="179"/>
      <c r="H11" s="179"/>
      <c r="I11" s="179"/>
      <c r="J11" s="179"/>
      <c r="K11" s="179"/>
      <c r="L11" s="179">
        <f t="shared" si="3"/>
        <v>2015</v>
      </c>
      <c r="M11" s="179">
        <v>2015</v>
      </c>
      <c r="N11" s="179"/>
      <c r="O11" s="179"/>
      <c r="P11" s="178"/>
      <c r="Q11" s="178"/>
      <c r="R11" s="178"/>
      <c r="S11" s="180">
        <f>S12</f>
        <v>952</v>
      </c>
      <c r="T11" s="180">
        <f>T12</f>
        <v>2015</v>
      </c>
      <c r="U11" s="155" t="s">
        <v>307</v>
      </c>
      <c r="V11" s="18"/>
      <c r="W11" s="142" t="s">
        <v>308</v>
      </c>
    </row>
    <row r="12" spans="1:25" s="237" customFormat="1" ht="54.75" customHeight="1">
      <c r="A12" s="212"/>
      <c r="B12" s="213" t="s">
        <v>370</v>
      </c>
      <c r="C12" s="214">
        <f t="shared" ref="C12" si="4">SUM(D12:F12)</f>
        <v>2967</v>
      </c>
      <c r="D12" s="214">
        <v>2487</v>
      </c>
      <c r="E12" s="214">
        <f>270+210</f>
        <v>480</v>
      </c>
      <c r="F12" s="214"/>
      <c r="G12" s="214"/>
      <c r="H12" s="214"/>
      <c r="I12" s="214"/>
      <c r="J12" s="214"/>
      <c r="K12" s="214"/>
      <c r="L12" s="214"/>
      <c r="M12" s="214"/>
      <c r="N12" s="214"/>
      <c r="O12" s="214"/>
      <c r="P12" s="216"/>
      <c r="Q12" s="216"/>
      <c r="R12" s="216"/>
      <c r="S12" s="216">
        <v>952</v>
      </c>
      <c r="T12" s="216">
        <f>C12+R12-S12</f>
        <v>2015</v>
      </c>
      <c r="U12" s="264" t="s">
        <v>394</v>
      </c>
      <c r="V12" s="217"/>
      <c r="W12" s="223"/>
    </row>
    <row r="13" spans="1:25" s="170" customFormat="1" ht="89.25" customHeight="1">
      <c r="A13" s="167">
        <v>2</v>
      </c>
      <c r="B13" s="168" t="s">
        <v>22</v>
      </c>
      <c r="C13" s="182">
        <f t="shared" si="1"/>
        <v>40185</v>
      </c>
      <c r="D13" s="182">
        <f>10646+14000</f>
        <v>24646</v>
      </c>
      <c r="E13" s="182"/>
      <c r="F13" s="182">
        <v>15539</v>
      </c>
      <c r="G13" s="182"/>
      <c r="H13" s="182"/>
      <c r="I13" s="182"/>
      <c r="J13" s="182"/>
      <c r="K13" s="182"/>
      <c r="L13" s="182">
        <f t="shared" si="3"/>
        <v>21755</v>
      </c>
      <c r="M13" s="185">
        <v>6216</v>
      </c>
      <c r="N13" s="182"/>
      <c r="O13" s="185">
        <v>15539</v>
      </c>
      <c r="P13" s="186"/>
      <c r="Q13" s="186"/>
      <c r="R13" s="186"/>
      <c r="S13" s="186"/>
      <c r="T13" s="186"/>
      <c r="U13" s="166" t="s">
        <v>309</v>
      </c>
      <c r="V13" s="163" t="s">
        <v>330</v>
      </c>
      <c r="W13" s="169" t="s">
        <v>371</v>
      </c>
    </row>
    <row r="14" spans="1:25" s="16" customFormat="1" ht="41.25" customHeight="1">
      <c r="A14" s="12">
        <v>3</v>
      </c>
      <c r="B14" s="17" t="s">
        <v>23</v>
      </c>
      <c r="C14" s="177">
        <f t="shared" si="1"/>
        <v>13544</v>
      </c>
      <c r="D14" s="177">
        <f>+D15+D16</f>
        <v>6845</v>
      </c>
      <c r="E14" s="177">
        <f>+E15+E16</f>
        <v>0</v>
      </c>
      <c r="F14" s="177">
        <f>+F15+F16</f>
        <v>6699</v>
      </c>
      <c r="G14" s="177"/>
      <c r="H14" s="177"/>
      <c r="I14" s="177"/>
      <c r="J14" s="177"/>
      <c r="K14" s="177"/>
      <c r="L14" s="177">
        <f t="shared" si="3"/>
        <v>6146</v>
      </c>
      <c r="M14" s="187">
        <f>M15+M16</f>
        <v>1886</v>
      </c>
      <c r="N14" s="177"/>
      <c r="O14" s="187">
        <f>O15+O16</f>
        <v>4260</v>
      </c>
      <c r="P14" s="178"/>
      <c r="Q14" s="178"/>
      <c r="R14" s="178"/>
      <c r="S14" s="178"/>
      <c r="T14" s="178"/>
      <c r="U14" s="155"/>
      <c r="V14" s="18"/>
      <c r="W14" s="142"/>
    </row>
    <row r="15" spans="1:25" ht="65.25" customHeight="1">
      <c r="A15" s="19" t="s">
        <v>3</v>
      </c>
      <c r="B15" s="20" t="s">
        <v>24</v>
      </c>
      <c r="C15" s="179">
        <f t="shared" si="1"/>
        <v>11639</v>
      </c>
      <c r="D15" s="179">
        <v>4959</v>
      </c>
      <c r="E15" s="179"/>
      <c r="F15" s="179">
        <v>6680</v>
      </c>
      <c r="G15" s="179"/>
      <c r="H15" s="179"/>
      <c r="I15" s="179"/>
      <c r="J15" s="179"/>
      <c r="K15" s="179"/>
      <c r="L15" s="179">
        <f t="shared" si="3"/>
        <v>4241</v>
      </c>
      <c r="M15" s="188"/>
      <c r="N15" s="179"/>
      <c r="O15" s="189">
        <v>4241</v>
      </c>
      <c r="P15" s="178"/>
      <c r="Q15" s="178"/>
      <c r="R15" s="178"/>
      <c r="S15" s="178"/>
      <c r="T15" s="178"/>
      <c r="U15" s="155" t="s">
        <v>311</v>
      </c>
      <c r="V15" s="18"/>
      <c r="W15" s="142" t="s">
        <v>310</v>
      </c>
    </row>
    <row r="16" spans="1:25" ht="229.5" customHeight="1">
      <c r="A16" s="19" t="s">
        <v>3</v>
      </c>
      <c r="B16" s="20" t="s">
        <v>25</v>
      </c>
      <c r="C16" s="179">
        <f t="shared" si="1"/>
        <v>1905</v>
      </c>
      <c r="D16" s="179">
        <v>1886</v>
      </c>
      <c r="E16" s="179"/>
      <c r="F16" s="179">
        <v>19</v>
      </c>
      <c r="G16" s="179"/>
      <c r="H16" s="179"/>
      <c r="I16" s="179"/>
      <c r="J16" s="179"/>
      <c r="K16" s="179"/>
      <c r="L16" s="179">
        <f t="shared" si="3"/>
        <v>1905</v>
      </c>
      <c r="M16" s="190">
        <v>1886</v>
      </c>
      <c r="N16" s="179"/>
      <c r="O16" s="190">
        <v>19</v>
      </c>
      <c r="P16" s="178"/>
      <c r="Q16" s="178"/>
      <c r="R16" s="178"/>
      <c r="S16" s="178"/>
      <c r="T16" s="178"/>
      <c r="U16" s="155" t="s">
        <v>312</v>
      </c>
      <c r="V16" s="18"/>
      <c r="W16" s="142" t="s">
        <v>313</v>
      </c>
    </row>
    <row r="17" spans="1:25" s="16" customFormat="1" ht="36" customHeight="1">
      <c r="A17" s="12">
        <v>4</v>
      </c>
      <c r="B17" s="17" t="s">
        <v>26</v>
      </c>
      <c r="C17" s="177">
        <f t="shared" si="1"/>
        <v>9359.7999999999993</v>
      </c>
      <c r="D17" s="177">
        <f>+D18+D21+D23</f>
        <v>3604</v>
      </c>
      <c r="E17" s="177">
        <f>+E18+E21+E23</f>
        <v>0</v>
      </c>
      <c r="F17" s="177">
        <f>+F18+F21+F23</f>
        <v>5755.8</v>
      </c>
      <c r="G17" s="177">
        <f t="shared" ref="G17:T17" si="5">+G18+G21+G23</f>
        <v>0</v>
      </c>
      <c r="H17" s="177">
        <f t="shared" si="5"/>
        <v>0</v>
      </c>
      <c r="I17" s="177">
        <f t="shared" si="5"/>
        <v>0</v>
      </c>
      <c r="J17" s="177">
        <f t="shared" si="5"/>
        <v>0</v>
      </c>
      <c r="K17" s="177">
        <f t="shared" si="5"/>
        <v>0</v>
      </c>
      <c r="L17" s="177">
        <f t="shared" si="5"/>
        <v>500</v>
      </c>
      <c r="M17" s="177">
        <f t="shared" si="5"/>
        <v>43.3</v>
      </c>
      <c r="N17" s="177">
        <f t="shared" si="5"/>
        <v>0</v>
      </c>
      <c r="O17" s="177">
        <f t="shared" si="5"/>
        <v>456.7</v>
      </c>
      <c r="P17" s="177">
        <f t="shared" si="5"/>
        <v>0</v>
      </c>
      <c r="Q17" s="177">
        <f t="shared" si="5"/>
        <v>0</v>
      </c>
      <c r="R17" s="177">
        <f t="shared" si="5"/>
        <v>0</v>
      </c>
      <c r="S17" s="177">
        <f t="shared" si="5"/>
        <v>8860</v>
      </c>
      <c r="T17" s="177">
        <f t="shared" si="5"/>
        <v>500</v>
      </c>
      <c r="U17" s="155"/>
      <c r="V17" s="18"/>
      <c r="W17" s="142"/>
    </row>
    <row r="18" spans="1:25" ht="69" customHeight="1">
      <c r="A18" s="19" t="s">
        <v>3</v>
      </c>
      <c r="B18" s="20" t="s">
        <v>27</v>
      </c>
      <c r="C18" s="179">
        <f t="shared" si="1"/>
        <v>5859.8</v>
      </c>
      <c r="D18" s="179">
        <v>2528</v>
      </c>
      <c r="E18" s="179"/>
      <c r="F18" s="179">
        <f>F19+F20</f>
        <v>3331.8</v>
      </c>
      <c r="G18" s="179">
        <f t="shared" ref="G18:T18" si="6">G19+G20</f>
        <v>0</v>
      </c>
      <c r="H18" s="179">
        <f t="shared" si="6"/>
        <v>0</v>
      </c>
      <c r="I18" s="179">
        <f t="shared" si="6"/>
        <v>0</v>
      </c>
      <c r="J18" s="179">
        <f t="shared" si="6"/>
        <v>0</v>
      </c>
      <c r="K18" s="179">
        <f t="shared" si="6"/>
        <v>0</v>
      </c>
      <c r="L18" s="179">
        <f t="shared" si="6"/>
        <v>0</v>
      </c>
      <c r="M18" s="179">
        <f t="shared" si="6"/>
        <v>0</v>
      </c>
      <c r="N18" s="179">
        <f t="shared" si="6"/>
        <v>0</v>
      </c>
      <c r="O18" s="179">
        <f t="shared" si="6"/>
        <v>0</v>
      </c>
      <c r="P18" s="179">
        <f t="shared" si="6"/>
        <v>0</v>
      </c>
      <c r="Q18" s="179">
        <f t="shared" si="6"/>
        <v>0</v>
      </c>
      <c r="R18" s="179"/>
      <c r="S18" s="179">
        <f t="shared" si="6"/>
        <v>5859.8</v>
      </c>
      <c r="T18" s="179">
        <f t="shared" si="6"/>
        <v>0</v>
      </c>
      <c r="U18" s="155" t="s">
        <v>314</v>
      </c>
      <c r="V18" s="155" t="s">
        <v>326</v>
      </c>
      <c r="W18" s="142" t="s">
        <v>315</v>
      </c>
    </row>
    <row r="19" spans="1:25" s="237" customFormat="1" ht="47.25">
      <c r="A19" s="212"/>
      <c r="B19" s="213" t="s">
        <v>315</v>
      </c>
      <c r="C19" s="216">
        <f t="shared" si="1"/>
        <v>5652.8</v>
      </c>
      <c r="D19" s="214">
        <v>2528</v>
      </c>
      <c r="E19" s="214"/>
      <c r="F19" s="214">
        <v>3124.8</v>
      </c>
      <c r="G19" s="214"/>
      <c r="H19" s="214"/>
      <c r="I19" s="214"/>
      <c r="J19" s="214"/>
      <c r="K19" s="214"/>
      <c r="L19" s="214"/>
      <c r="M19" s="238"/>
      <c r="N19" s="214"/>
      <c r="O19" s="238"/>
      <c r="P19" s="216"/>
      <c r="Q19" s="216"/>
      <c r="R19" s="216"/>
      <c r="S19" s="216">
        <v>5652.8</v>
      </c>
      <c r="T19" s="216">
        <f>C19+R19-S19</f>
        <v>0</v>
      </c>
      <c r="U19" s="264" t="s">
        <v>392</v>
      </c>
      <c r="V19" s="236"/>
      <c r="W19" s="223"/>
    </row>
    <row r="20" spans="1:25" s="237" customFormat="1" ht="40.5" customHeight="1">
      <c r="A20" s="212"/>
      <c r="B20" s="213" t="s">
        <v>372</v>
      </c>
      <c r="C20" s="216">
        <f t="shared" si="1"/>
        <v>207</v>
      </c>
      <c r="D20" s="214"/>
      <c r="E20" s="214"/>
      <c r="F20" s="214">
        <v>207</v>
      </c>
      <c r="G20" s="214"/>
      <c r="H20" s="214"/>
      <c r="I20" s="214"/>
      <c r="J20" s="214"/>
      <c r="K20" s="214"/>
      <c r="L20" s="214"/>
      <c r="M20" s="238"/>
      <c r="N20" s="214"/>
      <c r="O20" s="238"/>
      <c r="P20" s="216"/>
      <c r="Q20" s="216"/>
      <c r="R20" s="216"/>
      <c r="S20" s="216">
        <v>207</v>
      </c>
      <c r="T20" s="216">
        <f>C20+R20-S20</f>
        <v>0</v>
      </c>
      <c r="U20" s="236" t="s">
        <v>373</v>
      </c>
      <c r="V20" s="236"/>
      <c r="W20" s="223"/>
    </row>
    <row r="21" spans="1:25" ht="73.5" customHeight="1">
      <c r="A21" s="19" t="s">
        <v>3</v>
      </c>
      <c r="B21" s="20" t="s">
        <v>28</v>
      </c>
      <c r="C21" s="179">
        <f t="shared" si="1"/>
        <v>1614</v>
      </c>
      <c r="D21" s="179">
        <v>373</v>
      </c>
      <c r="E21" s="179"/>
      <c r="F21" s="179">
        <v>1241</v>
      </c>
      <c r="G21" s="179"/>
      <c r="H21" s="179"/>
      <c r="I21" s="179"/>
      <c r="J21" s="179"/>
      <c r="K21" s="179"/>
      <c r="L21" s="179">
        <f t="shared" si="3"/>
        <v>150</v>
      </c>
      <c r="M21" s="190">
        <v>43.3</v>
      </c>
      <c r="N21" s="179"/>
      <c r="O21" s="190">
        <v>106.7</v>
      </c>
      <c r="P21" s="180"/>
      <c r="Q21" s="180"/>
      <c r="R21" s="180"/>
      <c r="S21" s="180">
        <f>S22</f>
        <v>1463.9</v>
      </c>
      <c r="T21" s="180">
        <f>T22</f>
        <v>150</v>
      </c>
      <c r="U21" s="155" t="s">
        <v>316</v>
      </c>
      <c r="V21" s="155" t="s">
        <v>317</v>
      </c>
      <c r="W21" s="142" t="s">
        <v>318</v>
      </c>
      <c r="Y21" s="157"/>
    </row>
    <row r="22" spans="1:25" s="237" customFormat="1" ht="40.5" customHeight="1">
      <c r="A22" s="212"/>
      <c r="B22" s="213" t="s">
        <v>372</v>
      </c>
      <c r="C22" s="216">
        <v>1613.9</v>
      </c>
      <c r="D22" s="214">
        <v>373</v>
      </c>
      <c r="E22" s="214"/>
      <c r="F22" s="214">
        <v>1240.9000000000001</v>
      </c>
      <c r="G22" s="214"/>
      <c r="H22" s="214"/>
      <c r="I22" s="214"/>
      <c r="J22" s="214"/>
      <c r="K22" s="214"/>
      <c r="L22" s="214"/>
      <c r="M22" s="238"/>
      <c r="N22" s="214"/>
      <c r="O22" s="238"/>
      <c r="P22" s="216"/>
      <c r="Q22" s="216"/>
      <c r="R22" s="216"/>
      <c r="S22" s="216">
        <v>1463.9</v>
      </c>
      <c r="T22" s="216">
        <f>C22+R22-S22</f>
        <v>150</v>
      </c>
      <c r="U22" s="264" t="s">
        <v>390</v>
      </c>
      <c r="V22" s="236"/>
      <c r="W22" s="223"/>
    </row>
    <row r="23" spans="1:25" ht="39.75" customHeight="1">
      <c r="A23" s="19" t="s">
        <v>3</v>
      </c>
      <c r="B23" s="20" t="s">
        <v>29</v>
      </c>
      <c r="C23" s="179">
        <f t="shared" si="1"/>
        <v>1886</v>
      </c>
      <c r="D23" s="179">
        <v>703</v>
      </c>
      <c r="E23" s="179"/>
      <c r="F23" s="179">
        <v>1183</v>
      </c>
      <c r="G23" s="179"/>
      <c r="H23" s="179"/>
      <c r="I23" s="179"/>
      <c r="J23" s="179"/>
      <c r="K23" s="179"/>
      <c r="L23" s="179">
        <f t="shared" si="3"/>
        <v>350</v>
      </c>
      <c r="M23" s="190"/>
      <c r="N23" s="179"/>
      <c r="O23" s="190">
        <v>350</v>
      </c>
      <c r="P23" s="180"/>
      <c r="Q23" s="180"/>
      <c r="R23" s="180"/>
      <c r="S23" s="180">
        <f>S24</f>
        <v>1536.3</v>
      </c>
      <c r="T23" s="180">
        <f>T24</f>
        <v>350</v>
      </c>
      <c r="U23" s="155" t="s">
        <v>319</v>
      </c>
      <c r="V23" s="21"/>
      <c r="W23" s="142" t="s">
        <v>318</v>
      </c>
    </row>
    <row r="24" spans="1:25" s="237" customFormat="1" ht="40.5" customHeight="1">
      <c r="A24" s="212"/>
      <c r="B24" s="213" t="s">
        <v>372</v>
      </c>
      <c r="C24" s="216">
        <v>1886.3</v>
      </c>
      <c r="D24" s="214">
        <v>703</v>
      </c>
      <c r="E24" s="214"/>
      <c r="F24" s="214">
        <v>1183.3</v>
      </c>
      <c r="G24" s="214"/>
      <c r="H24" s="214"/>
      <c r="I24" s="214"/>
      <c r="J24" s="214"/>
      <c r="K24" s="214"/>
      <c r="L24" s="214"/>
      <c r="M24" s="238"/>
      <c r="N24" s="214"/>
      <c r="O24" s="238"/>
      <c r="P24" s="216"/>
      <c r="Q24" s="216"/>
      <c r="R24" s="216"/>
      <c r="S24" s="216">
        <v>1536.3</v>
      </c>
      <c r="T24" s="216">
        <f>C24+R24-S24</f>
        <v>350</v>
      </c>
      <c r="U24" s="264" t="s">
        <v>391</v>
      </c>
      <c r="V24" s="236"/>
      <c r="W24" s="223"/>
    </row>
    <row r="25" spans="1:25" s="16" customFormat="1" ht="87.75" customHeight="1">
      <c r="A25" s="12">
        <v>5</v>
      </c>
      <c r="B25" s="23" t="s">
        <v>30</v>
      </c>
      <c r="C25" s="177">
        <f t="shared" si="1"/>
        <v>17270</v>
      </c>
      <c r="D25" s="177">
        <v>13760</v>
      </c>
      <c r="E25" s="177">
        <v>3440</v>
      </c>
      <c r="F25" s="177">
        <v>70</v>
      </c>
      <c r="G25" s="177"/>
      <c r="H25" s="177"/>
      <c r="I25" s="177"/>
      <c r="J25" s="177"/>
      <c r="K25" s="177"/>
      <c r="L25" s="177">
        <f t="shared" si="3"/>
        <v>17250</v>
      </c>
      <c r="M25" s="177">
        <v>13760</v>
      </c>
      <c r="N25" s="177">
        <v>3440</v>
      </c>
      <c r="O25" s="191">
        <v>50</v>
      </c>
      <c r="P25" s="178"/>
      <c r="Q25" s="178"/>
      <c r="R25" s="178"/>
      <c r="S25" s="178">
        <v>70</v>
      </c>
      <c r="T25" s="178">
        <f>C25+R25-S25</f>
        <v>17200</v>
      </c>
      <c r="U25" s="257" t="s">
        <v>389</v>
      </c>
      <c r="V25" s="18"/>
      <c r="W25" s="142" t="s">
        <v>320</v>
      </c>
    </row>
    <row r="26" spans="1:25" s="266" customFormat="1" ht="110.25">
      <c r="A26" s="259"/>
      <c r="B26" s="260" t="s">
        <v>374</v>
      </c>
      <c r="C26" s="250">
        <f t="shared" si="1"/>
        <v>150</v>
      </c>
      <c r="D26" s="261">
        <v>80</v>
      </c>
      <c r="E26" s="261">
        <v>20</v>
      </c>
      <c r="F26" s="261">
        <v>50</v>
      </c>
      <c r="G26" s="261"/>
      <c r="H26" s="261"/>
      <c r="I26" s="261"/>
      <c r="J26" s="261"/>
      <c r="K26" s="261"/>
      <c r="L26" s="261"/>
      <c r="M26" s="262"/>
      <c r="N26" s="261"/>
      <c r="O26" s="262"/>
      <c r="P26" s="263"/>
      <c r="Q26" s="263"/>
      <c r="R26" s="263"/>
      <c r="S26" s="263">
        <v>50</v>
      </c>
      <c r="T26" s="263">
        <f>C26-S26</f>
        <v>100</v>
      </c>
      <c r="U26" s="264" t="s">
        <v>388</v>
      </c>
      <c r="V26" s="264"/>
      <c r="W26" s="265" t="s">
        <v>387</v>
      </c>
    </row>
    <row r="27" spans="1:25" s="16" customFormat="1" ht="42" customHeight="1">
      <c r="A27" s="12">
        <v>6</v>
      </c>
      <c r="B27" s="17" t="s">
        <v>31</v>
      </c>
      <c r="C27" s="177">
        <f t="shared" si="1"/>
        <v>2545.6999999999998</v>
      </c>
      <c r="D27" s="177">
        <f>+D28+D30</f>
        <v>2035</v>
      </c>
      <c r="E27" s="177">
        <f>+E28+E30</f>
        <v>0</v>
      </c>
      <c r="F27" s="177">
        <f>+F28+F30</f>
        <v>510.7</v>
      </c>
      <c r="G27" s="177">
        <f t="shared" ref="G27:T27" si="7">+G28+G30</f>
        <v>0</v>
      </c>
      <c r="H27" s="177">
        <f t="shared" si="7"/>
        <v>0</v>
      </c>
      <c r="I27" s="177">
        <f t="shared" si="7"/>
        <v>0</v>
      </c>
      <c r="J27" s="177">
        <f t="shared" si="7"/>
        <v>0</v>
      </c>
      <c r="K27" s="177">
        <f t="shared" si="7"/>
        <v>0</v>
      </c>
      <c r="L27" s="177">
        <f t="shared" si="7"/>
        <v>2037</v>
      </c>
      <c r="M27" s="177">
        <f t="shared" si="7"/>
        <v>1535</v>
      </c>
      <c r="N27" s="177">
        <f t="shared" si="7"/>
        <v>0</v>
      </c>
      <c r="O27" s="177">
        <f t="shared" si="7"/>
        <v>502</v>
      </c>
      <c r="P27" s="177">
        <f t="shared" si="7"/>
        <v>0</v>
      </c>
      <c r="Q27" s="177">
        <f t="shared" si="7"/>
        <v>0</v>
      </c>
      <c r="R27" s="177">
        <f t="shared" si="7"/>
        <v>0</v>
      </c>
      <c r="S27" s="177">
        <f t="shared" si="7"/>
        <v>508.7</v>
      </c>
      <c r="T27" s="177">
        <f t="shared" si="7"/>
        <v>1588</v>
      </c>
      <c r="U27" s="155"/>
      <c r="V27" s="18"/>
      <c r="W27" s="142"/>
    </row>
    <row r="28" spans="1:25" ht="41.25" customHeight="1">
      <c r="A28" s="24" t="s">
        <v>3</v>
      </c>
      <c r="B28" s="20" t="s">
        <v>32</v>
      </c>
      <c r="C28" s="179">
        <f t="shared" si="1"/>
        <v>2088</v>
      </c>
      <c r="D28" s="179">
        <v>1586</v>
      </c>
      <c r="E28" s="179"/>
      <c r="F28" s="179">
        <v>502</v>
      </c>
      <c r="G28" s="179"/>
      <c r="H28" s="179"/>
      <c r="I28" s="179"/>
      <c r="J28" s="179"/>
      <c r="K28" s="179"/>
      <c r="L28" s="179">
        <f t="shared" si="3"/>
        <v>1588</v>
      </c>
      <c r="M28" s="190">
        <v>1086</v>
      </c>
      <c r="N28" s="179"/>
      <c r="O28" s="190">
        <v>502</v>
      </c>
      <c r="P28" s="178"/>
      <c r="Q28" s="178"/>
      <c r="R28" s="178"/>
      <c r="S28" s="179">
        <f>S29</f>
        <v>500</v>
      </c>
      <c r="T28" s="179">
        <f>C28+R28-S28</f>
        <v>1588</v>
      </c>
      <c r="U28" s="155" t="s">
        <v>321</v>
      </c>
      <c r="V28" s="18"/>
      <c r="W28" s="142" t="s">
        <v>299</v>
      </c>
    </row>
    <row r="29" spans="1:25" s="237" customFormat="1" ht="40.5" customHeight="1">
      <c r="A29" s="212"/>
      <c r="B29" s="213" t="s">
        <v>375</v>
      </c>
      <c r="C29" s="216">
        <f t="shared" ref="C29" si="8">SUM(D29:F29)</f>
        <v>2088</v>
      </c>
      <c r="D29" s="216">
        <v>1586</v>
      </c>
      <c r="E29" s="216"/>
      <c r="F29" s="216">
        <v>502</v>
      </c>
      <c r="G29" s="214"/>
      <c r="H29" s="214"/>
      <c r="I29" s="214"/>
      <c r="J29" s="214"/>
      <c r="K29" s="214"/>
      <c r="L29" s="214"/>
      <c r="M29" s="238"/>
      <c r="N29" s="214"/>
      <c r="O29" s="238"/>
      <c r="P29" s="216"/>
      <c r="Q29" s="216"/>
      <c r="R29" s="216"/>
      <c r="S29" s="216">
        <v>500</v>
      </c>
      <c r="T29" s="216">
        <f>C29+R29-S29</f>
        <v>1588</v>
      </c>
      <c r="U29" s="264" t="s">
        <v>393</v>
      </c>
      <c r="V29" s="236"/>
      <c r="W29" s="223"/>
    </row>
    <row r="30" spans="1:25" ht="59.25" customHeight="1">
      <c r="A30" s="24" t="s">
        <v>3</v>
      </c>
      <c r="B30" s="20" t="s">
        <v>33</v>
      </c>
      <c r="C30" s="179">
        <f t="shared" si="1"/>
        <v>457.7</v>
      </c>
      <c r="D30" s="179">
        <v>449</v>
      </c>
      <c r="E30" s="179"/>
      <c r="F30" s="179">
        <v>8.6999999999999993</v>
      </c>
      <c r="G30" s="179"/>
      <c r="H30" s="179"/>
      <c r="I30" s="179"/>
      <c r="J30" s="179"/>
      <c r="K30" s="179"/>
      <c r="L30" s="179">
        <f t="shared" si="3"/>
        <v>449</v>
      </c>
      <c r="M30" s="190">
        <v>449</v>
      </c>
      <c r="N30" s="179"/>
      <c r="O30" s="190"/>
      <c r="P30" s="178"/>
      <c r="Q30" s="178"/>
      <c r="R30" s="178"/>
      <c r="S30" s="180">
        <f>S32</f>
        <v>8.6999999999999993</v>
      </c>
      <c r="T30" s="180">
        <f>T32</f>
        <v>0</v>
      </c>
      <c r="U30" s="155" t="s">
        <v>322</v>
      </c>
      <c r="V30" s="18"/>
      <c r="W30" s="142" t="s">
        <v>320</v>
      </c>
    </row>
    <row r="31" spans="1:25" s="258" customFormat="1" ht="59.25" customHeight="1">
      <c r="A31" s="251"/>
      <c r="B31" s="252" t="s">
        <v>320</v>
      </c>
      <c r="C31" s="253">
        <f t="shared" si="1"/>
        <v>449</v>
      </c>
      <c r="D31" s="253">
        <v>449</v>
      </c>
      <c r="E31" s="253"/>
      <c r="F31" s="253"/>
      <c r="G31" s="253"/>
      <c r="H31" s="253"/>
      <c r="I31" s="253"/>
      <c r="J31" s="253"/>
      <c r="K31" s="253"/>
      <c r="L31" s="253"/>
      <c r="M31" s="254"/>
      <c r="N31" s="253"/>
      <c r="O31" s="254"/>
      <c r="P31" s="255"/>
      <c r="Q31" s="255"/>
      <c r="R31" s="255"/>
      <c r="S31" s="256"/>
      <c r="T31" s="256"/>
      <c r="U31" s="257"/>
      <c r="V31" s="129"/>
      <c r="W31" s="133"/>
    </row>
    <row r="32" spans="1:25" s="266" customFormat="1" ht="40.5" customHeight="1">
      <c r="A32" s="259"/>
      <c r="B32" s="260" t="s">
        <v>372</v>
      </c>
      <c r="C32" s="253">
        <f t="shared" ref="C32" si="9">SUM(D32:F32)</f>
        <v>8.6999999999999993</v>
      </c>
      <c r="D32" s="253"/>
      <c r="E32" s="261"/>
      <c r="F32" s="261">
        <v>8.6999999999999993</v>
      </c>
      <c r="G32" s="261"/>
      <c r="H32" s="261"/>
      <c r="I32" s="261"/>
      <c r="J32" s="261"/>
      <c r="K32" s="261"/>
      <c r="L32" s="261"/>
      <c r="M32" s="262"/>
      <c r="N32" s="261"/>
      <c r="O32" s="262"/>
      <c r="P32" s="263"/>
      <c r="Q32" s="263"/>
      <c r="R32" s="263"/>
      <c r="S32" s="263">
        <v>8.6999999999999993</v>
      </c>
      <c r="T32" s="263">
        <f>C32+R32-S32</f>
        <v>0</v>
      </c>
      <c r="U32" s="264" t="s">
        <v>385</v>
      </c>
      <c r="V32" s="264"/>
      <c r="W32" s="265"/>
    </row>
    <row r="33" spans="1:23" s="16" customFormat="1" ht="45.75" customHeight="1">
      <c r="A33" s="12">
        <v>7</v>
      </c>
      <c r="B33" s="17" t="s">
        <v>34</v>
      </c>
      <c r="C33" s="177">
        <f t="shared" si="1"/>
        <v>1630</v>
      </c>
      <c r="D33" s="177">
        <f>+D34+D36</f>
        <v>1395</v>
      </c>
      <c r="E33" s="177">
        <f>+E34+E36</f>
        <v>0</v>
      </c>
      <c r="F33" s="177">
        <f>+F34+F36</f>
        <v>235</v>
      </c>
      <c r="G33" s="177">
        <f t="shared" ref="G33:T33" si="10">+G34+G36</f>
        <v>0</v>
      </c>
      <c r="H33" s="177">
        <f t="shared" si="10"/>
        <v>0</v>
      </c>
      <c r="I33" s="177">
        <f t="shared" si="10"/>
        <v>0</v>
      </c>
      <c r="J33" s="177">
        <f t="shared" si="10"/>
        <v>0</v>
      </c>
      <c r="K33" s="177">
        <f t="shared" si="10"/>
        <v>0</v>
      </c>
      <c r="L33" s="177">
        <f t="shared" si="10"/>
        <v>1630</v>
      </c>
      <c r="M33" s="177">
        <f t="shared" si="10"/>
        <v>1395</v>
      </c>
      <c r="N33" s="177">
        <f t="shared" si="10"/>
        <v>0</v>
      </c>
      <c r="O33" s="177">
        <f t="shared" si="10"/>
        <v>235</v>
      </c>
      <c r="P33" s="177">
        <f t="shared" si="10"/>
        <v>0</v>
      </c>
      <c r="Q33" s="177">
        <f t="shared" si="10"/>
        <v>0</v>
      </c>
      <c r="R33" s="177">
        <f t="shared" si="10"/>
        <v>0</v>
      </c>
      <c r="S33" s="177">
        <f t="shared" si="10"/>
        <v>5.9400000000000001E-2</v>
      </c>
      <c r="T33" s="177">
        <f t="shared" si="10"/>
        <v>0</v>
      </c>
      <c r="U33" s="155"/>
      <c r="V33" s="18"/>
      <c r="W33" s="142"/>
    </row>
    <row r="34" spans="1:23" ht="81" customHeight="1">
      <c r="A34" s="24" t="s">
        <v>3</v>
      </c>
      <c r="B34" s="20" t="s">
        <v>35</v>
      </c>
      <c r="C34" s="179">
        <f t="shared" si="1"/>
        <v>1051</v>
      </c>
      <c r="D34" s="179">
        <v>874</v>
      </c>
      <c r="E34" s="179"/>
      <c r="F34" s="179">
        <v>177</v>
      </c>
      <c r="G34" s="179"/>
      <c r="H34" s="179"/>
      <c r="I34" s="179"/>
      <c r="J34" s="179"/>
      <c r="K34" s="179"/>
      <c r="L34" s="179">
        <f t="shared" si="3"/>
        <v>1051</v>
      </c>
      <c r="M34" s="190">
        <v>874</v>
      </c>
      <c r="N34" s="179"/>
      <c r="O34" s="190">
        <v>177</v>
      </c>
      <c r="P34" s="178"/>
      <c r="Q34" s="178"/>
      <c r="R34" s="178"/>
      <c r="S34" s="178">
        <f>S35</f>
        <v>5.9400000000000001E-2</v>
      </c>
      <c r="T34" s="178"/>
      <c r="U34" s="155" t="s">
        <v>323</v>
      </c>
      <c r="V34" s="18"/>
      <c r="W34" s="142" t="s">
        <v>324</v>
      </c>
    </row>
    <row r="35" spans="1:23" s="266" customFormat="1" ht="40.5" customHeight="1">
      <c r="A35" s="259"/>
      <c r="B35" s="260" t="s">
        <v>362</v>
      </c>
      <c r="C35" s="253">
        <f t="shared" si="1"/>
        <v>30</v>
      </c>
      <c r="D35" s="253">
        <v>30</v>
      </c>
      <c r="E35" s="261"/>
      <c r="F35" s="261"/>
      <c r="G35" s="261"/>
      <c r="H35" s="261"/>
      <c r="I35" s="261"/>
      <c r="J35" s="261"/>
      <c r="K35" s="261"/>
      <c r="L35" s="261"/>
      <c r="M35" s="262"/>
      <c r="N35" s="261"/>
      <c r="O35" s="262"/>
      <c r="P35" s="263"/>
      <c r="Q35" s="263"/>
      <c r="R35" s="263"/>
      <c r="S35" s="263">
        <v>5.9400000000000001E-2</v>
      </c>
      <c r="T35" s="263">
        <f>C35-S35</f>
        <v>29.9406</v>
      </c>
      <c r="U35" s="264" t="s">
        <v>386</v>
      </c>
      <c r="V35" s="264"/>
      <c r="W35" s="265"/>
    </row>
    <row r="36" spans="1:23" ht="87.75" customHeight="1">
      <c r="A36" s="24" t="s">
        <v>3</v>
      </c>
      <c r="B36" s="20" t="s">
        <v>36</v>
      </c>
      <c r="C36" s="179">
        <f t="shared" si="1"/>
        <v>579</v>
      </c>
      <c r="D36" s="179">
        <v>521</v>
      </c>
      <c r="E36" s="179"/>
      <c r="F36" s="179">
        <v>58</v>
      </c>
      <c r="G36" s="179"/>
      <c r="H36" s="179"/>
      <c r="I36" s="179"/>
      <c r="J36" s="179"/>
      <c r="K36" s="179"/>
      <c r="L36" s="179">
        <f t="shared" si="3"/>
        <v>579</v>
      </c>
      <c r="M36" s="189">
        <v>521</v>
      </c>
      <c r="N36" s="179"/>
      <c r="O36" s="189">
        <v>58</v>
      </c>
      <c r="P36" s="178"/>
      <c r="Q36" s="178"/>
      <c r="R36" s="178"/>
      <c r="S36" s="178"/>
      <c r="T36" s="178"/>
      <c r="U36" s="155" t="s">
        <v>325</v>
      </c>
      <c r="V36" s="18"/>
      <c r="W36" s="142" t="s">
        <v>324</v>
      </c>
    </row>
    <row r="48" spans="1:23" ht="30" customHeight="1">
      <c r="W48" s="194"/>
    </row>
  </sheetData>
  <mergeCells count="27">
    <mergeCell ref="O6:O7"/>
    <mergeCell ref="A1:W1"/>
    <mergeCell ref="A2:W2"/>
    <mergeCell ref="A3:W3"/>
    <mergeCell ref="A5:A7"/>
    <mergeCell ref="B5:B7"/>
    <mergeCell ref="C5:F5"/>
    <mergeCell ref="L5:O5"/>
    <mergeCell ref="P5:P7"/>
    <mergeCell ref="U5:U7"/>
    <mergeCell ref="V5:V7"/>
    <mergeCell ref="W5:W7"/>
    <mergeCell ref="C6:C7"/>
    <mergeCell ref="D6:E6"/>
    <mergeCell ref="F6:F7"/>
    <mergeCell ref="L6:L7"/>
    <mergeCell ref="M6:N6"/>
    <mergeCell ref="G5:J5"/>
    <mergeCell ref="K5:K7"/>
    <mergeCell ref="G6:G7"/>
    <mergeCell ref="H6:I6"/>
    <mergeCell ref="J6:J7"/>
    <mergeCell ref="Q5:Q7"/>
    <mergeCell ref="R5:S5"/>
    <mergeCell ref="T5:T7"/>
    <mergeCell ref="R6:R7"/>
    <mergeCell ref="S6:S7"/>
  </mergeCells>
  <pageMargins left="0" right="0" top="0.35433070866141736" bottom="0.35433070866141736" header="0.31496062992125984" footer="0.31496062992125984"/>
  <pageSetup paperSize="9" scale="50" orientation="landscape"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L43"/>
  <sheetViews>
    <sheetView zoomScale="85" zoomScaleNormal="85" zoomScaleSheetLayoutView="85" workbookViewId="0">
      <pane xSplit="2" ySplit="9" topLeftCell="C13" activePane="bottomRight" state="frozen"/>
      <selection pane="topRight" activeCell="C1" sqref="C1"/>
      <selection pane="bottomLeft" activeCell="A10" sqref="A10"/>
      <selection pane="bottomRight" activeCell="F18" sqref="F18"/>
    </sheetView>
  </sheetViews>
  <sheetFormatPr defaultColWidth="8.77734375" defaultRowHeight="15.75"/>
  <cols>
    <col min="1" max="1" width="5.21875" style="29" customWidth="1"/>
    <col min="2" max="2" width="60.77734375" style="26" customWidth="1"/>
    <col min="3" max="3" width="15.109375" style="30" customWidth="1"/>
    <col min="4" max="4" width="13.88671875" style="30" customWidth="1"/>
    <col min="5" max="10" width="13.33203125" style="30" customWidth="1"/>
    <col min="11" max="11" width="23.109375" style="31" customWidth="1"/>
    <col min="12" max="12" width="13.44140625" style="26" customWidth="1"/>
    <col min="13" max="17" width="7.44140625" style="26" customWidth="1"/>
    <col min="18" max="16384" width="8.77734375" style="26"/>
  </cols>
  <sheetData>
    <row r="1" spans="1:12" ht="21.75" customHeight="1">
      <c r="A1" s="387" t="s">
        <v>328</v>
      </c>
      <c r="B1" s="387"/>
      <c r="C1" s="387"/>
      <c r="D1" s="387"/>
      <c r="E1" s="387"/>
      <c r="F1" s="387"/>
      <c r="G1" s="387"/>
      <c r="H1" s="387"/>
      <c r="I1" s="387"/>
      <c r="J1" s="387"/>
      <c r="K1" s="387"/>
    </row>
    <row r="2" spans="1:12" ht="22.5" customHeight="1">
      <c r="A2" s="349" t="s">
        <v>403</v>
      </c>
      <c r="B2" s="349"/>
      <c r="C2" s="349"/>
      <c r="D2" s="349"/>
      <c r="E2" s="349"/>
      <c r="F2" s="349"/>
      <c r="G2" s="349"/>
      <c r="H2" s="349"/>
      <c r="I2" s="349"/>
      <c r="J2" s="349"/>
      <c r="K2" s="349"/>
    </row>
    <row r="3" spans="1:12" ht="22.5" customHeight="1">
      <c r="A3" s="349" t="s">
        <v>396</v>
      </c>
      <c r="B3" s="349"/>
      <c r="C3" s="349"/>
      <c r="D3" s="349"/>
      <c r="E3" s="349"/>
      <c r="F3" s="349"/>
      <c r="G3" s="349"/>
      <c r="H3" s="349"/>
      <c r="I3" s="349"/>
      <c r="J3" s="349"/>
      <c r="K3" s="349"/>
    </row>
    <row r="4" spans="1:12" ht="23.25" customHeight="1">
      <c r="A4" s="351" t="s">
        <v>408</v>
      </c>
      <c r="B4" s="351"/>
      <c r="C4" s="351"/>
      <c r="D4" s="351"/>
      <c r="E4" s="351"/>
      <c r="F4" s="351"/>
      <c r="G4" s="351"/>
      <c r="H4" s="351"/>
      <c r="I4" s="351"/>
      <c r="J4" s="351"/>
      <c r="K4" s="351"/>
    </row>
    <row r="5" spans="1:12" ht="23.25" hidden="1" customHeight="1">
      <c r="A5" s="267"/>
      <c r="B5" s="267"/>
      <c r="C5" s="267"/>
      <c r="D5" s="267"/>
      <c r="E5" s="267"/>
      <c r="F5" s="267"/>
      <c r="G5" s="267"/>
      <c r="H5" s="267"/>
      <c r="I5" s="267"/>
      <c r="J5" s="267"/>
      <c r="K5" s="267"/>
    </row>
    <row r="6" spans="1:12" s="27" customFormat="1">
      <c r="A6" s="6"/>
      <c r="C6" s="386"/>
      <c r="D6" s="386"/>
      <c r="F6" s="8"/>
      <c r="G6" s="8"/>
      <c r="H6" s="8"/>
      <c r="I6" s="8"/>
      <c r="J6" s="8"/>
      <c r="K6" s="268" t="s">
        <v>4</v>
      </c>
    </row>
    <row r="7" spans="1:12" s="27" customFormat="1" ht="45.75" customHeight="1">
      <c r="A7" s="341" t="s">
        <v>2</v>
      </c>
      <c r="B7" s="341" t="s">
        <v>70</v>
      </c>
      <c r="C7" s="338" t="s">
        <v>404</v>
      </c>
      <c r="D7" s="339"/>
      <c r="E7" s="339"/>
      <c r="F7" s="338" t="s">
        <v>409</v>
      </c>
      <c r="G7" s="339"/>
      <c r="H7" s="339"/>
      <c r="I7" s="353" t="s">
        <v>410</v>
      </c>
      <c r="J7" s="353"/>
      <c r="K7" s="381" t="s">
        <v>61</v>
      </c>
      <c r="L7" s="7"/>
    </row>
    <row r="8" spans="1:12" s="27" customFormat="1" ht="23.25" customHeight="1">
      <c r="A8" s="341"/>
      <c r="B8" s="341"/>
      <c r="C8" s="353" t="s">
        <v>0</v>
      </c>
      <c r="D8" s="380" t="s">
        <v>397</v>
      </c>
      <c r="E8" s="380"/>
      <c r="F8" s="353" t="s">
        <v>0</v>
      </c>
      <c r="G8" s="380" t="s">
        <v>397</v>
      </c>
      <c r="H8" s="380"/>
      <c r="I8" s="353" t="s">
        <v>337</v>
      </c>
      <c r="J8" s="353" t="s">
        <v>336</v>
      </c>
      <c r="K8" s="382"/>
    </row>
    <row r="9" spans="1:12" s="27" customFormat="1" ht="23.25" customHeight="1">
      <c r="A9" s="341"/>
      <c r="B9" s="341"/>
      <c r="C9" s="353"/>
      <c r="D9" s="25" t="s">
        <v>6</v>
      </c>
      <c r="E9" s="25" t="s">
        <v>7</v>
      </c>
      <c r="F9" s="353"/>
      <c r="G9" s="25" t="s">
        <v>6</v>
      </c>
      <c r="H9" s="25" t="s">
        <v>7</v>
      </c>
      <c r="I9" s="353"/>
      <c r="J9" s="353"/>
      <c r="K9" s="382"/>
    </row>
    <row r="10" spans="1:12" s="27" customFormat="1" ht="26.25" customHeight="1">
      <c r="A10" s="94"/>
      <c r="B10" s="94" t="s">
        <v>0</v>
      </c>
      <c r="C10" s="273">
        <f>+C11+C17</f>
        <v>80931795893</v>
      </c>
      <c r="D10" s="273">
        <f>+D11+D17</f>
        <v>80931795893</v>
      </c>
      <c r="E10" s="273"/>
      <c r="F10" s="273">
        <f>+F11+F17</f>
        <v>30533410671</v>
      </c>
      <c r="G10" s="273"/>
      <c r="H10" s="273"/>
      <c r="I10" s="25"/>
      <c r="J10" s="25"/>
      <c r="K10" s="271"/>
    </row>
    <row r="11" spans="1:12" s="227" customFormat="1" ht="26.25" customHeight="1">
      <c r="A11" s="12" t="s">
        <v>110</v>
      </c>
      <c r="B11" s="280" t="s">
        <v>400</v>
      </c>
      <c r="C11" s="273">
        <f>+C14</f>
        <v>80931795893</v>
      </c>
      <c r="D11" s="273">
        <f>+D14</f>
        <v>80931795893</v>
      </c>
      <c r="E11" s="273"/>
      <c r="F11" s="273">
        <f>+F14</f>
        <v>30533302200</v>
      </c>
      <c r="G11" s="273"/>
      <c r="H11" s="273"/>
      <c r="I11" s="177"/>
      <c r="J11" s="177"/>
      <c r="K11" s="281"/>
      <c r="L11" s="26"/>
    </row>
    <row r="12" spans="1:12" s="28" customFormat="1" ht="51.75" customHeight="1">
      <c r="A12" s="12">
        <v>1</v>
      </c>
      <c r="B12" s="17" t="s">
        <v>43</v>
      </c>
      <c r="C12" s="276">
        <f>+C13</f>
        <v>80931795893</v>
      </c>
      <c r="D12" s="276">
        <f t="shared" ref="D12:F12" si="0">+D13</f>
        <v>80931795893</v>
      </c>
      <c r="E12" s="276"/>
      <c r="F12" s="276">
        <f t="shared" si="0"/>
        <v>30533302200</v>
      </c>
      <c r="G12" s="276"/>
      <c r="H12" s="276"/>
      <c r="I12" s="177"/>
      <c r="J12" s="177"/>
      <c r="K12" s="155"/>
      <c r="L12" s="26"/>
    </row>
    <row r="13" spans="1:12" s="28" customFormat="1" ht="60" customHeight="1">
      <c r="A13" s="12" t="s">
        <v>395</v>
      </c>
      <c r="B13" s="20" t="s">
        <v>44</v>
      </c>
      <c r="C13" s="276">
        <f>+C15+C16</f>
        <v>80931795893</v>
      </c>
      <c r="D13" s="276">
        <f t="shared" ref="D13:F13" si="1">+D15+D16</f>
        <v>80931795893</v>
      </c>
      <c r="E13" s="276"/>
      <c r="F13" s="276">
        <f t="shared" si="1"/>
        <v>30533302200</v>
      </c>
      <c r="G13" s="276"/>
      <c r="H13" s="276"/>
      <c r="I13" s="177"/>
      <c r="J13" s="177"/>
      <c r="K13" s="155"/>
      <c r="L13" s="26"/>
    </row>
    <row r="14" spans="1:12" s="28" customFormat="1" ht="31.15" customHeight="1">
      <c r="A14" s="12" t="s">
        <v>3</v>
      </c>
      <c r="B14" s="272" t="s">
        <v>398</v>
      </c>
      <c r="C14" s="276">
        <f>+C12</f>
        <v>80931795893</v>
      </c>
      <c r="D14" s="276">
        <f>+D12</f>
        <v>80931795893</v>
      </c>
      <c r="E14" s="276"/>
      <c r="F14" s="276">
        <f>+F12</f>
        <v>30533302200</v>
      </c>
      <c r="G14" s="276"/>
      <c r="H14" s="276"/>
      <c r="I14" s="177"/>
      <c r="J14" s="177"/>
      <c r="K14" s="155"/>
      <c r="L14" s="26"/>
    </row>
    <row r="15" spans="1:12" s="28" customFormat="1" ht="31.5" customHeight="1">
      <c r="A15" s="22"/>
      <c r="B15" s="282" t="s">
        <v>401</v>
      </c>
      <c r="C15" s="278">
        <v>2805000000</v>
      </c>
      <c r="D15" s="283">
        <v>2805000000</v>
      </c>
      <c r="E15" s="269"/>
      <c r="F15" s="269"/>
      <c r="G15" s="285"/>
      <c r="H15" s="283"/>
      <c r="I15" s="177"/>
      <c r="J15" s="177"/>
      <c r="K15" s="270"/>
      <c r="L15" s="26" t="s">
        <v>384</v>
      </c>
    </row>
    <row r="16" spans="1:12" s="28" customFormat="1" ht="40.9" customHeight="1">
      <c r="A16" s="22"/>
      <c r="B16" s="282" t="s">
        <v>402</v>
      </c>
      <c r="C16" s="278">
        <v>78126795893</v>
      </c>
      <c r="D16" s="283">
        <v>78126795893</v>
      </c>
      <c r="E16" s="269"/>
      <c r="F16" s="276">
        <v>30533302200</v>
      </c>
      <c r="G16" s="276"/>
      <c r="H16" s="283"/>
      <c r="I16" s="177"/>
      <c r="J16" s="177"/>
      <c r="K16" s="270"/>
      <c r="L16" s="26" t="s">
        <v>405</v>
      </c>
    </row>
    <row r="17" spans="1:12" s="227" customFormat="1" ht="26.25" customHeight="1">
      <c r="A17" s="12" t="s">
        <v>127</v>
      </c>
      <c r="B17" s="280" t="s">
        <v>399</v>
      </c>
      <c r="C17" s="273"/>
      <c r="D17" s="273"/>
      <c r="E17" s="273"/>
      <c r="F17" s="289">
        <f>F18+F20+F21+F24+F29+F30+F33</f>
        <v>108471</v>
      </c>
      <c r="G17" s="289">
        <f>G18+G20+G21+G24+G29+G30+G33</f>
        <v>108471</v>
      </c>
      <c r="H17" s="273"/>
      <c r="I17" s="177"/>
      <c r="J17" s="177"/>
      <c r="K17" s="281"/>
      <c r="L17" s="26"/>
    </row>
    <row r="18" spans="1:12" s="28" customFormat="1" ht="31.15" customHeight="1">
      <c r="A18" s="12">
        <v>1</v>
      </c>
      <c r="B18" s="272" t="s">
        <v>19</v>
      </c>
      <c r="C18" s="276"/>
      <c r="D18" s="276"/>
      <c r="E18" s="276"/>
      <c r="F18" s="276">
        <f>F19</f>
        <v>7109</v>
      </c>
      <c r="G18" s="276">
        <f>G19</f>
        <v>7109</v>
      </c>
      <c r="H18" s="276"/>
      <c r="I18" s="177"/>
      <c r="J18" s="177"/>
      <c r="K18" s="155"/>
      <c r="L18" s="26"/>
    </row>
    <row r="19" spans="1:12" ht="31.15" customHeight="1">
      <c r="A19" s="24"/>
      <c r="B19" s="282" t="s">
        <v>406</v>
      </c>
      <c r="C19" s="278"/>
      <c r="D19" s="278"/>
      <c r="E19" s="278"/>
      <c r="F19" s="278">
        <f>G19+H19</f>
        <v>7109</v>
      </c>
      <c r="G19" s="278">
        <v>7109</v>
      </c>
      <c r="H19" s="278"/>
      <c r="I19" s="179"/>
      <c r="J19" s="179"/>
      <c r="K19" s="155"/>
    </row>
    <row r="20" spans="1:12" s="28" customFormat="1" ht="31.15" customHeight="1">
      <c r="A20" s="12">
        <v>2</v>
      </c>
      <c r="B20" s="272" t="s">
        <v>411</v>
      </c>
      <c r="C20" s="276"/>
      <c r="D20" s="276"/>
      <c r="E20" s="276"/>
      <c r="F20" s="276">
        <f>G20</f>
        <v>47273</v>
      </c>
      <c r="G20" s="276">
        <v>47273</v>
      </c>
      <c r="H20" s="276"/>
      <c r="I20" s="177"/>
      <c r="J20" s="177"/>
      <c r="K20" s="155"/>
      <c r="L20" s="26"/>
    </row>
    <row r="21" spans="1:12" s="28" customFormat="1" ht="24.75" customHeight="1">
      <c r="A21" s="22">
        <v>3</v>
      </c>
      <c r="B21" s="272" t="s">
        <v>23</v>
      </c>
      <c r="C21" s="278"/>
      <c r="D21" s="283"/>
      <c r="E21" s="269"/>
      <c r="F21" s="276">
        <f>F22+F23</f>
        <v>32018</v>
      </c>
      <c r="G21" s="276">
        <f>G22+G23</f>
        <v>32018</v>
      </c>
      <c r="H21" s="278"/>
      <c r="I21" s="178"/>
      <c r="J21" s="178"/>
      <c r="K21" s="142"/>
      <c r="L21" s="26"/>
    </row>
    <row r="22" spans="1:12" s="28" customFormat="1" ht="42.6" customHeight="1">
      <c r="A22" s="22"/>
      <c r="B22" s="20" t="s">
        <v>412</v>
      </c>
      <c r="C22" s="284"/>
      <c r="D22" s="284"/>
      <c r="E22" s="284"/>
      <c r="F22" s="278">
        <f>G22</f>
        <v>29496</v>
      </c>
      <c r="G22" s="278">
        <v>29496</v>
      </c>
      <c r="H22" s="284"/>
      <c r="I22" s="177"/>
      <c r="J22" s="177"/>
      <c r="K22" s="143"/>
      <c r="L22" s="26"/>
    </row>
    <row r="23" spans="1:12" s="28" customFormat="1" ht="31.15" customHeight="1">
      <c r="A23" s="12"/>
      <c r="B23" s="20" t="s">
        <v>413</v>
      </c>
      <c r="C23" s="276"/>
      <c r="D23" s="276"/>
      <c r="E23" s="276"/>
      <c r="F23" s="278">
        <f>G23</f>
        <v>2522</v>
      </c>
      <c r="G23" s="278">
        <v>2522</v>
      </c>
      <c r="H23" s="276"/>
      <c r="I23" s="177"/>
      <c r="J23" s="177"/>
      <c r="K23" s="270"/>
      <c r="L23" s="26"/>
    </row>
    <row r="24" spans="1:12" s="28" customFormat="1" ht="31.15" customHeight="1">
      <c r="A24" s="12">
        <v>4</v>
      </c>
      <c r="B24" s="272" t="s">
        <v>26</v>
      </c>
      <c r="C24" s="276"/>
      <c r="D24" s="276"/>
      <c r="E24" s="276"/>
      <c r="F24" s="276">
        <f>F25+F27+F28</f>
        <v>3699</v>
      </c>
      <c r="G24" s="276">
        <f>G25+G27+G28</f>
        <v>3699</v>
      </c>
      <c r="H24" s="276"/>
      <c r="I24" s="177"/>
      <c r="J24" s="177"/>
      <c r="K24" s="270"/>
      <c r="L24" s="26"/>
    </row>
    <row r="25" spans="1:12" s="28" customFormat="1" ht="31.15" customHeight="1">
      <c r="A25" s="12"/>
      <c r="B25" s="20" t="s">
        <v>414</v>
      </c>
      <c r="C25" s="276"/>
      <c r="D25" s="276"/>
      <c r="E25" s="276"/>
      <c r="F25" s="278">
        <f>F26</f>
        <v>1990</v>
      </c>
      <c r="G25" s="278">
        <f>G26</f>
        <v>1990</v>
      </c>
      <c r="H25" s="276"/>
      <c r="I25" s="177"/>
      <c r="J25" s="177"/>
      <c r="K25" s="270"/>
      <c r="L25" s="26"/>
    </row>
    <row r="26" spans="1:12" s="28" customFormat="1" ht="31.15" customHeight="1">
      <c r="A26" s="12"/>
      <c r="B26" s="20" t="s">
        <v>415</v>
      </c>
      <c r="C26" s="276"/>
      <c r="D26" s="276"/>
      <c r="E26" s="276"/>
      <c r="F26" s="278">
        <f>G26</f>
        <v>1990</v>
      </c>
      <c r="G26" s="278">
        <v>1990</v>
      </c>
      <c r="H26" s="276"/>
      <c r="I26" s="177"/>
      <c r="J26" s="177"/>
      <c r="K26" s="270"/>
      <c r="L26" s="26"/>
    </row>
    <row r="27" spans="1:12" s="28" customFormat="1" ht="26.45" customHeight="1">
      <c r="A27" s="22"/>
      <c r="B27" s="277" t="s">
        <v>416</v>
      </c>
      <c r="C27" s="278"/>
      <c r="D27" s="283"/>
      <c r="E27" s="269"/>
      <c r="F27" s="278">
        <f>G27</f>
        <v>176</v>
      </c>
      <c r="G27" s="278">
        <v>176</v>
      </c>
      <c r="H27" s="278"/>
      <c r="I27" s="178"/>
      <c r="J27" s="178"/>
      <c r="K27" s="142"/>
      <c r="L27" s="26"/>
    </row>
    <row r="28" spans="1:12" s="28" customFormat="1" ht="26.45" customHeight="1">
      <c r="A28" s="22"/>
      <c r="B28" s="277" t="s">
        <v>417</v>
      </c>
      <c r="C28" s="278"/>
      <c r="D28" s="283"/>
      <c r="E28" s="285"/>
      <c r="F28" s="278">
        <f>G28</f>
        <v>1533</v>
      </c>
      <c r="G28" s="278">
        <v>1533</v>
      </c>
      <c r="H28" s="278"/>
      <c r="I28" s="178"/>
      <c r="J28" s="178"/>
      <c r="K28" s="142"/>
      <c r="L28" s="26"/>
    </row>
    <row r="29" spans="1:12" s="28" customFormat="1" ht="36" customHeight="1">
      <c r="A29" s="12">
        <v>5</v>
      </c>
      <c r="B29" s="17" t="s">
        <v>407</v>
      </c>
      <c r="C29" s="278"/>
      <c r="D29" s="283"/>
      <c r="E29" s="285"/>
      <c r="F29" s="276">
        <f>G29</f>
        <v>14680</v>
      </c>
      <c r="G29" s="276">
        <v>14680</v>
      </c>
      <c r="H29" s="278"/>
      <c r="I29" s="178"/>
      <c r="J29" s="178"/>
      <c r="K29" s="142"/>
      <c r="L29" s="26"/>
    </row>
    <row r="30" spans="1:12" s="28" customFormat="1" ht="26.45" customHeight="1">
      <c r="A30" s="22">
        <v>6</v>
      </c>
      <c r="B30" s="17" t="s">
        <v>31</v>
      </c>
      <c r="C30" s="278"/>
      <c r="D30" s="283"/>
      <c r="E30" s="285"/>
      <c r="F30" s="276">
        <f>F31+F32</f>
        <v>1597</v>
      </c>
      <c r="G30" s="276">
        <f>G31+G32</f>
        <v>1597</v>
      </c>
      <c r="H30" s="278"/>
      <c r="I30" s="178"/>
      <c r="J30" s="178"/>
      <c r="K30" s="142"/>
      <c r="L30" s="26"/>
    </row>
    <row r="31" spans="1:12" s="28" customFormat="1" ht="26.45" customHeight="1">
      <c r="A31" s="22"/>
      <c r="B31" s="277" t="s">
        <v>418</v>
      </c>
      <c r="C31" s="278"/>
      <c r="D31" s="283"/>
      <c r="E31" s="285"/>
      <c r="F31" s="278">
        <f>G31</f>
        <v>1097</v>
      </c>
      <c r="G31" s="278">
        <v>1097</v>
      </c>
      <c r="H31" s="278"/>
      <c r="I31" s="178"/>
      <c r="J31" s="178"/>
      <c r="K31" s="142"/>
      <c r="L31" s="26"/>
    </row>
    <row r="32" spans="1:12" s="28" customFormat="1" ht="25.9" customHeight="1">
      <c r="A32" s="12"/>
      <c r="B32" s="277" t="s">
        <v>419</v>
      </c>
      <c r="C32" s="274"/>
      <c r="D32" s="274"/>
      <c r="E32" s="274"/>
      <c r="F32" s="278">
        <f>G32</f>
        <v>500</v>
      </c>
      <c r="G32" s="278">
        <v>500</v>
      </c>
      <c r="H32" s="278"/>
      <c r="I32" s="177"/>
      <c r="J32" s="177"/>
      <c r="K32" s="152"/>
      <c r="L32" s="26"/>
    </row>
    <row r="33" spans="1:12" s="28" customFormat="1" ht="31.15" customHeight="1">
      <c r="A33" s="12">
        <v>7</v>
      </c>
      <c r="B33" s="275" t="s">
        <v>34</v>
      </c>
      <c r="C33" s="274"/>
      <c r="D33" s="274"/>
      <c r="E33" s="274"/>
      <c r="F33" s="276">
        <f>F34+F35</f>
        <v>2095</v>
      </c>
      <c r="G33" s="276">
        <f>G34+G35</f>
        <v>2095</v>
      </c>
      <c r="H33" s="276"/>
      <c r="I33" s="177"/>
      <c r="J33" s="177"/>
      <c r="K33" s="152"/>
    </row>
    <row r="34" spans="1:12" s="28" customFormat="1" ht="31.15" customHeight="1">
      <c r="A34" s="12"/>
      <c r="B34" s="277" t="s">
        <v>420</v>
      </c>
      <c r="C34" s="274"/>
      <c r="D34" s="274"/>
      <c r="E34" s="274"/>
      <c r="F34" s="278">
        <f>G34</f>
        <v>1406</v>
      </c>
      <c r="G34" s="278">
        <v>1406</v>
      </c>
      <c r="H34" s="278"/>
      <c r="I34" s="177"/>
      <c r="J34" s="177"/>
      <c r="K34" s="152"/>
      <c r="L34" s="26"/>
    </row>
    <row r="35" spans="1:12" s="28" customFormat="1" ht="27" customHeight="1">
      <c r="A35" s="12"/>
      <c r="B35" s="277" t="s">
        <v>421</v>
      </c>
      <c r="C35" s="274"/>
      <c r="D35" s="274"/>
      <c r="E35" s="274"/>
      <c r="F35" s="278">
        <f>G35</f>
        <v>689</v>
      </c>
      <c r="G35" s="278">
        <v>689</v>
      </c>
      <c r="H35" s="278"/>
      <c r="I35" s="177"/>
      <c r="J35" s="177"/>
      <c r="K35" s="152"/>
      <c r="L35" s="26"/>
    </row>
    <row r="36" spans="1:12" s="28" customFormat="1" ht="30.6" customHeight="1">
      <c r="A36" s="12" t="s">
        <v>132</v>
      </c>
      <c r="B36" s="275" t="s">
        <v>348</v>
      </c>
      <c r="C36" s="273"/>
      <c r="D36" s="273"/>
      <c r="E36" s="273"/>
      <c r="F36" s="286"/>
      <c r="G36" s="286"/>
      <c r="H36" s="286"/>
      <c r="I36" s="177"/>
      <c r="J36" s="177"/>
      <c r="K36" s="152"/>
    </row>
    <row r="37" spans="1:12" s="28" customFormat="1" ht="31.15" customHeight="1">
      <c r="A37" s="12"/>
      <c r="B37" s="275" t="s">
        <v>422</v>
      </c>
      <c r="C37" s="273"/>
      <c r="D37" s="273"/>
      <c r="E37" s="273"/>
      <c r="F37" s="287"/>
      <c r="G37" s="287"/>
      <c r="H37" s="287"/>
      <c r="I37" s="177"/>
      <c r="J37" s="177"/>
      <c r="K37" s="152"/>
      <c r="L37" s="26"/>
    </row>
    <row r="38" spans="1:12" s="28" customFormat="1" ht="28.15" customHeight="1">
      <c r="A38" s="12"/>
      <c r="B38" s="275" t="s">
        <v>423</v>
      </c>
      <c r="C38" s="273"/>
      <c r="D38" s="273"/>
      <c r="E38" s="273"/>
      <c r="F38" s="273">
        <f>F39</f>
        <v>1500</v>
      </c>
      <c r="G38" s="273">
        <f>G39</f>
        <v>1500</v>
      </c>
      <c r="H38" s="287"/>
      <c r="I38" s="273">
        <f>I39</f>
        <v>1500</v>
      </c>
      <c r="J38" s="177"/>
      <c r="K38" s="152"/>
      <c r="L38" s="26"/>
    </row>
    <row r="39" spans="1:12" s="28" customFormat="1" ht="95.45" customHeight="1">
      <c r="A39" s="12"/>
      <c r="B39" s="277" t="s">
        <v>424</v>
      </c>
      <c r="C39" s="279"/>
      <c r="D39" s="279"/>
      <c r="E39" s="279"/>
      <c r="F39" s="279">
        <f>G39+H39</f>
        <v>1500</v>
      </c>
      <c r="G39" s="279">
        <v>1500</v>
      </c>
      <c r="H39" s="287"/>
      <c r="I39" s="279">
        <f>F39</f>
        <v>1500</v>
      </c>
      <c r="J39" s="177"/>
      <c r="K39" s="288" t="s">
        <v>426</v>
      </c>
      <c r="L39" s="26"/>
    </row>
    <row r="40" spans="1:12" s="28" customFormat="1" ht="42.6" customHeight="1">
      <c r="A40" s="12"/>
      <c r="B40" s="275" t="s">
        <v>15</v>
      </c>
      <c r="C40" s="273"/>
      <c r="D40" s="273"/>
      <c r="E40" s="273"/>
      <c r="F40" s="286">
        <f>+F41</f>
        <v>2500</v>
      </c>
      <c r="G40" s="286">
        <f>+G41</f>
        <v>1500</v>
      </c>
      <c r="H40" s="286">
        <f>+H41</f>
        <v>1000</v>
      </c>
      <c r="I40" s="177"/>
      <c r="J40" s="273">
        <f>J41</f>
        <v>2500</v>
      </c>
      <c r="K40" s="152"/>
    </row>
    <row r="41" spans="1:12" s="28" customFormat="1" ht="55.15" customHeight="1">
      <c r="A41" s="12"/>
      <c r="B41" s="277" t="s">
        <v>425</v>
      </c>
      <c r="C41" s="273"/>
      <c r="D41" s="273"/>
      <c r="E41" s="273"/>
      <c r="F41" s="287">
        <f>+G41+H41</f>
        <v>2500</v>
      </c>
      <c r="G41" s="287">
        <v>1500</v>
      </c>
      <c r="H41" s="287">
        <v>1000</v>
      </c>
      <c r="I41" s="177"/>
      <c r="J41" s="279">
        <f>F41</f>
        <v>2500</v>
      </c>
      <c r="K41" s="152"/>
      <c r="L41" s="26"/>
    </row>
    <row r="42" spans="1:12" s="28" customFormat="1" ht="42.6" customHeight="1">
      <c r="A42" s="12"/>
      <c r="B42" s="277"/>
      <c r="C42" s="273"/>
      <c r="D42" s="273"/>
      <c r="E42" s="273"/>
      <c r="F42" s="287"/>
      <c r="G42" s="287"/>
      <c r="H42" s="287"/>
      <c r="I42" s="177"/>
      <c r="J42" s="177"/>
      <c r="K42" s="152"/>
      <c r="L42" s="26"/>
    </row>
    <row r="43" spans="1:12" s="28" customFormat="1" ht="42.6" customHeight="1">
      <c r="A43" s="12"/>
      <c r="B43" s="277"/>
      <c r="C43" s="273"/>
      <c r="D43" s="273"/>
      <c r="E43" s="273"/>
      <c r="F43" s="287"/>
      <c r="G43" s="287"/>
      <c r="H43" s="287"/>
      <c r="I43" s="177"/>
      <c r="J43" s="177"/>
      <c r="K43" s="152"/>
      <c r="L43" s="26"/>
    </row>
  </sheetData>
  <mergeCells count="17">
    <mergeCell ref="A7:A9"/>
    <mergeCell ref="B7:B9"/>
    <mergeCell ref="C7:E7"/>
    <mergeCell ref="A1:K1"/>
    <mergeCell ref="A2:K2"/>
    <mergeCell ref="A3:K3"/>
    <mergeCell ref="A4:K4"/>
    <mergeCell ref="C6:D6"/>
    <mergeCell ref="K7:K9"/>
    <mergeCell ref="C8:C9"/>
    <mergeCell ref="D8:E8"/>
    <mergeCell ref="F7:H7"/>
    <mergeCell ref="F8:F9"/>
    <mergeCell ref="G8:H8"/>
    <mergeCell ref="I7:J7"/>
    <mergeCell ref="I8:I9"/>
    <mergeCell ref="J8:J9"/>
  </mergeCells>
  <pageMargins left="0" right="0" top="0.47244094488188981" bottom="0.15748031496062992" header="0.31496062992125984" footer="0.11811023622047245"/>
  <pageSetup paperSize="9" scale="57" fitToHeight="0" orientation="landscape"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P17"/>
  <sheetViews>
    <sheetView view="pageBreakPreview" zoomScale="70" zoomScaleNormal="55" zoomScaleSheetLayoutView="70" workbookViewId="0">
      <selection activeCell="D15" sqref="D15"/>
    </sheetView>
  </sheetViews>
  <sheetFormatPr defaultColWidth="7.44140625" defaultRowHeight="15.75"/>
  <cols>
    <col min="1" max="1" width="5.21875" style="1" customWidth="1"/>
    <col min="2" max="2" width="37" style="2" customWidth="1"/>
    <col min="3" max="4" width="10.77734375" style="3" customWidth="1"/>
    <col min="5" max="10" width="10.77734375" style="117" customWidth="1"/>
    <col min="11" max="11" width="10.77734375" style="124" customWidth="1"/>
    <col min="12" max="13" width="21.77734375" style="124" customWidth="1"/>
    <col min="14" max="14" width="16.77734375" style="4" customWidth="1"/>
    <col min="15" max="15" width="10.6640625" style="2" customWidth="1"/>
    <col min="16" max="16" width="19" style="2" customWidth="1"/>
    <col min="17" max="17" width="7.44140625" style="2" customWidth="1"/>
    <col min="18" max="18" width="12" style="2" customWidth="1"/>
    <col min="19" max="23" width="7.44140625" style="2" customWidth="1"/>
    <col min="24" max="16384" width="7.44140625" style="2"/>
  </cols>
  <sheetData>
    <row r="1" spans="1:16" ht="30" customHeight="1">
      <c r="A1" s="407" t="s">
        <v>271</v>
      </c>
      <c r="B1" s="407"/>
      <c r="C1" s="407"/>
      <c r="D1" s="407"/>
      <c r="E1" s="407"/>
      <c r="F1" s="407"/>
      <c r="G1" s="407"/>
      <c r="H1" s="407"/>
      <c r="I1" s="407"/>
      <c r="J1" s="407"/>
      <c r="K1" s="407"/>
      <c r="L1" s="407"/>
      <c r="M1" s="407"/>
      <c r="N1" s="407"/>
    </row>
    <row r="2" spans="1:16" ht="23.25" customHeight="1">
      <c r="A2" s="408" t="s">
        <v>275</v>
      </c>
      <c r="B2" s="408"/>
      <c r="C2" s="408"/>
      <c r="D2" s="408"/>
      <c r="E2" s="408"/>
      <c r="F2" s="408"/>
      <c r="G2" s="408"/>
      <c r="H2" s="408"/>
      <c r="I2" s="408"/>
      <c r="J2" s="408"/>
      <c r="K2" s="408"/>
      <c r="L2" s="408"/>
      <c r="M2" s="408"/>
      <c r="N2" s="408"/>
    </row>
    <row r="3" spans="1:16" s="95" customFormat="1" ht="23.25" customHeight="1">
      <c r="A3" s="410" t="e">
        <f>#REF!</f>
        <v>#REF!</v>
      </c>
      <c r="B3" s="410"/>
      <c r="C3" s="410"/>
      <c r="D3" s="410"/>
      <c r="E3" s="410"/>
      <c r="F3" s="410"/>
      <c r="G3" s="410"/>
      <c r="H3" s="410"/>
      <c r="I3" s="410"/>
      <c r="J3" s="410"/>
      <c r="K3" s="410"/>
      <c r="L3" s="410"/>
      <c r="M3" s="410"/>
      <c r="N3" s="410"/>
    </row>
    <row r="4" spans="1:16" s="9" customFormat="1" ht="26.25" customHeight="1">
      <c r="A4" s="6"/>
      <c r="B4" s="7"/>
      <c r="C4" s="8"/>
      <c r="D4" s="8"/>
      <c r="E4" s="114"/>
      <c r="F4" s="114"/>
      <c r="G4" s="114"/>
      <c r="H4" s="114"/>
      <c r="I4" s="118"/>
      <c r="J4" s="119"/>
      <c r="K4" s="122"/>
      <c r="L4" s="122"/>
      <c r="M4" s="122"/>
      <c r="N4" s="96" t="s">
        <v>4</v>
      </c>
    </row>
    <row r="5" spans="1:16" s="9" customFormat="1" ht="43.5" customHeight="1">
      <c r="A5" s="341" t="s">
        <v>2</v>
      </c>
      <c r="B5" s="341" t="s">
        <v>1</v>
      </c>
      <c r="C5" s="338" t="s">
        <v>261</v>
      </c>
      <c r="D5" s="339"/>
      <c r="E5" s="339"/>
      <c r="F5" s="340"/>
      <c r="G5" s="415" t="s">
        <v>273</v>
      </c>
      <c r="H5" s="416"/>
      <c r="I5" s="416"/>
      <c r="J5" s="417"/>
      <c r="K5" s="412" t="s">
        <v>276</v>
      </c>
      <c r="L5" s="402" t="s">
        <v>278</v>
      </c>
      <c r="M5" s="402" t="s">
        <v>279</v>
      </c>
      <c r="N5" s="409" t="s">
        <v>61</v>
      </c>
      <c r="P5" s="10"/>
    </row>
    <row r="6" spans="1:16" s="9" customFormat="1" ht="35.450000000000003" customHeight="1">
      <c r="A6" s="341"/>
      <c r="B6" s="341"/>
      <c r="C6" s="353" t="s">
        <v>0</v>
      </c>
      <c r="D6" s="353" t="s">
        <v>5</v>
      </c>
      <c r="E6" s="353"/>
      <c r="F6" s="392" t="s">
        <v>262</v>
      </c>
      <c r="G6" s="411" t="s">
        <v>0</v>
      </c>
      <c r="H6" s="411" t="s">
        <v>5</v>
      </c>
      <c r="I6" s="411"/>
      <c r="J6" s="405" t="s">
        <v>262</v>
      </c>
      <c r="K6" s="413"/>
      <c r="L6" s="403"/>
      <c r="M6" s="403"/>
      <c r="N6" s="409"/>
      <c r="P6" s="10"/>
    </row>
    <row r="7" spans="1:16" s="9" customFormat="1" ht="35.450000000000003" customHeight="1">
      <c r="A7" s="341"/>
      <c r="B7" s="341"/>
      <c r="C7" s="353"/>
      <c r="D7" s="25" t="s">
        <v>6</v>
      </c>
      <c r="E7" s="120" t="s">
        <v>7</v>
      </c>
      <c r="F7" s="393"/>
      <c r="G7" s="411"/>
      <c r="H7" s="136" t="s">
        <v>6</v>
      </c>
      <c r="I7" s="136" t="s">
        <v>7</v>
      </c>
      <c r="J7" s="406"/>
      <c r="K7" s="414"/>
      <c r="L7" s="404"/>
      <c r="M7" s="404"/>
      <c r="N7" s="409"/>
      <c r="P7" s="10"/>
    </row>
    <row r="8" spans="1:16" s="16" customFormat="1" ht="40.5" customHeight="1">
      <c r="A8" s="12"/>
      <c r="B8" s="12" t="s">
        <v>18</v>
      </c>
      <c r="C8" s="38">
        <f>SUM(D8:F8)</f>
        <v>2176.0851160000002</v>
      </c>
      <c r="D8" s="38">
        <f>+D9+D11+D14+D16</f>
        <v>1810</v>
      </c>
      <c r="E8" s="115">
        <f>+E9+E11+E14+E16</f>
        <v>0</v>
      </c>
      <c r="F8" s="115">
        <f>+F9+F11+F14+F16</f>
        <v>366.08511600000003</v>
      </c>
      <c r="G8" s="137"/>
      <c r="H8" s="137"/>
      <c r="I8" s="137"/>
      <c r="J8" s="137"/>
      <c r="K8" s="129"/>
      <c r="L8" s="129"/>
      <c r="M8" s="129"/>
      <c r="N8" s="130"/>
    </row>
    <row r="9" spans="1:16" s="16" customFormat="1" ht="71.25" customHeight="1">
      <c r="A9" s="12">
        <v>1</v>
      </c>
      <c r="B9" s="17" t="s">
        <v>9</v>
      </c>
      <c r="C9" s="38">
        <f t="shared" ref="C9:C17" si="0">SUM(D9:F9)</f>
        <v>941.25</v>
      </c>
      <c r="D9" s="38">
        <f>+D10</f>
        <v>600</v>
      </c>
      <c r="E9" s="115">
        <f>+E10</f>
        <v>0</v>
      </c>
      <c r="F9" s="115">
        <f>+F10</f>
        <v>341.25</v>
      </c>
      <c r="G9" s="137"/>
      <c r="H9" s="137"/>
      <c r="I9" s="137"/>
      <c r="J9" s="137"/>
      <c r="K9" s="129"/>
      <c r="L9" s="129"/>
      <c r="M9" s="129"/>
      <c r="N9" s="128"/>
    </row>
    <row r="10" spans="1:16" ht="95.25" customHeight="1">
      <c r="A10" s="19" t="s">
        <v>3</v>
      </c>
      <c r="B10" s="20" t="s">
        <v>10</v>
      </c>
      <c r="C10" s="39">
        <f>SUM(D10:F10)</f>
        <v>941.25</v>
      </c>
      <c r="D10" s="39">
        <v>600</v>
      </c>
      <c r="E10" s="116"/>
      <c r="F10" s="116">
        <v>341.25</v>
      </c>
      <c r="G10" s="138"/>
      <c r="H10" s="138"/>
      <c r="I10" s="138"/>
      <c r="J10" s="138"/>
      <c r="K10" s="129"/>
      <c r="L10" s="129"/>
      <c r="M10" s="129"/>
      <c r="N10" s="133"/>
    </row>
    <row r="11" spans="1:16" s="16" customFormat="1" ht="141.75" customHeight="1">
      <c r="A11" s="22">
        <v>2</v>
      </c>
      <c r="B11" s="17" t="s">
        <v>11</v>
      </c>
      <c r="C11" s="38">
        <f t="shared" si="0"/>
        <v>700.01764000000003</v>
      </c>
      <c r="D11" s="38">
        <f>+D12+D13</f>
        <v>700</v>
      </c>
      <c r="E11" s="115">
        <f>+E12+E13</f>
        <v>0</v>
      </c>
      <c r="F11" s="115">
        <f>+F12+F13</f>
        <v>1.76400000000001E-2</v>
      </c>
      <c r="G11" s="137"/>
      <c r="H11" s="137"/>
      <c r="I11" s="137"/>
      <c r="J11" s="137"/>
      <c r="K11" s="129"/>
      <c r="L11" s="129"/>
      <c r="M11" s="129"/>
      <c r="N11" s="134"/>
    </row>
    <row r="12" spans="1:16" ht="65.25" customHeight="1">
      <c r="A12" s="24" t="s">
        <v>12</v>
      </c>
      <c r="B12" s="20" t="s">
        <v>13</v>
      </c>
      <c r="C12" s="39">
        <f t="shared" si="0"/>
        <v>200.01764</v>
      </c>
      <c r="D12" s="39">
        <v>200</v>
      </c>
      <c r="E12" s="116"/>
      <c r="F12" s="116">
        <v>1.76400000000001E-2</v>
      </c>
      <c r="G12" s="138"/>
      <c r="H12" s="138"/>
      <c r="I12" s="138"/>
      <c r="J12" s="138"/>
      <c r="K12" s="129"/>
      <c r="L12" s="129"/>
      <c r="M12" s="129"/>
      <c r="N12" s="133"/>
    </row>
    <row r="13" spans="1:16" ht="55.5" customHeight="1">
      <c r="A13" s="24" t="s">
        <v>12</v>
      </c>
      <c r="B13" s="20" t="s">
        <v>14</v>
      </c>
      <c r="C13" s="39">
        <f t="shared" si="0"/>
        <v>500</v>
      </c>
      <c r="D13" s="39">
        <v>500</v>
      </c>
      <c r="E13" s="116"/>
      <c r="F13" s="116"/>
      <c r="G13" s="138"/>
      <c r="H13" s="138"/>
      <c r="I13" s="138"/>
      <c r="J13" s="138"/>
      <c r="K13" s="129"/>
      <c r="L13" s="129"/>
      <c r="M13" s="129"/>
      <c r="N13" s="133"/>
    </row>
    <row r="14" spans="1:16" s="16" customFormat="1" ht="30" customHeight="1">
      <c r="A14" s="12">
        <v>3</v>
      </c>
      <c r="B14" s="17" t="s">
        <v>15</v>
      </c>
      <c r="C14" s="38">
        <f t="shared" si="0"/>
        <v>300</v>
      </c>
      <c r="D14" s="38">
        <f>+D15</f>
        <v>300</v>
      </c>
      <c r="E14" s="115"/>
      <c r="F14" s="115"/>
      <c r="G14" s="137"/>
      <c r="H14" s="137"/>
      <c r="I14" s="137"/>
      <c r="J14" s="137"/>
      <c r="K14" s="129"/>
      <c r="L14" s="129"/>
      <c r="M14" s="129"/>
      <c r="N14" s="134"/>
    </row>
    <row r="15" spans="1:16" ht="86.25" customHeight="1">
      <c r="A15" s="19" t="s">
        <v>3</v>
      </c>
      <c r="B15" s="20" t="s">
        <v>268</v>
      </c>
      <c r="C15" s="39">
        <f t="shared" si="0"/>
        <v>300</v>
      </c>
      <c r="D15" s="39">
        <v>300</v>
      </c>
      <c r="E15" s="116"/>
      <c r="F15" s="116"/>
      <c r="G15" s="138"/>
      <c r="H15" s="138"/>
      <c r="I15" s="138"/>
      <c r="J15" s="138"/>
      <c r="K15" s="129"/>
      <c r="L15" s="129"/>
      <c r="M15" s="129"/>
      <c r="N15" s="133"/>
    </row>
    <row r="16" spans="1:16" s="16" customFormat="1" ht="107.25" customHeight="1">
      <c r="A16" s="12">
        <v>4</v>
      </c>
      <c r="B16" s="17" t="s">
        <v>16</v>
      </c>
      <c r="C16" s="38">
        <f t="shared" si="0"/>
        <v>234.817476</v>
      </c>
      <c r="D16" s="38">
        <f>+D17</f>
        <v>210</v>
      </c>
      <c r="E16" s="115">
        <f>+E17</f>
        <v>0</v>
      </c>
      <c r="F16" s="115">
        <f>+F17</f>
        <v>24.817475999999999</v>
      </c>
      <c r="G16" s="137"/>
      <c r="H16" s="137"/>
      <c r="I16" s="137"/>
      <c r="J16" s="137"/>
      <c r="K16" s="129"/>
      <c r="L16" s="129"/>
      <c r="M16" s="129"/>
      <c r="N16" s="134"/>
    </row>
    <row r="17" spans="1:14" ht="85.5" customHeight="1">
      <c r="A17" s="24" t="s">
        <v>12</v>
      </c>
      <c r="B17" s="20" t="s">
        <v>17</v>
      </c>
      <c r="C17" s="39">
        <f t="shared" si="0"/>
        <v>234.817476</v>
      </c>
      <c r="D17" s="39">
        <v>210</v>
      </c>
      <c r="E17" s="116"/>
      <c r="F17" s="116">
        <v>24.817475999999999</v>
      </c>
      <c r="G17" s="138"/>
      <c r="H17" s="138"/>
      <c r="I17" s="138"/>
      <c r="J17" s="138"/>
      <c r="K17" s="129"/>
      <c r="L17" s="129"/>
      <c r="M17" s="129"/>
      <c r="N17" s="133"/>
    </row>
  </sheetData>
  <mergeCells count="17">
    <mergeCell ref="H6:I6"/>
    <mergeCell ref="L5:L7"/>
    <mergeCell ref="M5:M7"/>
    <mergeCell ref="F6:F7"/>
    <mergeCell ref="J6:J7"/>
    <mergeCell ref="A1:N1"/>
    <mergeCell ref="A2:N2"/>
    <mergeCell ref="N5:N7"/>
    <mergeCell ref="B5:B7"/>
    <mergeCell ref="C6:C7"/>
    <mergeCell ref="A3:N3"/>
    <mergeCell ref="A5:A7"/>
    <mergeCell ref="G6:G7"/>
    <mergeCell ref="K5:K7"/>
    <mergeCell ref="C5:F5"/>
    <mergeCell ref="G5:J5"/>
    <mergeCell ref="D6:E6"/>
  </mergeCells>
  <pageMargins left="0.35433070866141736" right="0.19685039370078741" top="0.39370078740157483" bottom="0.23622047244094491" header="0.23622047244094491" footer="0.43307086614173229"/>
  <pageSetup paperSize="8" scale="68" fitToHeight="0" orientation="landscape" horizontalDpi="300" verticalDpi="300" r:id="rId1"/>
  <headerFooter>
    <oddFooter>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12</vt:i4>
      </vt:variant>
    </vt:vector>
  </HeadingPairs>
  <TitlesOfParts>
    <vt:vector size="24" baseType="lpstr">
      <vt:lpstr>Biểu tổng hợp</vt:lpstr>
      <vt:lpstr>TH vốn ĐT</vt:lpstr>
      <vt:lpstr>Vốn ĐT</vt:lpstr>
      <vt:lpstr>TH</vt:lpstr>
      <vt:lpstr>CT PTKTXHVĐBDTMN</vt:lpstr>
      <vt:lpstr>CTXDNTM</vt:lpstr>
      <vt:lpstr>CTGNBV</vt:lpstr>
      <vt:lpstr>Điều chỉnh 111</vt:lpstr>
      <vt:lpstr>NTM</vt:lpstr>
      <vt:lpstr>GNBV</vt:lpstr>
      <vt:lpstr>Đ.chinh ĐTC 21-25</vt:lpstr>
      <vt:lpstr>Đ.chinh ĐTC 2025</vt:lpstr>
      <vt:lpstr>'Biểu tổng hợp'!Print_Area</vt:lpstr>
      <vt:lpstr>'CT PTKTXHVĐBDTMN'!Print_Area</vt:lpstr>
      <vt:lpstr>'Đ.chinh ĐTC 2025'!Print_Area</vt:lpstr>
      <vt:lpstr>'Điều chỉnh 111'!Print_Area</vt:lpstr>
      <vt:lpstr>NTM!Print_Area</vt:lpstr>
      <vt:lpstr>'TH vốn ĐT'!Print_Area</vt:lpstr>
      <vt:lpstr>'CT PTKTXHVĐBDTMN'!Print_Titles</vt:lpstr>
      <vt:lpstr>'Đ.chinh ĐTC 2025'!Print_Titles</vt:lpstr>
      <vt:lpstr>'Đ.chinh ĐTC 21-25'!Print_Titles</vt:lpstr>
      <vt:lpstr>GNBV!Print_Titles</vt:lpstr>
      <vt:lpstr>NTM!Print_Titles</vt:lpstr>
      <vt:lpstr>'TH vốn ĐT'!Print_Titles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NGA-PC1</cp:lastModifiedBy>
  <cp:lastPrinted>2025-04-22T22:11:33Z</cp:lastPrinted>
  <dcterms:created xsi:type="dcterms:W3CDTF">2022-06-15T08:29:03Z</dcterms:created>
  <dcterms:modified xsi:type="dcterms:W3CDTF">2025-04-23T07:12:42Z</dcterms:modified>
</cp:coreProperties>
</file>