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E:\HĐND năm 2025\CÁC VĂN BẢN\20. Thẩm tra việc phân bổ kinh phí chương trình MTQG\Du-thao-NQ-HDND\Dự thảo NQ-HĐND\"/>
    </mc:Choice>
  </mc:AlternateContent>
  <xr:revisionPtr revIDLastSave="0" documentId="13_ncr:1_{1E43BEBF-EAB8-441F-ACC6-111125AE1C87}" xr6:coauthVersionLast="47" xr6:coauthVersionMax="47" xr10:uidLastSave="{00000000-0000-0000-0000-000000000000}"/>
  <bookViews>
    <workbookView xWindow="3930" yWindow="3930" windowWidth="12345" windowHeight="11385" tabRatio="823" firstSheet="12" activeTab="12" xr2:uid="{00000000-000D-0000-FFFF-FFFF00000000}"/>
  </bookViews>
  <sheets>
    <sheet name="Biểu tổng hợp" sheetId="19" state="hidden" r:id="rId1"/>
    <sheet name="TH vốn ĐT" sheetId="20" state="hidden" r:id="rId2"/>
    <sheet name="Vốn ĐT" sheetId="18" state="hidden" r:id="rId3"/>
    <sheet name="TH" sheetId="23" state="hidden" r:id="rId4"/>
    <sheet name="CT PTKTXHVĐBDTMN" sheetId="16" state="hidden" r:id="rId5"/>
    <sheet name="CTXDNTM" sheetId="22" state="hidden" r:id="rId6"/>
    <sheet name="CTGNBV" sheetId="21" state="hidden" r:id="rId7"/>
    <sheet name="Điều chỉnh 111" sheetId="26" state="hidden" r:id="rId8"/>
    <sheet name="NTM" sheetId="14" state="hidden" r:id="rId9"/>
    <sheet name="GNBV" sheetId="15" state="hidden" r:id="rId10"/>
    <sheet name="Đ.chinh ĐTC 21-25" sheetId="28" state="hidden" r:id="rId11"/>
    <sheet name="Đ.chinh ĐTC 2025" sheetId="29" state="hidden" r:id="rId12"/>
    <sheet name="CDNS 21-25" sheetId="31" r:id="rId13"/>
    <sheet name="CDNS 2025" sheetId="30" r:id="rId14"/>
  </sheets>
  <definedNames>
    <definedName name="_1">#N/A</definedName>
    <definedName name="_1000A01">#N/A</definedName>
    <definedName name="_2">#N/A</definedName>
    <definedName name="_CON1">#REF!</definedName>
    <definedName name="_CON2">#REF!</definedName>
    <definedName name="_ddn400">#REF!</definedName>
    <definedName name="_ddn600">#REF!</definedName>
    <definedName name="_Fill" hidden="1">#REF!</definedName>
    <definedName name="_Key1" hidden="1">#REF!</definedName>
    <definedName name="_Key2" hidden="1">#REF!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sc1">#REF!</definedName>
    <definedName name="_SC2">#REF!</definedName>
    <definedName name="_sc3">#REF!</definedName>
    <definedName name="_SN3">#REF!</definedName>
    <definedName name="_Sort" hidden="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20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#N/A</definedName>
    <definedName name="ALPJYOU">#N/A</definedName>
    <definedName name="ALPTOI">#N/A</definedName>
    <definedName name="BB">#REF!</definedName>
    <definedName name="BOQ">#REF!</definedName>
    <definedName name="BVCISUMMARY">#REF!</definedName>
    <definedName name="C_">#REF!</definedName>
    <definedName name="Category_All">#REF!</definedName>
    <definedName name="CATIN">#N/A</definedName>
    <definedName name="CATJYOU">#N/A</definedName>
    <definedName name="CATSYU">#N/A</definedName>
    <definedName name="CATREC">#N/A</definedName>
    <definedName name="CC">#REF!</definedName>
    <definedName name="CCS">#REF!</definedName>
    <definedName name="CDD">#REF!</definedName>
    <definedName name="CK">#REF!</definedName>
    <definedName name="CLVC3">0.1</definedName>
    <definedName name="CLVCTB">#REF!</definedName>
    <definedName name="CLVL">#REF!</definedName>
    <definedName name="Cöï_ly_vaän_chuyeãn">#REF!</definedName>
    <definedName name="CÖÏ_LY_VAÄN_CHUYEÅN">#REF!</definedName>
    <definedName name="COMMON">#REF!</definedName>
    <definedName name="CON_EQP_COS">#REF!</definedName>
    <definedName name="CON_EQP_COST">#REF!</definedName>
    <definedName name="CONST_EQ">#REF!</definedName>
    <definedName name="COVER">#REF!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URRENCY">#REF!</definedName>
    <definedName name="CX">#REF!</definedName>
    <definedName name="CH">#REF!</definedName>
    <definedName name="D_7101A_B">#REF!</definedName>
    <definedName name="_xlnm.Database">#REF!</definedName>
    <definedName name="DD">#REF!</definedName>
    <definedName name="dgnc">#REF!</definedName>
    <definedName name="dgvl">#REF!</definedName>
    <definedName name="Document_array">{"Book1"}</definedName>
    <definedName name="ds1pnc">#REF!</definedName>
    <definedName name="ds1pvl">#REF!</definedName>
    <definedName name="ds3pnc">#REF!</definedName>
    <definedName name="ds3pvl">#REF!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f">#REF!</definedName>
    <definedName name="f92F56">#REF!</definedName>
    <definedName name="FACTOR">#REF!</definedName>
    <definedName name="G">#REF!</definedName>
    <definedName name="gl3p">#REF!</definedName>
    <definedName name="h" hidden="1">{"'Sheet1'!$L$16"}</definedName>
    <definedName name="Heä_soá_laép_xaø_H">1.7</definedName>
    <definedName name="heä_soá_sình_laày">#REF!</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SL">#REF!</definedName>
    <definedName name="HSVC1">#REF!</definedName>
    <definedName name="HSVC2">#REF!</definedName>
    <definedName name="HSVC3">#REF!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hidden="1">{"'Sheet1'!$L$16"}</definedName>
    <definedName name="IDLAB_COST">#REF!</definedName>
    <definedName name="IND_LAB">#REF!</definedName>
    <definedName name="INDMANP">#REF!</definedName>
    <definedName name="j">#REF!</definedName>
    <definedName name="k">#REF!</definedName>
    <definedName name="kp1ph">#REF!</definedName>
    <definedName name="l">#REF!</definedName>
    <definedName name="Lmk">#REF!</definedName>
    <definedName name="LN">#REF!</definedName>
    <definedName name="m">#REF!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ba1p">#REF!</definedName>
    <definedName name="Mba3p">#REF!</definedName>
    <definedName name="Mbb3p">#REF!</definedName>
    <definedName name="Mbn1p">#REF!</definedName>
    <definedName name="MG_A">#REF!</definedName>
    <definedName name="MTMAC12">#REF!</definedName>
    <definedName name="mtram">#REF!</definedName>
    <definedName name="n">#REF!</definedName>
    <definedName name="n1pig">#REF!</definedName>
    <definedName name="n1pind">#REF!</definedName>
    <definedName name="n1pint">#REF!</definedName>
    <definedName name="n1ping">#REF!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nc3p">#REF!</definedName>
    <definedName name="nint1p">#REF!</definedName>
    <definedName name="nintnc1p">#REF!</definedName>
    <definedName name="nintvl1p">#REF!</definedName>
    <definedName name="ninvl3p">#REF!</definedName>
    <definedName name="ning1p">#REF!</definedName>
    <definedName name="ningnc1p">#REF!</definedName>
    <definedName name="ningvl1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hn">#REF!</definedName>
    <definedName name="PK">#REF!</definedName>
    <definedName name="PRICE">#REF!</definedName>
    <definedName name="PRICE1">#REF!</definedName>
    <definedName name="_xlnm.Print_Area" localSheetId="0">'Biểu tổng hợp'!$A$1:$Q$17</definedName>
    <definedName name="_xlnm.Print_Area" localSheetId="13">'CDNS 2025'!$A$1:$J$11</definedName>
    <definedName name="_xlnm.Print_Area" localSheetId="4">'CT PTKTXHVĐBDTMN'!$A$2:$W$65</definedName>
    <definedName name="_xlnm.Print_Area" localSheetId="11">'Đ.chinh ĐTC 2025'!$A$1:$J$52</definedName>
    <definedName name="_xlnm.Print_Area" localSheetId="7">'Điều chỉnh 111'!$A$1:$K$35</definedName>
    <definedName name="_xlnm.Print_Area" localSheetId="8">NTM!$A$1:$N$18</definedName>
    <definedName name="_xlnm.Print_Area" localSheetId="1">'TH vốn ĐT'!$A$1:$AF$145</definedName>
    <definedName name="_xlnm.Print_Area">#REF!</definedName>
    <definedName name="_xlnm.Print_Titles" localSheetId="4">'CT PTKTXHVĐBDTMN'!$8:$10</definedName>
    <definedName name="_xlnm.Print_Titles" localSheetId="11">'Đ.chinh ĐTC 2025'!$5:$7</definedName>
    <definedName name="_xlnm.Print_Titles" localSheetId="10">'Đ.chinh ĐTC 21-25'!$5:$7</definedName>
    <definedName name="_xlnm.Print_Titles" localSheetId="9">GNBV!$5:$7</definedName>
    <definedName name="_xlnm.Print_Titles" localSheetId="8">NTM!$5:$7</definedName>
    <definedName name="_xlnm.Print_Titles" localSheetId="1">'TH vốn ĐT'!$5:$8</definedName>
    <definedName name="_xlnm.Print_Titles">#REF!</definedName>
    <definedName name="Print_Titles_MI">#REF!</definedName>
    <definedName name="PRINTA">#REF!</definedName>
    <definedName name="PRINTB">#REF!</definedName>
    <definedName name="PRINTC">#REF!</definedName>
    <definedName name="PROPOSAL">#REF!</definedName>
    <definedName name="ra11p">#REF!</definedName>
    <definedName name="ra13p">#REF!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SCH">#REF!</definedName>
    <definedName name="SDMONG">#REF!</definedName>
    <definedName name="SIZE">#REF!</definedName>
    <definedName name="SL_CRD">#REF!</definedName>
    <definedName name="SL_CRS">#REF!</definedName>
    <definedName name="SL_CS">#REF!</definedName>
    <definedName name="SL_DD">#REF!</definedName>
    <definedName name="soc3p">#REF!</definedName>
    <definedName name="SORT">#REF!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btram">#REF!</definedName>
    <definedName name="TC">#REF!</definedName>
    <definedName name="TC_NHANH1">#REF!</definedName>
    <definedName name="td1p">#REF!</definedName>
    <definedName name="td3p">#REF!</definedName>
    <definedName name="tdnc1p">#REF!</definedName>
    <definedName name="tdtr2cnc">#REF!</definedName>
    <definedName name="tdtr2cvl">#REF!</definedName>
    <definedName name="tdvl1p">#REF!</definedName>
    <definedName name="TITAN">#REF!</definedName>
    <definedName name="TLAC120">#REF!</definedName>
    <definedName name="TLAC35">#REF!</definedName>
    <definedName name="TLAC50">#REF!</definedName>
    <definedName name="TLAC70">#REF!</definedName>
    <definedName name="TLAC95">#REF!</definedName>
    <definedName name="TPLRP">#REF!</definedName>
    <definedName name="TT_1P">#REF!</definedName>
    <definedName name="TT_3p">#REF!</definedName>
    <definedName name="ttronmk">#REF!</definedName>
    <definedName name="tv75nc">#REF!</definedName>
    <definedName name="tv75vl">#REF!</definedName>
    <definedName name="THGO1pnc">#REF!</definedName>
    <definedName name="thht">#REF!</definedName>
    <definedName name="thkp3">#REF!</definedName>
    <definedName name="thtt">#REF!</definedName>
    <definedName name="TRADE2">#REF!</definedName>
    <definedName name="VARIINST">#REF!</definedName>
    <definedName name="VARIPURC">#REF!</definedName>
    <definedName name="VCTT">#REF!</definedName>
    <definedName name="VCHT">#REF!</definedName>
    <definedName name="vd3p">#REF!</definedName>
    <definedName name="vl1p">#REF!</definedName>
    <definedName name="vl3p">#REF!</definedName>
    <definedName name="vldn400">#REF!</definedName>
    <definedName name="vldn600">#REF!</definedName>
    <definedName name="vltram">#REF!</definedName>
    <definedName name="vr3p">#REF!</definedName>
    <definedName name="W">#REF!</definedName>
    <definedName name="wrn.chi._.tiÆt." hidden="1">{#N/A,#N/A,FALSE,"Chi tiÆt"}</definedName>
    <definedName name="X">#REF!</definedName>
    <definedName name="x1pind">#REF!</definedName>
    <definedName name="x1pint">#REF!</definedName>
    <definedName name="x1ping">#REF!</definedName>
    <definedName name="XCCT">0.5</definedName>
    <definedName name="xfco">#REF!</definedName>
    <definedName name="xfco3p">#REF!</definedName>
    <definedName name="xfcotnc">#REF!</definedName>
    <definedName name="xfcotvl">#REF!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3p">#REF!</definedName>
    <definedName name="xint1p">#REF!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Z">#REF!</definedName>
    <definedName name="ZYX">#REF!</definedName>
    <definedName name="ZZZ">#REF!</definedName>
  </definedNames>
  <calcPr calcId="191029"/>
</workbook>
</file>

<file path=xl/calcChain.xml><?xml version="1.0" encoding="utf-8"?>
<calcChain xmlns="http://schemas.openxmlformats.org/spreadsheetml/2006/main">
  <c r="A3" i="30" l="1"/>
  <c r="D9" i="30" l="1"/>
  <c r="F9" i="30"/>
  <c r="G9" i="30"/>
  <c r="H9" i="30"/>
  <c r="E11" i="30" l="1"/>
  <c r="E10" i="30"/>
  <c r="E9" i="30" s="1"/>
  <c r="D8" i="30"/>
  <c r="I11" i="31"/>
  <c r="I10" i="31"/>
  <c r="H9" i="31"/>
  <c r="H8" i="31" s="1"/>
  <c r="G9" i="31"/>
  <c r="G8" i="31" s="1"/>
  <c r="F9" i="31"/>
  <c r="F8" i="31" s="1"/>
  <c r="E9" i="31"/>
  <c r="E8" i="31" s="1"/>
  <c r="D9" i="31"/>
  <c r="D8" i="31" s="1"/>
  <c r="I11" i="30"/>
  <c r="I10" i="30"/>
  <c r="H8" i="30"/>
  <c r="G8" i="30"/>
  <c r="F8" i="30"/>
  <c r="A3" i="28"/>
  <c r="F42" i="28"/>
  <c r="I41" i="28"/>
  <c r="I41" i="29"/>
  <c r="H18" i="28"/>
  <c r="H17" i="28" s="1"/>
  <c r="H9" i="28"/>
  <c r="G38" i="29"/>
  <c r="I9" i="30" l="1"/>
  <c r="I8" i="30" s="1"/>
  <c r="I9" i="31"/>
  <c r="I8" i="31" s="1"/>
  <c r="E8" i="30"/>
  <c r="I52" i="29"/>
  <c r="I51" i="29" s="1"/>
  <c r="I50" i="29" s="1"/>
  <c r="H51" i="29"/>
  <c r="H50" i="29" s="1"/>
  <c r="G51" i="29"/>
  <c r="G50" i="29" s="1"/>
  <c r="F51" i="29"/>
  <c r="F50" i="29" s="1"/>
  <c r="E51" i="29"/>
  <c r="E50" i="29" s="1"/>
  <c r="D51" i="29"/>
  <c r="D50" i="29" s="1"/>
  <c r="I49" i="29"/>
  <c r="I48" i="29"/>
  <c r="I47" i="29"/>
  <c r="I46" i="29"/>
  <c r="I45" i="29"/>
  <c r="H44" i="29"/>
  <c r="H43" i="29" s="1"/>
  <c r="G44" i="29"/>
  <c r="G43" i="29" s="1"/>
  <c r="F44" i="29"/>
  <c r="F43" i="29" s="1"/>
  <c r="E44" i="29"/>
  <c r="E43" i="29" s="1"/>
  <c r="D44" i="29"/>
  <c r="D43" i="29" s="1"/>
  <c r="I42" i="29"/>
  <c r="I40" i="29"/>
  <c r="I39" i="29"/>
  <c r="I38" i="29"/>
  <c r="I37" i="29"/>
  <c r="I36" i="29"/>
  <c r="I35" i="29"/>
  <c r="I34" i="29"/>
  <c r="I33" i="29"/>
  <c r="I32" i="29"/>
  <c r="I31" i="29"/>
  <c r="I30" i="29"/>
  <c r="I29" i="29"/>
  <c r="I28" i="29"/>
  <c r="I27" i="29"/>
  <c r="I26" i="29"/>
  <c r="I25" i="29"/>
  <c r="I24" i="29"/>
  <c r="I23" i="29"/>
  <c r="I22" i="29"/>
  <c r="I21" i="29"/>
  <c r="I20" i="29"/>
  <c r="I19" i="29"/>
  <c r="H18" i="29"/>
  <c r="H17" i="29" s="1"/>
  <c r="G18" i="29"/>
  <c r="G17" i="29" s="1"/>
  <c r="F18" i="29"/>
  <c r="F17" i="29" s="1"/>
  <c r="E18" i="29"/>
  <c r="E17" i="29" s="1"/>
  <c r="D18" i="29"/>
  <c r="D17" i="29" s="1"/>
  <c r="I15" i="29"/>
  <c r="I14" i="29"/>
  <c r="I13" i="29"/>
  <c r="I12" i="29"/>
  <c r="I11" i="29"/>
  <c r="I10" i="29"/>
  <c r="H9" i="29"/>
  <c r="G9" i="29"/>
  <c r="F9" i="29"/>
  <c r="E9" i="29"/>
  <c r="D9" i="29"/>
  <c r="I52" i="28"/>
  <c r="I51" i="28" s="1"/>
  <c r="I50" i="28" s="1"/>
  <c r="H51" i="28"/>
  <c r="H50" i="28" s="1"/>
  <c r="G51" i="28"/>
  <c r="G50" i="28" s="1"/>
  <c r="F51" i="28"/>
  <c r="F50" i="28" s="1"/>
  <c r="E51" i="28"/>
  <c r="E50" i="28" s="1"/>
  <c r="D51" i="28"/>
  <c r="D50" i="28" s="1"/>
  <c r="I49" i="28"/>
  <c r="I48" i="28"/>
  <c r="I47" i="28"/>
  <c r="I46" i="28"/>
  <c r="I45" i="28"/>
  <c r="H44" i="28"/>
  <c r="H43" i="28" s="1"/>
  <c r="G44" i="28"/>
  <c r="G43" i="28" s="1"/>
  <c r="F44" i="28"/>
  <c r="F43" i="28" s="1"/>
  <c r="E44" i="28"/>
  <c r="E43" i="28" s="1"/>
  <c r="D44" i="28"/>
  <c r="D43" i="28" s="1"/>
  <c r="I42" i="28"/>
  <c r="I40" i="28"/>
  <c r="I39" i="28"/>
  <c r="I38" i="28"/>
  <c r="I37" i="28"/>
  <c r="I36" i="28"/>
  <c r="I35" i="28"/>
  <c r="I34" i="28"/>
  <c r="I33" i="28"/>
  <c r="I32" i="28"/>
  <c r="I31" i="28"/>
  <c r="I30" i="28"/>
  <c r="I29" i="28"/>
  <c r="I28" i="28"/>
  <c r="I27" i="28"/>
  <c r="I26" i="28"/>
  <c r="I25" i="28"/>
  <c r="I24" i="28"/>
  <c r="I23" i="28"/>
  <c r="I22" i="28"/>
  <c r="I21" i="28"/>
  <c r="I20" i="28"/>
  <c r="I19" i="28"/>
  <c r="G18" i="28"/>
  <c r="G17" i="28" s="1"/>
  <c r="F18" i="28"/>
  <c r="F17" i="28" s="1"/>
  <c r="E18" i="28"/>
  <c r="E17" i="28" s="1"/>
  <c r="D18" i="28"/>
  <c r="D17" i="28" s="1"/>
  <c r="I15" i="28"/>
  <c r="I14" i="28"/>
  <c r="I13" i="28"/>
  <c r="I12" i="28"/>
  <c r="I11" i="28"/>
  <c r="I10" i="28"/>
  <c r="G9" i="28"/>
  <c r="F9" i="28"/>
  <c r="E9" i="28"/>
  <c r="D9" i="28"/>
  <c r="I44" i="28" l="1"/>
  <c r="I43" i="28" s="1"/>
  <c r="I44" i="29"/>
  <c r="I43" i="29" s="1"/>
  <c r="D16" i="28"/>
  <c r="D8" i="28" s="1"/>
  <c r="H16" i="28"/>
  <c r="H8" i="28" s="1"/>
  <c r="D16" i="29"/>
  <c r="D8" i="29" s="1"/>
  <c r="H16" i="29"/>
  <c r="H8" i="29" s="1"/>
  <c r="E16" i="28"/>
  <c r="E8" i="28" s="1"/>
  <c r="E16" i="29"/>
  <c r="E8" i="29" s="1"/>
  <c r="I9" i="28"/>
  <c r="I18" i="28"/>
  <c r="I17" i="28" s="1"/>
  <c r="I16" i="28" s="1"/>
  <c r="F16" i="28"/>
  <c r="F8" i="28" s="1"/>
  <c r="I9" i="29"/>
  <c r="I18" i="29"/>
  <c r="I17" i="29" s="1"/>
  <c r="F16" i="29"/>
  <c r="F8" i="29" s="1"/>
  <c r="G16" i="28"/>
  <c r="G8" i="28" s="1"/>
  <c r="G16" i="29"/>
  <c r="G8" i="29" s="1"/>
  <c r="I16" i="29" l="1"/>
  <c r="I8" i="28"/>
  <c r="I8" i="29"/>
  <c r="L8" i="29"/>
  <c r="F39" i="26" l="1"/>
  <c r="I39" i="26" s="1"/>
  <c r="I38" i="26" s="1"/>
  <c r="G38" i="26"/>
  <c r="F41" i="26"/>
  <c r="J41" i="26" s="1"/>
  <c r="J40" i="26" s="1"/>
  <c r="F40" i="26"/>
  <c r="G40" i="26"/>
  <c r="H40" i="26"/>
  <c r="F38" i="26" l="1"/>
  <c r="G18" i="26"/>
  <c r="G33" i="26"/>
  <c r="F35" i="26"/>
  <c r="F34" i="26"/>
  <c r="G30" i="26"/>
  <c r="F32" i="26"/>
  <c r="F31" i="26"/>
  <c r="F29" i="26"/>
  <c r="F27" i="26"/>
  <c r="F28" i="26"/>
  <c r="G25" i="26"/>
  <c r="G24" i="26" s="1"/>
  <c r="F26" i="26"/>
  <c r="F25" i="26" s="1"/>
  <c r="G21" i="26"/>
  <c r="F23" i="26"/>
  <c r="F22" i="26"/>
  <c r="F20" i="26"/>
  <c r="F19" i="26"/>
  <c r="F18" i="26" s="1"/>
  <c r="F33" i="26" l="1"/>
  <c r="G17" i="26"/>
  <c r="F24" i="26"/>
  <c r="F21" i="26"/>
  <c r="F30" i="26"/>
  <c r="D13" i="26"/>
  <c r="D12" i="26" s="1"/>
  <c r="D14" i="26" s="1"/>
  <c r="D11" i="26" s="1"/>
  <c r="F13" i="26"/>
  <c r="F12" i="26" s="1"/>
  <c r="F14" i="26" s="1"/>
  <c r="F11" i="26" s="1"/>
  <c r="C13" i="26"/>
  <c r="C12" i="26" s="1"/>
  <c r="C14" i="26" s="1"/>
  <c r="C11" i="26" s="1"/>
  <c r="F17" i="26" l="1"/>
  <c r="F10" i="26" s="1"/>
  <c r="D10" i="26"/>
  <c r="C10" i="26"/>
  <c r="C26" i="21" l="1"/>
  <c r="T26" i="21" s="1"/>
  <c r="C35" i="21"/>
  <c r="T35" i="21" s="1"/>
  <c r="C31" i="21"/>
  <c r="D28" i="16" l="1"/>
  <c r="D26" i="16"/>
  <c r="F28" i="16"/>
  <c r="F26" i="16"/>
  <c r="S28" i="16"/>
  <c r="S26" i="16"/>
  <c r="E59" i="22" l="1"/>
  <c r="E58" i="22" s="1"/>
  <c r="F59" i="22"/>
  <c r="F58" i="22" s="1"/>
  <c r="G59" i="22"/>
  <c r="G58" i="22" s="1"/>
  <c r="H59" i="22"/>
  <c r="H58" i="22" s="1"/>
  <c r="I59" i="22"/>
  <c r="I58" i="22" s="1"/>
  <c r="J59" i="22"/>
  <c r="J58" i="22" s="1"/>
  <c r="K59" i="22"/>
  <c r="K58" i="22" s="1"/>
  <c r="L59" i="22"/>
  <c r="L58" i="22" s="1"/>
  <c r="M59" i="22"/>
  <c r="M58" i="22" s="1"/>
  <c r="N59" i="22"/>
  <c r="N58" i="22" s="1"/>
  <c r="O59" i="22"/>
  <c r="O58" i="22" s="1"/>
  <c r="P59" i="22"/>
  <c r="Q59" i="22"/>
  <c r="Q58" i="22" s="1"/>
  <c r="R59" i="22"/>
  <c r="R58" i="22" s="1"/>
  <c r="S59" i="22"/>
  <c r="S58" i="22" s="1"/>
  <c r="G37" i="22"/>
  <c r="H37" i="22"/>
  <c r="I37" i="22"/>
  <c r="J37" i="22"/>
  <c r="K37" i="22"/>
  <c r="M37" i="22"/>
  <c r="N37" i="22"/>
  <c r="O37" i="22"/>
  <c r="Q37" i="22"/>
  <c r="S38" i="22"/>
  <c r="S37" i="22" s="1"/>
  <c r="G39" i="22"/>
  <c r="H39" i="22"/>
  <c r="I39" i="22"/>
  <c r="J39" i="22"/>
  <c r="K39" i="22"/>
  <c r="L39" i="22"/>
  <c r="M39" i="22"/>
  <c r="N39" i="22"/>
  <c r="O39" i="22"/>
  <c r="P39" i="22"/>
  <c r="Q39" i="22"/>
  <c r="R39" i="22"/>
  <c r="R38" i="22" s="1"/>
  <c r="R37" i="22" s="1"/>
  <c r="T41" i="22"/>
  <c r="T42" i="22"/>
  <c r="T43" i="22"/>
  <c r="T44" i="22"/>
  <c r="T45" i="22"/>
  <c r="T46" i="22"/>
  <c r="T47" i="22"/>
  <c r="T48" i="22"/>
  <c r="T49" i="22"/>
  <c r="T50" i="22"/>
  <c r="T51" i="22"/>
  <c r="T52" i="22"/>
  <c r="T53" i="22"/>
  <c r="T54" i="22"/>
  <c r="T55" i="22"/>
  <c r="T56" i="22"/>
  <c r="T57" i="22"/>
  <c r="T40" i="22"/>
  <c r="D39" i="22"/>
  <c r="C39" i="22"/>
  <c r="D60" i="22"/>
  <c r="D59" i="22" s="1"/>
  <c r="D58" i="22" s="1"/>
  <c r="C61" i="22"/>
  <c r="T61" i="22" s="1"/>
  <c r="C62" i="22"/>
  <c r="T62" i="22" s="1"/>
  <c r="C63" i="22"/>
  <c r="T63" i="22" s="1"/>
  <c r="C64" i="22"/>
  <c r="T64" i="22" s="1"/>
  <c r="C65" i="22"/>
  <c r="T65" i="22" s="1"/>
  <c r="T20" i="22"/>
  <c r="T21" i="22"/>
  <c r="T22" i="22"/>
  <c r="T23" i="22"/>
  <c r="T24" i="22"/>
  <c r="T25" i="22"/>
  <c r="T26" i="22"/>
  <c r="T27" i="22"/>
  <c r="T28" i="22"/>
  <c r="T29" i="22"/>
  <c r="T30" i="22"/>
  <c r="T31" i="22"/>
  <c r="T32" i="22"/>
  <c r="T33" i="22"/>
  <c r="T34" i="22"/>
  <c r="T35" i="22"/>
  <c r="T36" i="22"/>
  <c r="T19" i="22"/>
  <c r="R18" i="22"/>
  <c r="R17" i="22" s="1"/>
  <c r="E13" i="22"/>
  <c r="F13" i="22"/>
  <c r="G13" i="22"/>
  <c r="H13" i="22"/>
  <c r="I13" i="22"/>
  <c r="J13" i="22"/>
  <c r="K13" i="22"/>
  <c r="M13" i="22"/>
  <c r="N13" i="22"/>
  <c r="O13" i="22"/>
  <c r="Q13" i="22"/>
  <c r="R13" i="22"/>
  <c r="S13" i="22"/>
  <c r="G9" i="22"/>
  <c r="H9" i="22"/>
  <c r="I9" i="22"/>
  <c r="J9" i="22"/>
  <c r="K9" i="22"/>
  <c r="M9" i="22"/>
  <c r="N9" i="22"/>
  <c r="O9" i="22"/>
  <c r="Q9" i="22"/>
  <c r="R9" i="22"/>
  <c r="S9" i="22"/>
  <c r="T9" i="22"/>
  <c r="L15" i="22"/>
  <c r="C15" i="22"/>
  <c r="T15" i="22" s="1"/>
  <c r="G33" i="21"/>
  <c r="H33" i="21"/>
  <c r="I33" i="21"/>
  <c r="J33" i="21"/>
  <c r="K33" i="21"/>
  <c r="M33" i="21"/>
  <c r="N33" i="21"/>
  <c r="O33" i="21"/>
  <c r="P33" i="21"/>
  <c r="Q33" i="21"/>
  <c r="R33" i="21"/>
  <c r="T33" i="21"/>
  <c r="S34" i="21"/>
  <c r="S33" i="21" s="1"/>
  <c r="G27" i="21"/>
  <c r="H27" i="21"/>
  <c r="I27" i="21"/>
  <c r="J27" i="21"/>
  <c r="K27" i="21"/>
  <c r="M27" i="21"/>
  <c r="N27" i="21"/>
  <c r="O27" i="21"/>
  <c r="P27" i="21"/>
  <c r="Q27" i="21"/>
  <c r="R27" i="21"/>
  <c r="C32" i="21"/>
  <c r="T32" i="21" s="1"/>
  <c r="T30" i="21" s="1"/>
  <c r="S30" i="21"/>
  <c r="C29" i="21"/>
  <c r="T29" i="21" s="1"/>
  <c r="S28" i="21"/>
  <c r="S23" i="21"/>
  <c r="S21" i="21"/>
  <c r="T24" i="21"/>
  <c r="T23" i="21" s="1"/>
  <c r="T22" i="21"/>
  <c r="T21" i="21" s="1"/>
  <c r="R17" i="21"/>
  <c r="G18" i="21"/>
  <c r="G17" i="21" s="1"/>
  <c r="H18" i="21"/>
  <c r="H17" i="21" s="1"/>
  <c r="I18" i="21"/>
  <c r="I17" i="21" s="1"/>
  <c r="J18" i="21"/>
  <c r="J17" i="21" s="1"/>
  <c r="K18" i="21"/>
  <c r="K17" i="21" s="1"/>
  <c r="L18" i="21"/>
  <c r="M18" i="21"/>
  <c r="M17" i="21" s="1"/>
  <c r="N18" i="21"/>
  <c r="N17" i="21" s="1"/>
  <c r="O18" i="21"/>
  <c r="O17" i="21" s="1"/>
  <c r="P18" i="21"/>
  <c r="P17" i="21" s="1"/>
  <c r="Q18" i="21"/>
  <c r="Q17" i="21" s="1"/>
  <c r="S18" i="21"/>
  <c r="F18" i="21"/>
  <c r="S17" i="21" l="1"/>
  <c r="T39" i="22"/>
  <c r="T38" i="22" s="1"/>
  <c r="T37" i="22" s="1"/>
  <c r="S27" i="21"/>
  <c r="C60" i="22"/>
  <c r="C59" i="22" s="1"/>
  <c r="C58" i="22" s="1"/>
  <c r="G8" i="22"/>
  <c r="I8" i="22"/>
  <c r="H8" i="22"/>
  <c r="P15" i="22"/>
  <c r="T18" i="22"/>
  <c r="T17" i="22" s="1"/>
  <c r="S8" i="22"/>
  <c r="R8" i="22"/>
  <c r="G11" i="23" s="1"/>
  <c r="J8" i="22"/>
  <c r="Q8" i="22"/>
  <c r="K8" i="22"/>
  <c r="C19" i="21"/>
  <c r="T19" i="21" s="1"/>
  <c r="C20" i="21"/>
  <c r="T20" i="21" s="1"/>
  <c r="G9" i="21"/>
  <c r="G8" i="21" s="1"/>
  <c r="H9" i="21"/>
  <c r="H8" i="21" s="1"/>
  <c r="I9" i="21"/>
  <c r="I8" i="21" s="1"/>
  <c r="J9" i="21"/>
  <c r="J8" i="21" s="1"/>
  <c r="K9" i="21"/>
  <c r="K8" i="21" s="1"/>
  <c r="M9" i="21"/>
  <c r="N9" i="21"/>
  <c r="N8" i="21" s="1"/>
  <c r="O9" i="21"/>
  <c r="P9" i="21"/>
  <c r="P8" i="21" s="1"/>
  <c r="Q9" i="21"/>
  <c r="Q8" i="21" s="1"/>
  <c r="R9" i="21"/>
  <c r="R8" i="21" s="1"/>
  <c r="S11" i="21"/>
  <c r="S9" i="21" s="1"/>
  <c r="S8" i="21" s="1"/>
  <c r="H12" i="23" s="1"/>
  <c r="E12" i="21"/>
  <c r="C12" i="21" s="1"/>
  <c r="T12" i="21" s="1"/>
  <c r="T11" i="21" s="1"/>
  <c r="T9" i="21" s="1"/>
  <c r="S25" i="16"/>
  <c r="T29" i="16"/>
  <c r="T28" i="16" s="1"/>
  <c r="T27" i="16"/>
  <c r="T26" i="16" s="1"/>
  <c r="S46" i="16"/>
  <c r="S44" i="16" s="1"/>
  <c r="S42" i="16" s="1"/>
  <c r="S53" i="16"/>
  <c r="C65" i="16"/>
  <c r="T65" i="16" s="1"/>
  <c r="C64" i="16"/>
  <c r="T64" i="16" s="1"/>
  <c r="C63" i="16"/>
  <c r="T63" i="16" s="1"/>
  <c r="C62" i="16"/>
  <c r="T62" i="16" s="1"/>
  <c r="C61" i="16"/>
  <c r="T61" i="16" s="1"/>
  <c r="C60" i="16"/>
  <c r="T60" i="16" s="1"/>
  <c r="C59" i="16"/>
  <c r="T59" i="16" s="1"/>
  <c r="C58" i="16"/>
  <c r="T58" i="16" s="1"/>
  <c r="C57" i="16"/>
  <c r="T57" i="16" s="1"/>
  <c r="C56" i="16"/>
  <c r="T56" i="16" s="1"/>
  <c r="C55" i="16"/>
  <c r="T55" i="16" s="1"/>
  <c r="C54" i="16"/>
  <c r="T54" i="16" s="1"/>
  <c r="H49" i="16"/>
  <c r="I49" i="16"/>
  <c r="J49" i="16"/>
  <c r="L49" i="16"/>
  <c r="N49" i="16"/>
  <c r="P49" i="16"/>
  <c r="Q49" i="16"/>
  <c r="R49" i="16"/>
  <c r="S50" i="16"/>
  <c r="C51" i="16"/>
  <c r="T51" i="16" s="1"/>
  <c r="C48" i="16"/>
  <c r="T48" i="16" s="1"/>
  <c r="C47" i="16"/>
  <c r="T47" i="16" s="1"/>
  <c r="I44" i="16"/>
  <c r="I42" i="16" s="1"/>
  <c r="J44" i="16"/>
  <c r="J42" i="16" s="1"/>
  <c r="K44" i="16"/>
  <c r="K42" i="16" s="1"/>
  <c r="L44" i="16"/>
  <c r="L42" i="16" s="1"/>
  <c r="N44" i="16"/>
  <c r="N42" i="16" s="1"/>
  <c r="P44" i="16"/>
  <c r="P42" i="16" s="1"/>
  <c r="Q44" i="16"/>
  <c r="Q42" i="16" s="1"/>
  <c r="R44" i="16"/>
  <c r="R42" i="16" s="1"/>
  <c r="H32" i="16"/>
  <c r="I32" i="16"/>
  <c r="J32" i="16"/>
  <c r="K32" i="16"/>
  <c r="N32" i="16"/>
  <c r="P32" i="16"/>
  <c r="Q32" i="16"/>
  <c r="R32" i="16"/>
  <c r="S34" i="16"/>
  <c r="S32" i="16" s="1"/>
  <c r="C41" i="16"/>
  <c r="T41" i="16" s="1"/>
  <c r="F40" i="16"/>
  <c r="C40" i="16" s="1"/>
  <c r="T40" i="16" s="1"/>
  <c r="C39" i="16"/>
  <c r="T39" i="16" s="1"/>
  <c r="C38" i="16"/>
  <c r="T38" i="16" s="1"/>
  <c r="C37" i="16"/>
  <c r="T37" i="16" s="1"/>
  <c r="C36" i="16"/>
  <c r="T36" i="16" s="1"/>
  <c r="C35" i="16"/>
  <c r="T35" i="16" s="1"/>
  <c r="T60" i="22" l="1"/>
  <c r="T59" i="22" s="1"/>
  <c r="T58" i="22" s="1"/>
  <c r="S49" i="16"/>
  <c r="T46" i="16"/>
  <c r="T44" i="16" s="1"/>
  <c r="T42" i="16" s="1"/>
  <c r="T25" i="16"/>
  <c r="T18" i="21"/>
  <c r="T17" i="21" s="1"/>
  <c r="S23" i="16"/>
  <c r="S22" i="16" s="1"/>
  <c r="C24" i="16"/>
  <c r="T24" i="16" s="1"/>
  <c r="I22" i="16"/>
  <c r="J22" i="16"/>
  <c r="K22" i="16"/>
  <c r="L22" i="16"/>
  <c r="N22" i="16"/>
  <c r="O22" i="16"/>
  <c r="P22" i="16"/>
  <c r="Q22" i="16"/>
  <c r="R22" i="16"/>
  <c r="I19" i="16"/>
  <c r="I18" i="16" s="1"/>
  <c r="K19" i="16"/>
  <c r="K18" i="16" s="1"/>
  <c r="L19" i="16"/>
  <c r="L18" i="16" s="1"/>
  <c r="N19" i="16"/>
  <c r="N18" i="16" s="1"/>
  <c r="P19" i="16"/>
  <c r="P18" i="16" s="1"/>
  <c r="Q19" i="16"/>
  <c r="Q18" i="16" s="1"/>
  <c r="R19" i="16"/>
  <c r="R18" i="16" s="1"/>
  <c r="S19" i="16"/>
  <c r="S18" i="16" s="1"/>
  <c r="T19" i="16"/>
  <c r="T18" i="16" s="1"/>
  <c r="K12" i="16"/>
  <c r="P12" i="16"/>
  <c r="Q12" i="16"/>
  <c r="R12" i="16"/>
  <c r="S12" i="16"/>
  <c r="T12" i="16"/>
  <c r="R11" i="16" l="1"/>
  <c r="Q11" i="16"/>
  <c r="S11" i="16"/>
  <c r="H10" i="23" s="1"/>
  <c r="C72" i="22" l="1"/>
  <c r="T72" i="22" s="1"/>
  <c r="C73" i="22"/>
  <c r="T73" i="22" s="1"/>
  <c r="C74" i="22"/>
  <c r="T74" i="22" s="1"/>
  <c r="C75" i="22"/>
  <c r="T75" i="22" s="1"/>
  <c r="C76" i="22"/>
  <c r="T76" i="22" s="1"/>
  <c r="C77" i="22"/>
  <c r="T77" i="22" s="1"/>
  <c r="C78" i="22"/>
  <c r="T78" i="22" s="1"/>
  <c r="C79" i="22"/>
  <c r="T79" i="22" s="1"/>
  <c r="C71" i="22"/>
  <c r="T71" i="22" s="1"/>
  <c r="C70" i="22"/>
  <c r="T70" i="22" s="1"/>
  <c r="C69" i="22"/>
  <c r="T69" i="22" s="1"/>
  <c r="C68" i="22"/>
  <c r="T68" i="22" s="1"/>
  <c r="C67" i="22"/>
  <c r="T67" i="22" s="1"/>
  <c r="C66" i="22"/>
  <c r="T66" i="22" s="1"/>
  <c r="A3" i="16" l="1"/>
  <c r="A3" i="22" s="1"/>
  <c r="A3" i="21" s="1"/>
  <c r="H9" i="23"/>
  <c r="G9" i="23"/>
  <c r="F13" i="16" l="1"/>
  <c r="G13" i="16"/>
  <c r="D14" i="16"/>
  <c r="D12" i="16" s="1"/>
  <c r="E14" i="16"/>
  <c r="E12" i="16" s="1"/>
  <c r="F14" i="16"/>
  <c r="H14" i="16"/>
  <c r="H12" i="16" s="1"/>
  <c r="I14" i="16"/>
  <c r="I12" i="16" s="1"/>
  <c r="J14" i="16"/>
  <c r="J12" i="16" s="1"/>
  <c r="N14" i="16"/>
  <c r="N12" i="16" s="1"/>
  <c r="C15" i="16"/>
  <c r="G15" i="16"/>
  <c r="M15" i="16"/>
  <c r="M14" i="16" s="1"/>
  <c r="M12" i="16" s="1"/>
  <c r="O15" i="16"/>
  <c r="O14" i="16" s="1"/>
  <c r="O12" i="16" s="1"/>
  <c r="C16" i="16"/>
  <c r="G16" i="16"/>
  <c r="C17" i="16"/>
  <c r="G17" i="16"/>
  <c r="C20" i="16"/>
  <c r="G20" i="16"/>
  <c r="D21" i="16"/>
  <c r="D19" i="16" s="1"/>
  <c r="E21" i="16"/>
  <c r="E19" i="16" s="1"/>
  <c r="E18" i="16" s="1"/>
  <c r="F21" i="16"/>
  <c r="F19" i="16" s="1"/>
  <c r="F18" i="16" s="1"/>
  <c r="J21" i="16"/>
  <c r="J19" i="16" s="1"/>
  <c r="J18" i="16" s="1"/>
  <c r="E22" i="16"/>
  <c r="D23" i="16"/>
  <c r="D22" i="16" s="1"/>
  <c r="F23" i="16"/>
  <c r="F22" i="16" s="1"/>
  <c r="H23" i="16"/>
  <c r="H22" i="16" s="1"/>
  <c r="E25" i="16"/>
  <c r="H25" i="16"/>
  <c r="I25" i="16"/>
  <c r="J25" i="16"/>
  <c r="M25" i="16"/>
  <c r="N25" i="16"/>
  <c r="G26" i="16"/>
  <c r="O26" i="16"/>
  <c r="O28" i="16"/>
  <c r="G28" i="16"/>
  <c r="C30" i="16"/>
  <c r="H30" i="16"/>
  <c r="G30" i="16" s="1"/>
  <c r="M30" i="16"/>
  <c r="L30" i="16" s="1"/>
  <c r="C31" i="16"/>
  <c r="G31" i="16"/>
  <c r="D32" i="16"/>
  <c r="E32" i="16"/>
  <c r="F33" i="16"/>
  <c r="F32" i="16" s="1"/>
  <c r="G33" i="16"/>
  <c r="C34" i="16"/>
  <c r="T34" i="16" s="1"/>
  <c r="T32" i="16" s="1"/>
  <c r="G34" i="16"/>
  <c r="M34" i="16"/>
  <c r="M32" i="16" s="1"/>
  <c r="O34" i="16"/>
  <c r="O32" i="16" s="1"/>
  <c r="F43" i="16"/>
  <c r="G43" i="16"/>
  <c r="E44" i="16"/>
  <c r="E42" i="16" s="1"/>
  <c r="C45" i="16"/>
  <c r="G45" i="16"/>
  <c r="D46" i="16"/>
  <c r="D44" i="16" s="1"/>
  <c r="D42" i="16" s="1"/>
  <c r="F46" i="16"/>
  <c r="F44" i="16" s="1"/>
  <c r="H46" i="16"/>
  <c r="H44" i="16" s="1"/>
  <c r="H42" i="16" s="1"/>
  <c r="E49" i="16"/>
  <c r="D50" i="16"/>
  <c r="M50" i="16" s="1"/>
  <c r="F50" i="16"/>
  <c r="G50" i="16"/>
  <c r="F52" i="16"/>
  <c r="C52" i="16" s="1"/>
  <c r="G52" i="16"/>
  <c r="D53" i="16"/>
  <c r="F53" i="16"/>
  <c r="O53" i="16" s="1"/>
  <c r="G53" i="16"/>
  <c r="O21" i="16" l="1"/>
  <c r="O19" i="16" s="1"/>
  <c r="O18" i="16" s="1"/>
  <c r="J11" i="16"/>
  <c r="K30" i="16"/>
  <c r="M23" i="16"/>
  <c r="M22" i="16" s="1"/>
  <c r="O46" i="16"/>
  <c r="O44" i="16" s="1"/>
  <c r="O42" i="16" s="1"/>
  <c r="G49" i="16"/>
  <c r="I11" i="16"/>
  <c r="F42" i="16"/>
  <c r="C42" i="16" s="1"/>
  <c r="N11" i="16"/>
  <c r="G32" i="16"/>
  <c r="C28" i="16"/>
  <c r="K28" i="16" s="1"/>
  <c r="F25" i="16"/>
  <c r="C33" i="16"/>
  <c r="F49" i="16"/>
  <c r="C53" i="16"/>
  <c r="T53" i="16" s="1"/>
  <c r="T49" i="16" s="1"/>
  <c r="O50" i="16"/>
  <c r="O49" i="16" s="1"/>
  <c r="M46" i="16"/>
  <c r="M44" i="16" s="1"/>
  <c r="M42" i="16" s="1"/>
  <c r="C43" i="16"/>
  <c r="C32" i="16"/>
  <c r="G23" i="16"/>
  <c r="G22" i="16" s="1"/>
  <c r="D25" i="16"/>
  <c r="C22" i="16"/>
  <c r="C50" i="16"/>
  <c r="K50" i="16" s="1"/>
  <c r="K49" i="16" s="1"/>
  <c r="P30" i="16"/>
  <c r="O25" i="16"/>
  <c r="G25" i="16"/>
  <c r="F12" i="16"/>
  <c r="C12" i="16" s="1"/>
  <c r="L14" i="16"/>
  <c r="L12" i="16" s="1"/>
  <c r="E11" i="16"/>
  <c r="E10" i="23" s="1"/>
  <c r="C19" i="16"/>
  <c r="D18" i="16"/>
  <c r="C18" i="16" s="1"/>
  <c r="D49" i="16"/>
  <c r="C46" i="16"/>
  <c r="M53" i="16"/>
  <c r="M49" i="16" s="1"/>
  <c r="G46" i="16"/>
  <c r="G44" i="16" s="1"/>
  <c r="G42" i="16" s="1"/>
  <c r="H21" i="16"/>
  <c r="H19" i="16" s="1"/>
  <c r="H18" i="16" s="1"/>
  <c r="H11" i="16" s="1"/>
  <c r="C13" i="16"/>
  <c r="C21" i="16"/>
  <c r="G14" i="16"/>
  <c r="G12" i="16" s="1"/>
  <c r="C14" i="16"/>
  <c r="C44" i="16"/>
  <c r="L34" i="16"/>
  <c r="L32" i="16" s="1"/>
  <c r="C26" i="16"/>
  <c r="K26" i="16" s="1"/>
  <c r="C23" i="16"/>
  <c r="T23" i="16" s="1"/>
  <c r="T22" i="16" s="1"/>
  <c r="D13" i="21"/>
  <c r="T11" i="16" l="1"/>
  <c r="C25" i="16"/>
  <c r="K25" i="16" s="1"/>
  <c r="K11" i="16" s="1"/>
  <c r="C49" i="16"/>
  <c r="F11" i="16"/>
  <c r="F10" i="23" s="1"/>
  <c r="L25" i="16"/>
  <c r="O11" i="16"/>
  <c r="D11" i="16"/>
  <c r="D10" i="23" s="1"/>
  <c r="M21" i="16"/>
  <c r="M19" i="16" s="1"/>
  <c r="M18" i="16" s="1"/>
  <c r="M11" i="16" s="1"/>
  <c r="G21" i="16"/>
  <c r="G19" i="16" s="1"/>
  <c r="G18" i="16" s="1"/>
  <c r="G11" i="16" s="1"/>
  <c r="C11" i="16"/>
  <c r="C10" i="23" s="1"/>
  <c r="I10" i="23" s="1"/>
  <c r="L38" i="22"/>
  <c r="L37" i="22" s="1"/>
  <c r="C38" i="22"/>
  <c r="C37" i="22" s="1"/>
  <c r="W37" i="22"/>
  <c r="O8" i="22"/>
  <c r="N8" i="22"/>
  <c r="M8" i="22"/>
  <c r="F37" i="22"/>
  <c r="E37" i="22"/>
  <c r="D37" i="22"/>
  <c r="L16" i="22"/>
  <c r="C16" i="22"/>
  <c r="T16" i="22" s="1"/>
  <c r="L14" i="22"/>
  <c r="L13" i="22" s="1"/>
  <c r="C14" i="22"/>
  <c r="T14" i="22" s="1"/>
  <c r="W13" i="22"/>
  <c r="D13" i="22"/>
  <c r="L10" i="22"/>
  <c r="L9" i="22" s="1"/>
  <c r="C10" i="22"/>
  <c r="W9" i="22"/>
  <c r="F9" i="22"/>
  <c r="E9" i="22"/>
  <c r="D9" i="22"/>
  <c r="L36" i="21"/>
  <c r="C36" i="21"/>
  <c r="L34" i="21"/>
  <c r="C34" i="21"/>
  <c r="F33" i="21"/>
  <c r="E33" i="21"/>
  <c r="D33" i="21"/>
  <c r="L30" i="21"/>
  <c r="C30" i="21"/>
  <c r="L28" i="21"/>
  <c r="C28" i="21"/>
  <c r="T28" i="21" s="1"/>
  <c r="T27" i="21" s="1"/>
  <c r="F27" i="21"/>
  <c r="E27" i="21"/>
  <c r="D27" i="21"/>
  <c r="C27" i="21"/>
  <c r="L25" i="21"/>
  <c r="C25" i="21"/>
  <c r="T25" i="21" s="1"/>
  <c r="L23" i="21"/>
  <c r="C23" i="21"/>
  <c r="L21" i="21"/>
  <c r="C21" i="21"/>
  <c r="C18" i="21"/>
  <c r="F17" i="21"/>
  <c r="E17" i="21"/>
  <c r="D17" i="21"/>
  <c r="L16" i="21"/>
  <c r="C16" i="21"/>
  <c r="L15" i="21"/>
  <c r="C15" i="21"/>
  <c r="O14" i="21"/>
  <c r="O8" i="21" s="1"/>
  <c r="M14" i="21"/>
  <c r="M8" i="21" s="1"/>
  <c r="F14" i="21"/>
  <c r="E14" i="21"/>
  <c r="D14" i="21"/>
  <c r="L13" i="21"/>
  <c r="C13" i="21"/>
  <c r="L11" i="21"/>
  <c r="E11" i="21"/>
  <c r="C11" i="21" s="1"/>
  <c r="L10" i="21"/>
  <c r="C10" i="21"/>
  <c r="F9" i="21"/>
  <c r="D9" i="21"/>
  <c r="L27" i="21" l="1"/>
  <c r="C17" i="21"/>
  <c r="T8" i="21"/>
  <c r="L9" i="21"/>
  <c r="T13" i="22"/>
  <c r="T8" i="22" s="1"/>
  <c r="D8" i="21"/>
  <c r="D12" i="23" s="1"/>
  <c r="L33" i="21"/>
  <c r="L17" i="21"/>
  <c r="P25" i="16"/>
  <c r="P11" i="16" s="1"/>
  <c r="L11" i="16"/>
  <c r="D8" i="22"/>
  <c r="D11" i="23" s="1"/>
  <c r="E8" i="22"/>
  <c r="E11" i="23" s="1"/>
  <c r="F8" i="22"/>
  <c r="F11" i="23" s="1"/>
  <c r="P38" i="22"/>
  <c r="P37" i="22" s="1"/>
  <c r="C14" i="21"/>
  <c r="F8" i="21"/>
  <c r="F12" i="23" s="1"/>
  <c r="L14" i="21"/>
  <c r="C33" i="21"/>
  <c r="P14" i="22"/>
  <c r="P10" i="22"/>
  <c r="P9" i="22" s="1"/>
  <c r="P58" i="22"/>
  <c r="W8" i="22"/>
  <c r="C13" i="22"/>
  <c r="C9" i="22"/>
  <c r="P16" i="22"/>
  <c r="E9" i="21"/>
  <c r="D9" i="23" l="1"/>
  <c r="L8" i="21"/>
  <c r="C8" i="22"/>
  <c r="C11" i="23" s="1"/>
  <c r="I11" i="23" s="1"/>
  <c r="L8" i="22"/>
  <c r="P13" i="22"/>
  <c r="P8" i="22" s="1"/>
  <c r="F9" i="23"/>
  <c r="E8" i="21"/>
  <c r="C9" i="21"/>
  <c r="C8" i="21" l="1"/>
  <c r="C12" i="23" s="1"/>
  <c r="E12" i="23"/>
  <c r="E9" i="23" s="1"/>
  <c r="F5" i="16"/>
  <c r="C9" i="23" l="1"/>
  <c r="I12" i="23"/>
  <c r="I9" i="23" s="1"/>
  <c r="O6" i="16"/>
  <c r="P6" i="16" s="1"/>
  <c r="U6" i="16" s="1"/>
  <c r="N14" i="19" l="1"/>
  <c r="N12" i="19" s="1"/>
  <c r="C10" i="14"/>
  <c r="E11" i="14"/>
  <c r="F11" i="14"/>
  <c r="F132" i="20"/>
  <c r="F132" i="18"/>
  <c r="AA135" i="20"/>
  <c r="Q135" i="20"/>
  <c r="P135" i="20" s="1"/>
  <c r="N135" i="20"/>
  <c r="G135" i="20"/>
  <c r="F135" i="20" s="1"/>
  <c r="E135" i="20"/>
  <c r="AA134" i="20"/>
  <c r="Q134" i="20"/>
  <c r="P134" i="20" s="1"/>
  <c r="N134" i="20"/>
  <c r="G134" i="20"/>
  <c r="F134" i="20" s="1"/>
  <c r="E134" i="20"/>
  <c r="V133" i="20"/>
  <c r="V131" i="20" s="1"/>
  <c r="U133" i="20"/>
  <c r="U131" i="20" s="1"/>
  <c r="T133" i="20"/>
  <c r="T131" i="20" s="1"/>
  <c r="S133" i="20"/>
  <c r="S131" i="20" s="1"/>
  <c r="R133" i="20"/>
  <c r="R131" i="20" s="1"/>
  <c r="O133" i="20"/>
  <c r="O131" i="20" s="1"/>
  <c r="L133" i="20"/>
  <c r="L131" i="20" s="1"/>
  <c r="K133" i="20"/>
  <c r="K131" i="20" s="1"/>
  <c r="J133" i="20"/>
  <c r="J131" i="20" s="1"/>
  <c r="I133" i="20"/>
  <c r="I131" i="20" s="1"/>
  <c r="H133" i="20"/>
  <c r="H131" i="20" s="1"/>
  <c r="D133" i="20"/>
  <c r="D131" i="20" s="1"/>
  <c r="AE131" i="20"/>
  <c r="AD131" i="20"/>
  <c r="AC131" i="20"/>
  <c r="AB131" i="20"/>
  <c r="Z131" i="20"/>
  <c r="X131" i="20"/>
  <c r="AA130" i="20"/>
  <c r="AA129" i="20" s="1"/>
  <c r="N130" i="20"/>
  <c r="N129" i="20" s="1"/>
  <c r="G130" i="20"/>
  <c r="G129" i="20" s="1"/>
  <c r="F129" i="20" s="1"/>
  <c r="E130" i="20"/>
  <c r="E129" i="20" s="1"/>
  <c r="AE129" i="20"/>
  <c r="AD129" i="20"/>
  <c r="AC129" i="20"/>
  <c r="AB129" i="20"/>
  <c r="Z129" i="20"/>
  <c r="X129" i="20"/>
  <c r="V129" i="20"/>
  <c r="U129" i="20"/>
  <c r="T129" i="20"/>
  <c r="S129" i="20"/>
  <c r="R129" i="20"/>
  <c r="Q129" i="20"/>
  <c r="P129" i="20"/>
  <c r="O129" i="20"/>
  <c r="L129" i="20"/>
  <c r="K129" i="20"/>
  <c r="J129" i="20"/>
  <c r="I129" i="20"/>
  <c r="H129" i="20"/>
  <c r="D129" i="20"/>
  <c r="AA128" i="20"/>
  <c r="N128" i="20"/>
  <c r="M128" i="20" s="1"/>
  <c r="G128" i="20"/>
  <c r="F128" i="20" s="1"/>
  <c r="E128" i="20"/>
  <c r="AA127" i="20"/>
  <c r="Q127" i="20"/>
  <c r="Q124" i="20" s="1"/>
  <c r="N127" i="20"/>
  <c r="M127" i="20" s="1"/>
  <c r="G127" i="20"/>
  <c r="F127" i="20" s="1"/>
  <c r="E127" i="20"/>
  <c r="AA126" i="20"/>
  <c r="N126" i="20"/>
  <c r="W126" i="20" s="1"/>
  <c r="G126" i="20"/>
  <c r="Y126" i="20" s="1"/>
  <c r="E126" i="20"/>
  <c r="AA125" i="20"/>
  <c r="Z125" i="20"/>
  <c r="Q125" i="20"/>
  <c r="N125" i="20"/>
  <c r="W125" i="20" s="1"/>
  <c r="G125" i="20"/>
  <c r="E125" i="20"/>
  <c r="V124" i="20"/>
  <c r="U124" i="20"/>
  <c r="T124" i="20"/>
  <c r="S124" i="20"/>
  <c r="R124" i="20"/>
  <c r="O124" i="20"/>
  <c r="L124" i="20"/>
  <c r="K124" i="20"/>
  <c r="J124" i="20"/>
  <c r="I124" i="20"/>
  <c r="H124" i="20"/>
  <c r="D124" i="20"/>
  <c r="S123" i="20"/>
  <c r="Q123" i="20" s="1"/>
  <c r="P123" i="20" s="1"/>
  <c r="P122" i="20" s="1"/>
  <c r="N123" i="20"/>
  <c r="N122" i="20" s="1"/>
  <c r="G123" i="20"/>
  <c r="F123" i="20" s="1"/>
  <c r="F122" i="20" s="1"/>
  <c r="AE122" i="20"/>
  <c r="AE121" i="20" s="1"/>
  <c r="AD122" i="20"/>
  <c r="AD121" i="20" s="1"/>
  <c r="AC122" i="20"/>
  <c r="AC121" i="20" s="1"/>
  <c r="AB122" i="20"/>
  <c r="AB121" i="20" s="1"/>
  <c r="Z122" i="20"/>
  <c r="X122" i="20"/>
  <c r="X121" i="20" s="1"/>
  <c r="V122" i="20"/>
  <c r="U122" i="20"/>
  <c r="T122" i="20"/>
  <c r="R122" i="20"/>
  <c r="O122" i="20"/>
  <c r="L122" i="20"/>
  <c r="K122" i="20"/>
  <c r="J122" i="20"/>
  <c r="I122" i="20"/>
  <c r="H122" i="20"/>
  <c r="E122" i="20"/>
  <c r="D122" i="20"/>
  <c r="AE119" i="20"/>
  <c r="AD119" i="20"/>
  <c r="AC119" i="20"/>
  <c r="AB119" i="20"/>
  <c r="X119" i="20"/>
  <c r="AA101" i="20"/>
  <c r="Q101" i="20"/>
  <c r="N101" i="20"/>
  <c r="M101" i="20" s="1"/>
  <c r="G101" i="20"/>
  <c r="E101" i="20"/>
  <c r="AA100" i="20"/>
  <c r="Q100" i="20"/>
  <c r="P100" i="20" s="1"/>
  <c r="N100" i="20"/>
  <c r="M100" i="20" s="1"/>
  <c r="G100" i="20"/>
  <c r="F100" i="20" s="1"/>
  <c r="E100" i="20"/>
  <c r="AA99" i="20"/>
  <c r="Q99" i="20"/>
  <c r="P99" i="20" s="1"/>
  <c r="N99" i="20"/>
  <c r="M99" i="20" s="1"/>
  <c r="G99" i="20"/>
  <c r="F99" i="20" s="1"/>
  <c r="E99" i="20"/>
  <c r="AA98" i="20"/>
  <c r="Q98" i="20"/>
  <c r="P98" i="20" s="1"/>
  <c r="N98" i="20"/>
  <c r="M98" i="20" s="1"/>
  <c r="G98" i="20"/>
  <c r="F98" i="20" s="1"/>
  <c r="E98" i="20"/>
  <c r="AA97" i="20"/>
  <c r="Q97" i="20"/>
  <c r="N97" i="20"/>
  <c r="G97" i="20"/>
  <c r="E97" i="20"/>
  <c r="AA96" i="20"/>
  <c r="Q96" i="20"/>
  <c r="P96" i="20" s="1"/>
  <c r="N96" i="20"/>
  <c r="M96" i="20" s="1"/>
  <c r="G96" i="20"/>
  <c r="F96" i="20" s="1"/>
  <c r="E96" i="20"/>
  <c r="V95" i="20"/>
  <c r="V93" i="20" s="1"/>
  <c r="V88" i="20" s="1"/>
  <c r="U95" i="20"/>
  <c r="U93" i="20" s="1"/>
  <c r="U88" i="20" s="1"/>
  <c r="T95" i="20"/>
  <c r="T93" i="20" s="1"/>
  <c r="T88" i="20" s="1"/>
  <c r="S95" i="20"/>
  <c r="S93" i="20" s="1"/>
  <c r="S88" i="20" s="1"/>
  <c r="R95" i="20"/>
  <c r="R93" i="20" s="1"/>
  <c r="R88" i="20" s="1"/>
  <c r="O95" i="20"/>
  <c r="O93" i="20" s="1"/>
  <c r="O88" i="20" s="1"/>
  <c r="L95" i="20"/>
  <c r="L93" i="20" s="1"/>
  <c r="L88" i="20" s="1"/>
  <c r="K95" i="20"/>
  <c r="K93" i="20" s="1"/>
  <c r="K88" i="20" s="1"/>
  <c r="J95" i="20"/>
  <c r="J93" i="20" s="1"/>
  <c r="J88" i="20" s="1"/>
  <c r="I95" i="20"/>
  <c r="H95" i="20"/>
  <c r="H93" i="20" s="1"/>
  <c r="H88" i="20" s="1"/>
  <c r="D95" i="20"/>
  <c r="D93" i="20" s="1"/>
  <c r="D88" i="20" s="1"/>
  <c r="AE93" i="20"/>
  <c r="AE88" i="20" s="1"/>
  <c r="AD93" i="20"/>
  <c r="AD88" i="20" s="1"/>
  <c r="AC93" i="20"/>
  <c r="AC88" i="20" s="1"/>
  <c r="AB93" i="20"/>
  <c r="AB88" i="20" s="1"/>
  <c r="Z93" i="20"/>
  <c r="Z88" i="20" s="1"/>
  <c r="X93" i="20"/>
  <c r="X88" i="20" s="1"/>
  <c r="AA75" i="20"/>
  <c r="Q75" i="20"/>
  <c r="P75" i="20" s="1"/>
  <c r="P74" i="20" s="1"/>
  <c r="N75" i="20"/>
  <c r="M75" i="20" s="1"/>
  <c r="M74" i="20" s="1"/>
  <c r="G75" i="20"/>
  <c r="G74" i="20" s="1"/>
  <c r="V74" i="20"/>
  <c r="U74" i="20"/>
  <c r="T74" i="20"/>
  <c r="S74" i="20"/>
  <c r="R74" i="20"/>
  <c r="O74" i="20"/>
  <c r="L74" i="20"/>
  <c r="K74" i="20"/>
  <c r="J74" i="20"/>
  <c r="I74" i="20"/>
  <c r="H74" i="20"/>
  <c r="E74" i="20"/>
  <c r="D74" i="20"/>
  <c r="AA73" i="20"/>
  <c r="Q73" i="20"/>
  <c r="P73" i="20" s="1"/>
  <c r="N73" i="20"/>
  <c r="M73" i="20" s="1"/>
  <c r="G73" i="20"/>
  <c r="F73" i="20" s="1"/>
  <c r="AA72" i="20"/>
  <c r="Q72" i="20"/>
  <c r="P72" i="20" s="1"/>
  <c r="N72" i="20"/>
  <c r="M72" i="20" s="1"/>
  <c r="G72" i="20"/>
  <c r="F72" i="20" s="1"/>
  <c r="AA71" i="20"/>
  <c r="Q71" i="20"/>
  <c r="P71" i="20" s="1"/>
  <c r="N71" i="20"/>
  <c r="G71" i="20"/>
  <c r="F71" i="20" s="1"/>
  <c r="AA70" i="20"/>
  <c r="Q70" i="20"/>
  <c r="P70" i="20" s="1"/>
  <c r="N70" i="20"/>
  <c r="G70" i="20"/>
  <c r="F70" i="20" s="1"/>
  <c r="AA69" i="20"/>
  <c r="Q69" i="20"/>
  <c r="N69" i="20"/>
  <c r="G69" i="20"/>
  <c r="F69" i="20" s="1"/>
  <c r="V68" i="20"/>
  <c r="U68" i="20"/>
  <c r="T68" i="20"/>
  <c r="S68" i="20"/>
  <c r="R68" i="20"/>
  <c r="O68" i="20"/>
  <c r="L68" i="20"/>
  <c r="K68" i="20"/>
  <c r="J68" i="20"/>
  <c r="I68" i="20"/>
  <c r="H68" i="20"/>
  <c r="E68" i="20"/>
  <c r="D68" i="20"/>
  <c r="AA65" i="20"/>
  <c r="Q65" i="20"/>
  <c r="P65" i="20" s="1"/>
  <c r="N65" i="20"/>
  <c r="G65" i="20"/>
  <c r="F65" i="20" s="1"/>
  <c r="AA64" i="20"/>
  <c r="Q64" i="20"/>
  <c r="P64" i="20" s="1"/>
  <c r="N64" i="20"/>
  <c r="G64" i="20"/>
  <c r="F64" i="20" s="1"/>
  <c r="AA63" i="20"/>
  <c r="Q63" i="20"/>
  <c r="P63" i="20" s="1"/>
  <c r="N63" i="20"/>
  <c r="M63" i="20" s="1"/>
  <c r="G63" i="20"/>
  <c r="AA62" i="20"/>
  <c r="Q62" i="20"/>
  <c r="N62" i="20"/>
  <c r="M62" i="20" s="1"/>
  <c r="G62" i="20"/>
  <c r="F62" i="20" s="1"/>
  <c r="AA61" i="20"/>
  <c r="Q61" i="20"/>
  <c r="P61" i="20" s="1"/>
  <c r="N61" i="20"/>
  <c r="G61" i="20"/>
  <c r="F61" i="20" s="1"/>
  <c r="AA60" i="20"/>
  <c r="Q60" i="20"/>
  <c r="P60" i="20" s="1"/>
  <c r="N60" i="20"/>
  <c r="M60" i="20" s="1"/>
  <c r="G60" i="20"/>
  <c r="F60" i="20" s="1"/>
  <c r="AA59" i="20"/>
  <c r="Q59" i="20"/>
  <c r="P59" i="20" s="1"/>
  <c r="N59" i="20"/>
  <c r="M59" i="20" s="1"/>
  <c r="G59" i="20"/>
  <c r="F59" i="20" s="1"/>
  <c r="AA58" i="20"/>
  <c r="Q58" i="20"/>
  <c r="N58" i="20"/>
  <c r="M58" i="20" s="1"/>
  <c r="G58" i="20"/>
  <c r="F58" i="20" s="1"/>
  <c r="AA57" i="20"/>
  <c r="Q57" i="20"/>
  <c r="P57" i="20" s="1"/>
  <c r="N57" i="20"/>
  <c r="M57" i="20" s="1"/>
  <c r="G57" i="20"/>
  <c r="AA56" i="20"/>
  <c r="Q56" i="20"/>
  <c r="N56" i="20"/>
  <c r="M56" i="20" s="1"/>
  <c r="G56" i="20"/>
  <c r="F56" i="20" s="1"/>
  <c r="AA55" i="20"/>
  <c r="Q55" i="20"/>
  <c r="P55" i="20" s="1"/>
  <c r="N55" i="20"/>
  <c r="M55" i="20" s="1"/>
  <c r="G55" i="20"/>
  <c r="AA54" i="20"/>
  <c r="Q54" i="20"/>
  <c r="P54" i="20" s="1"/>
  <c r="N54" i="20"/>
  <c r="M54" i="20" s="1"/>
  <c r="G54" i="20"/>
  <c r="F54" i="20" s="1"/>
  <c r="AA53" i="20"/>
  <c r="Q53" i="20"/>
  <c r="P53" i="20" s="1"/>
  <c r="N53" i="20"/>
  <c r="M53" i="20" s="1"/>
  <c r="G53" i="20"/>
  <c r="AA52" i="20"/>
  <c r="Q52" i="20"/>
  <c r="N52" i="20"/>
  <c r="G52" i="20"/>
  <c r="F52" i="20" s="1"/>
  <c r="AA51" i="20"/>
  <c r="Q51" i="20"/>
  <c r="P51" i="20" s="1"/>
  <c r="N51" i="20"/>
  <c r="M51" i="20" s="1"/>
  <c r="G51" i="20"/>
  <c r="F51" i="20" s="1"/>
  <c r="S50" i="20"/>
  <c r="I50" i="20"/>
  <c r="E50" i="20"/>
  <c r="D50" i="20"/>
  <c r="AA49" i="20"/>
  <c r="Q49" i="20"/>
  <c r="P49" i="20" s="1"/>
  <c r="N49" i="20"/>
  <c r="M49" i="20" s="1"/>
  <c r="G49" i="20"/>
  <c r="F49" i="20" s="1"/>
  <c r="AA48" i="20"/>
  <c r="Q48" i="20"/>
  <c r="P48" i="20" s="1"/>
  <c r="N48" i="20"/>
  <c r="M48" i="20" s="1"/>
  <c r="G48" i="20"/>
  <c r="AA47" i="20"/>
  <c r="Q47" i="20"/>
  <c r="N47" i="20"/>
  <c r="M47" i="20" s="1"/>
  <c r="G47" i="20"/>
  <c r="F47" i="20" s="1"/>
  <c r="AA46" i="20"/>
  <c r="Q46" i="20"/>
  <c r="N46" i="20"/>
  <c r="G46" i="20"/>
  <c r="F46" i="20" s="1"/>
  <c r="AA45" i="20"/>
  <c r="Q45" i="20"/>
  <c r="N45" i="20"/>
  <c r="G45" i="20"/>
  <c r="F45" i="20" s="1"/>
  <c r="AA44" i="20"/>
  <c r="Q44" i="20"/>
  <c r="P44" i="20" s="1"/>
  <c r="N44" i="20"/>
  <c r="M44" i="20" s="1"/>
  <c r="G44" i="20"/>
  <c r="F44" i="20" s="1"/>
  <c r="AA43" i="20"/>
  <c r="Q43" i="20"/>
  <c r="P43" i="20" s="1"/>
  <c r="N43" i="20"/>
  <c r="M43" i="20" s="1"/>
  <c r="G43" i="20"/>
  <c r="F43" i="20" s="1"/>
  <c r="AA42" i="20"/>
  <c r="Q42" i="20"/>
  <c r="N42" i="20"/>
  <c r="M42" i="20" s="1"/>
  <c r="G42" i="20"/>
  <c r="F42" i="20" s="1"/>
  <c r="AA41" i="20"/>
  <c r="Q41" i="20"/>
  <c r="P41" i="20" s="1"/>
  <c r="N41" i="20"/>
  <c r="G41" i="20"/>
  <c r="F41" i="20" s="1"/>
  <c r="AA40" i="20"/>
  <c r="Q40" i="20"/>
  <c r="N40" i="20"/>
  <c r="M40" i="20" s="1"/>
  <c r="G40" i="20"/>
  <c r="F40" i="20" s="1"/>
  <c r="AA39" i="20"/>
  <c r="Q39" i="20"/>
  <c r="P39" i="20" s="1"/>
  <c r="N39" i="20"/>
  <c r="M39" i="20" s="1"/>
  <c r="G39" i="20"/>
  <c r="AA38" i="20"/>
  <c r="Q38" i="20"/>
  <c r="P38" i="20" s="1"/>
  <c r="N38" i="20"/>
  <c r="M38" i="20" s="1"/>
  <c r="G38" i="20"/>
  <c r="AA37" i="20"/>
  <c r="Q37" i="20"/>
  <c r="P37" i="20" s="1"/>
  <c r="N37" i="20"/>
  <c r="M37" i="20" s="1"/>
  <c r="G37" i="20"/>
  <c r="AA36" i="20"/>
  <c r="Q36" i="20"/>
  <c r="P36" i="20" s="1"/>
  <c r="N36" i="20"/>
  <c r="M36" i="20" s="1"/>
  <c r="G36" i="20"/>
  <c r="F36" i="20" s="1"/>
  <c r="S35" i="20"/>
  <c r="I35" i="20"/>
  <c r="E35" i="20"/>
  <c r="D35" i="20"/>
  <c r="V34" i="20"/>
  <c r="U34" i="20"/>
  <c r="T34" i="20"/>
  <c r="R34" i="20"/>
  <c r="O34" i="20"/>
  <c r="L34" i="20"/>
  <c r="K34" i="20"/>
  <c r="J34" i="20"/>
  <c r="H34" i="20"/>
  <c r="AA27" i="20"/>
  <c r="M27" i="20"/>
  <c r="M26" i="20" s="1"/>
  <c r="M25" i="20" s="1"/>
  <c r="M24" i="20" s="1"/>
  <c r="G27" i="20"/>
  <c r="W27" i="20" s="1"/>
  <c r="N26" i="20"/>
  <c r="N25" i="20" s="1"/>
  <c r="N24" i="20" s="1"/>
  <c r="I26" i="20"/>
  <c r="I25" i="20" s="1"/>
  <c r="AA25" i="20" s="1"/>
  <c r="E26" i="20"/>
  <c r="E25" i="20" s="1"/>
  <c r="E24" i="20" s="1"/>
  <c r="D26" i="20"/>
  <c r="D25" i="20" s="1"/>
  <c r="D24" i="20" s="1"/>
  <c r="AA21" i="20"/>
  <c r="Q21" i="20"/>
  <c r="P21" i="20" s="1"/>
  <c r="N21" i="20"/>
  <c r="M21" i="20" s="1"/>
  <c r="G21" i="20"/>
  <c r="F21" i="20" s="1"/>
  <c r="E21" i="20"/>
  <c r="E19" i="20" s="1"/>
  <c r="E18" i="20" s="1"/>
  <c r="E13" i="20" s="1"/>
  <c r="AA20" i="20"/>
  <c r="Q20" i="20"/>
  <c r="P20" i="20" s="1"/>
  <c r="N20" i="20"/>
  <c r="G20" i="20"/>
  <c r="F20" i="20" s="1"/>
  <c r="S19" i="20"/>
  <c r="S18" i="20" s="1"/>
  <c r="S13" i="20" s="1"/>
  <c r="I19" i="20"/>
  <c r="I18" i="20" s="1"/>
  <c r="D19" i="20"/>
  <c r="D18" i="20" s="1"/>
  <c r="D13" i="20" s="1"/>
  <c r="E16" i="14"/>
  <c r="F16" i="14"/>
  <c r="E9" i="14"/>
  <c r="E8" i="14" s="1"/>
  <c r="F9" i="14"/>
  <c r="C12" i="14"/>
  <c r="C13" i="14"/>
  <c r="C15" i="14"/>
  <c r="C17" i="14"/>
  <c r="F24" i="15"/>
  <c r="F21" i="15"/>
  <c r="F16" i="15"/>
  <c r="F13" i="15"/>
  <c r="L10" i="19"/>
  <c r="I15" i="19"/>
  <c r="E12" i="19"/>
  <c r="I12" i="19"/>
  <c r="I9" i="19"/>
  <c r="C10" i="15"/>
  <c r="C11" i="15"/>
  <c r="C12" i="15"/>
  <c r="C14" i="15"/>
  <c r="C15" i="15"/>
  <c r="C17" i="15"/>
  <c r="C18" i="15"/>
  <c r="C19" i="15"/>
  <c r="C20" i="15"/>
  <c r="C22" i="15"/>
  <c r="C23" i="15"/>
  <c r="C25" i="15"/>
  <c r="C26" i="15"/>
  <c r="F9" i="15"/>
  <c r="AA135" i="18"/>
  <c r="Q135" i="18"/>
  <c r="P135" i="18" s="1"/>
  <c r="N135" i="18"/>
  <c r="M135" i="18" s="1"/>
  <c r="G135" i="18"/>
  <c r="E135" i="18"/>
  <c r="AA134" i="18"/>
  <c r="Q134" i="18"/>
  <c r="P134" i="18" s="1"/>
  <c r="N134" i="18"/>
  <c r="G134" i="18"/>
  <c r="F134" i="18" s="1"/>
  <c r="E134" i="18"/>
  <c r="V133" i="18"/>
  <c r="V131" i="18" s="1"/>
  <c r="U133" i="18"/>
  <c r="U131" i="18" s="1"/>
  <c r="T133" i="18"/>
  <c r="T131" i="18" s="1"/>
  <c r="S133" i="18"/>
  <c r="S131" i="18" s="1"/>
  <c r="R133" i="18"/>
  <c r="R131" i="18" s="1"/>
  <c r="O133" i="18"/>
  <c r="O131" i="18" s="1"/>
  <c r="L133" i="18"/>
  <c r="L131" i="18" s="1"/>
  <c r="K133" i="18"/>
  <c r="K131" i="18" s="1"/>
  <c r="J133" i="18"/>
  <c r="J131" i="18" s="1"/>
  <c r="I133" i="18"/>
  <c r="H133" i="18"/>
  <c r="H131" i="18" s="1"/>
  <c r="D133" i="18"/>
  <c r="D131" i="18" s="1"/>
  <c r="AE131" i="18"/>
  <c r="AD131" i="18"/>
  <c r="AC131" i="18"/>
  <c r="AB131" i="18"/>
  <c r="Z131" i="18"/>
  <c r="X131" i="18"/>
  <c r="AA130" i="18"/>
  <c r="AA129" i="18" s="1"/>
  <c r="N130" i="18"/>
  <c r="N129" i="18" s="1"/>
  <c r="G130" i="18"/>
  <c r="Y130" i="18" s="1"/>
  <c r="Y129" i="18" s="1"/>
  <c r="E130" i="18"/>
  <c r="E129" i="18" s="1"/>
  <c r="AE129" i="18"/>
  <c r="AD129" i="18"/>
  <c r="AC129" i="18"/>
  <c r="AB129" i="18"/>
  <c r="Z129" i="18"/>
  <c r="X129" i="18"/>
  <c r="V129" i="18"/>
  <c r="U129" i="18"/>
  <c r="T129" i="18"/>
  <c r="S129" i="18"/>
  <c r="R129" i="18"/>
  <c r="Q129" i="18"/>
  <c r="P129" i="18"/>
  <c r="O129" i="18"/>
  <c r="L129" i="18"/>
  <c r="K129" i="18"/>
  <c r="J129" i="18"/>
  <c r="I129" i="18"/>
  <c r="H129" i="18"/>
  <c r="D129" i="18"/>
  <c r="AA128" i="18"/>
  <c r="N128" i="18"/>
  <c r="M128" i="18" s="1"/>
  <c r="G128" i="18"/>
  <c r="E128" i="18"/>
  <c r="AA127" i="18"/>
  <c r="Q127" i="18"/>
  <c r="P127" i="18" s="1"/>
  <c r="N127" i="18"/>
  <c r="M127" i="18" s="1"/>
  <c r="G127" i="18"/>
  <c r="F127" i="18" s="1"/>
  <c r="E127" i="18"/>
  <c r="AA126" i="18"/>
  <c r="N126" i="18"/>
  <c r="M126" i="18" s="1"/>
  <c r="G126" i="18"/>
  <c r="Y126" i="18" s="1"/>
  <c r="E126" i="18"/>
  <c r="AA125" i="18"/>
  <c r="Z125" i="18"/>
  <c r="Q125" i="18"/>
  <c r="P125" i="18" s="1"/>
  <c r="N125" i="18"/>
  <c r="W125" i="18" s="1"/>
  <c r="G125" i="18"/>
  <c r="E125" i="18"/>
  <c r="V124" i="18"/>
  <c r="U124" i="18"/>
  <c r="T124" i="18"/>
  <c r="S124" i="18"/>
  <c r="R124" i="18"/>
  <c r="O124" i="18"/>
  <c r="L124" i="18"/>
  <c r="K124" i="18"/>
  <c r="J124" i="18"/>
  <c r="I124" i="18"/>
  <c r="H124" i="18"/>
  <c r="D124" i="18"/>
  <c r="S123" i="18"/>
  <c r="Q123" i="18" s="1"/>
  <c r="N123" i="18"/>
  <c r="N122" i="18" s="1"/>
  <c r="G123" i="18"/>
  <c r="G122" i="18" s="1"/>
  <c r="AE122" i="18"/>
  <c r="AE121" i="18" s="1"/>
  <c r="AD122" i="18"/>
  <c r="AD121" i="18" s="1"/>
  <c r="AC122" i="18"/>
  <c r="AC121" i="18" s="1"/>
  <c r="AB122" i="18"/>
  <c r="AB121" i="18" s="1"/>
  <c r="Z122" i="18"/>
  <c r="X122" i="18"/>
  <c r="X121" i="18" s="1"/>
  <c r="V122" i="18"/>
  <c r="U122" i="18"/>
  <c r="T122" i="18"/>
  <c r="R122" i="18"/>
  <c r="O122" i="18"/>
  <c r="L122" i="18"/>
  <c r="K122" i="18"/>
  <c r="J122" i="18"/>
  <c r="I122" i="18"/>
  <c r="H122" i="18"/>
  <c r="E122" i="18"/>
  <c r="D122" i="18"/>
  <c r="AE119" i="18"/>
  <c r="AD119" i="18"/>
  <c r="AC119" i="18"/>
  <c r="AB119" i="18"/>
  <c r="X119" i="18"/>
  <c r="AA101" i="18"/>
  <c r="Q101" i="18"/>
  <c r="N101" i="18"/>
  <c r="G101" i="18"/>
  <c r="F101" i="18" s="1"/>
  <c r="E101" i="18"/>
  <c r="AA100" i="18"/>
  <c r="Q100" i="18"/>
  <c r="P100" i="18" s="1"/>
  <c r="N100" i="18"/>
  <c r="M100" i="18" s="1"/>
  <c r="G100" i="18"/>
  <c r="F100" i="18" s="1"/>
  <c r="E100" i="18"/>
  <c r="AA99" i="18"/>
  <c r="Q99" i="18"/>
  <c r="N99" i="18"/>
  <c r="G99" i="18"/>
  <c r="F99" i="18" s="1"/>
  <c r="E99" i="18"/>
  <c r="AA98" i="18"/>
  <c r="Q98" i="18"/>
  <c r="N98" i="18"/>
  <c r="M98" i="18" s="1"/>
  <c r="G98" i="18"/>
  <c r="E98" i="18"/>
  <c r="AA97" i="18"/>
  <c r="Q97" i="18"/>
  <c r="P97" i="18" s="1"/>
  <c r="N97" i="18"/>
  <c r="M97" i="18" s="1"/>
  <c r="G97" i="18"/>
  <c r="E97" i="18"/>
  <c r="AA96" i="18"/>
  <c r="Q96" i="18"/>
  <c r="P96" i="18" s="1"/>
  <c r="N96" i="18"/>
  <c r="M96" i="18" s="1"/>
  <c r="G96" i="18"/>
  <c r="F96" i="18" s="1"/>
  <c r="E96" i="18"/>
  <c r="V95" i="18"/>
  <c r="V93" i="18" s="1"/>
  <c r="V88" i="18" s="1"/>
  <c r="U95" i="18"/>
  <c r="U93" i="18" s="1"/>
  <c r="U88" i="18" s="1"/>
  <c r="T95" i="18"/>
  <c r="T93" i="18" s="1"/>
  <c r="T88" i="18" s="1"/>
  <c r="S95" i="18"/>
  <c r="S93" i="18" s="1"/>
  <c r="S88" i="18" s="1"/>
  <c r="H13" i="19" s="1"/>
  <c r="R95" i="18"/>
  <c r="R93" i="18" s="1"/>
  <c r="R88" i="18" s="1"/>
  <c r="O95" i="18"/>
  <c r="O93" i="18" s="1"/>
  <c r="O88" i="18" s="1"/>
  <c r="L95" i="18"/>
  <c r="L93" i="18" s="1"/>
  <c r="L88" i="18" s="1"/>
  <c r="K95" i="18"/>
  <c r="K93" i="18" s="1"/>
  <c r="K88" i="18" s="1"/>
  <c r="J95" i="18"/>
  <c r="J93" i="18" s="1"/>
  <c r="J88" i="18" s="1"/>
  <c r="I95" i="18"/>
  <c r="I93" i="18" s="1"/>
  <c r="I88" i="18" s="1"/>
  <c r="D13" i="19" s="1"/>
  <c r="C13" i="19" s="1"/>
  <c r="H95" i="18"/>
  <c r="H93" i="18" s="1"/>
  <c r="H88" i="18" s="1"/>
  <c r="D95" i="18"/>
  <c r="D93" i="18" s="1"/>
  <c r="D88" i="18" s="1"/>
  <c r="AE93" i="18"/>
  <c r="AE88" i="18" s="1"/>
  <c r="AD93" i="18"/>
  <c r="AD88" i="18" s="1"/>
  <c r="AC93" i="18"/>
  <c r="AC88" i="18" s="1"/>
  <c r="AB93" i="18"/>
  <c r="AB88" i="18" s="1"/>
  <c r="Z93" i="18"/>
  <c r="Z88" i="18" s="1"/>
  <c r="X93" i="18"/>
  <c r="X88" i="18" s="1"/>
  <c r="AA75" i="18"/>
  <c r="Q75" i="18"/>
  <c r="P75" i="18" s="1"/>
  <c r="P74" i="18" s="1"/>
  <c r="N75" i="18"/>
  <c r="M75" i="18" s="1"/>
  <c r="M74" i="18" s="1"/>
  <c r="G75" i="18"/>
  <c r="V74" i="18"/>
  <c r="U74" i="18"/>
  <c r="T74" i="18"/>
  <c r="S74" i="18"/>
  <c r="R74" i="18"/>
  <c r="O74" i="18"/>
  <c r="L74" i="18"/>
  <c r="K74" i="18"/>
  <c r="J74" i="18"/>
  <c r="I74" i="18"/>
  <c r="H74" i="18"/>
  <c r="E74" i="18"/>
  <c r="D74" i="18"/>
  <c r="AA73" i="18"/>
  <c r="Q73" i="18"/>
  <c r="P73" i="18" s="1"/>
  <c r="N73" i="18"/>
  <c r="M73" i="18" s="1"/>
  <c r="G73" i="18"/>
  <c r="AA72" i="18"/>
  <c r="Q72" i="18"/>
  <c r="P72" i="18" s="1"/>
  <c r="N72" i="18"/>
  <c r="G72" i="18"/>
  <c r="AA71" i="18"/>
  <c r="Q71" i="18"/>
  <c r="P71" i="18" s="1"/>
  <c r="N71" i="18"/>
  <c r="M71" i="18" s="1"/>
  <c r="G71" i="18"/>
  <c r="AA70" i="18"/>
  <c r="Q70" i="18"/>
  <c r="N70" i="18"/>
  <c r="M70" i="18" s="1"/>
  <c r="G70" i="18"/>
  <c r="F70" i="18" s="1"/>
  <c r="AA69" i="18"/>
  <c r="Q69" i="18"/>
  <c r="P69" i="18" s="1"/>
  <c r="N69" i="18"/>
  <c r="M69" i="18" s="1"/>
  <c r="G69" i="18"/>
  <c r="F69" i="18" s="1"/>
  <c r="V68" i="18"/>
  <c r="U68" i="18"/>
  <c r="T68" i="18"/>
  <c r="S68" i="18"/>
  <c r="R68" i="18"/>
  <c r="O68" i="18"/>
  <c r="L68" i="18"/>
  <c r="K68" i="18"/>
  <c r="J68" i="18"/>
  <c r="I68" i="18"/>
  <c r="H68" i="18"/>
  <c r="E68" i="18"/>
  <c r="D68" i="18"/>
  <c r="AA65" i="18"/>
  <c r="Q65" i="18"/>
  <c r="P65" i="18" s="1"/>
  <c r="N65" i="18"/>
  <c r="G65" i="18"/>
  <c r="AA64" i="18"/>
  <c r="Q64" i="18"/>
  <c r="P64" i="18" s="1"/>
  <c r="N64" i="18"/>
  <c r="M64" i="18" s="1"/>
  <c r="G64" i="18"/>
  <c r="F64" i="18" s="1"/>
  <c r="AA63" i="18"/>
  <c r="Q63" i="18"/>
  <c r="P63" i="18" s="1"/>
  <c r="N63" i="18"/>
  <c r="G63" i="18"/>
  <c r="AA62" i="18"/>
  <c r="Q62" i="18"/>
  <c r="P62" i="18" s="1"/>
  <c r="N62" i="18"/>
  <c r="M62" i="18" s="1"/>
  <c r="G62" i="18"/>
  <c r="F62" i="18" s="1"/>
  <c r="AA61" i="18"/>
  <c r="Q61" i="18"/>
  <c r="P61" i="18" s="1"/>
  <c r="N61" i="18"/>
  <c r="M61" i="18" s="1"/>
  <c r="G61" i="18"/>
  <c r="AA60" i="18"/>
  <c r="Q60" i="18"/>
  <c r="P60" i="18" s="1"/>
  <c r="N60" i="18"/>
  <c r="M60" i="18" s="1"/>
  <c r="G60" i="18"/>
  <c r="F60" i="18" s="1"/>
  <c r="AA59" i="18"/>
  <c r="Q59" i="18"/>
  <c r="N59" i="18"/>
  <c r="G59" i="18"/>
  <c r="F59" i="18" s="1"/>
  <c r="AA58" i="18"/>
  <c r="Q58" i="18"/>
  <c r="N58" i="18"/>
  <c r="G58" i="18"/>
  <c r="F58" i="18" s="1"/>
  <c r="AA57" i="18"/>
  <c r="Q57" i="18"/>
  <c r="N57" i="18"/>
  <c r="M57" i="18" s="1"/>
  <c r="G57" i="18"/>
  <c r="AA56" i="18"/>
  <c r="Q56" i="18"/>
  <c r="P56" i="18" s="1"/>
  <c r="N56" i="18"/>
  <c r="M56" i="18" s="1"/>
  <c r="G56" i="18"/>
  <c r="AA55" i="18"/>
  <c r="Q55" i="18"/>
  <c r="N55" i="18"/>
  <c r="M55" i="18" s="1"/>
  <c r="G55" i="18"/>
  <c r="AA54" i="18"/>
  <c r="Q54" i="18"/>
  <c r="P54" i="18" s="1"/>
  <c r="N54" i="18"/>
  <c r="M54" i="18" s="1"/>
  <c r="G54" i="18"/>
  <c r="AA53" i="18"/>
  <c r="Q53" i="18"/>
  <c r="P53" i="18" s="1"/>
  <c r="N53" i="18"/>
  <c r="M53" i="18" s="1"/>
  <c r="G53" i="18"/>
  <c r="AA52" i="18"/>
  <c r="Q52" i="18"/>
  <c r="P52" i="18" s="1"/>
  <c r="N52" i="18"/>
  <c r="G52" i="18"/>
  <c r="AA51" i="18"/>
  <c r="Q51" i="18"/>
  <c r="N51" i="18"/>
  <c r="M51" i="18" s="1"/>
  <c r="G51" i="18"/>
  <c r="F51" i="18" s="1"/>
  <c r="S50" i="18"/>
  <c r="I50" i="18"/>
  <c r="E50" i="18"/>
  <c r="D50" i="18"/>
  <c r="AA49" i="18"/>
  <c r="Q49" i="18"/>
  <c r="P49" i="18" s="1"/>
  <c r="N49" i="18"/>
  <c r="M49" i="18" s="1"/>
  <c r="G49" i="18"/>
  <c r="AA48" i="18"/>
  <c r="Q48" i="18"/>
  <c r="N48" i="18"/>
  <c r="M48" i="18" s="1"/>
  <c r="G48" i="18"/>
  <c r="F48" i="18" s="1"/>
  <c r="AA47" i="18"/>
  <c r="Q47" i="18"/>
  <c r="P47" i="18" s="1"/>
  <c r="N47" i="18"/>
  <c r="M47" i="18" s="1"/>
  <c r="G47" i="18"/>
  <c r="AA46" i="18"/>
  <c r="Q46" i="18"/>
  <c r="P46" i="18" s="1"/>
  <c r="N46" i="18"/>
  <c r="M46" i="18" s="1"/>
  <c r="G46" i="18"/>
  <c r="AA45" i="18"/>
  <c r="Q45" i="18"/>
  <c r="P45" i="18" s="1"/>
  <c r="N45" i="18"/>
  <c r="M45" i="18" s="1"/>
  <c r="G45" i="18"/>
  <c r="F45" i="18" s="1"/>
  <c r="AA44" i="18"/>
  <c r="Q44" i="18"/>
  <c r="N44" i="18"/>
  <c r="G44" i="18"/>
  <c r="F44" i="18" s="1"/>
  <c r="AA43" i="18"/>
  <c r="Q43" i="18"/>
  <c r="N43" i="18"/>
  <c r="M43" i="18" s="1"/>
  <c r="G43" i="18"/>
  <c r="AA42" i="18"/>
  <c r="Q42" i="18"/>
  <c r="N42" i="18"/>
  <c r="G42" i="18"/>
  <c r="F42" i="18" s="1"/>
  <c r="AA41" i="18"/>
  <c r="Q41" i="18"/>
  <c r="P41" i="18" s="1"/>
  <c r="N41" i="18"/>
  <c r="M41" i="18" s="1"/>
  <c r="G41" i="18"/>
  <c r="AA40" i="18"/>
  <c r="Q40" i="18"/>
  <c r="N40" i="18"/>
  <c r="M40" i="18" s="1"/>
  <c r="G40" i="18"/>
  <c r="AA39" i="18"/>
  <c r="Q39" i="18"/>
  <c r="P39" i="18" s="1"/>
  <c r="N39" i="18"/>
  <c r="M39" i="18" s="1"/>
  <c r="G39" i="18"/>
  <c r="F39" i="18" s="1"/>
  <c r="AA38" i="18"/>
  <c r="Q38" i="18"/>
  <c r="P38" i="18" s="1"/>
  <c r="N38" i="18"/>
  <c r="G38" i="18"/>
  <c r="AA37" i="18"/>
  <c r="Q37" i="18"/>
  <c r="P37" i="18" s="1"/>
  <c r="N37" i="18"/>
  <c r="M37" i="18" s="1"/>
  <c r="G37" i="18"/>
  <c r="AA36" i="18"/>
  <c r="Q36" i="18"/>
  <c r="P36" i="18" s="1"/>
  <c r="N36" i="18"/>
  <c r="M36" i="18" s="1"/>
  <c r="G36" i="18"/>
  <c r="S35" i="18"/>
  <c r="I35" i="18"/>
  <c r="E35" i="18"/>
  <c r="D35" i="18"/>
  <c r="V34" i="18"/>
  <c r="U34" i="18"/>
  <c r="T34" i="18"/>
  <c r="R34" i="18"/>
  <c r="O34" i="18"/>
  <c r="L34" i="18"/>
  <c r="K34" i="18"/>
  <c r="J34" i="18"/>
  <c r="H34" i="18"/>
  <c r="AA27" i="18"/>
  <c r="M27" i="18"/>
  <c r="M26" i="18" s="1"/>
  <c r="M25" i="18" s="1"/>
  <c r="M24" i="18" s="1"/>
  <c r="G27" i="18"/>
  <c r="F27" i="18" s="1"/>
  <c r="F26" i="18" s="1"/>
  <c r="F25" i="18" s="1"/>
  <c r="F24" i="18" s="1"/>
  <c r="N26" i="18"/>
  <c r="N25" i="18" s="1"/>
  <c r="N24" i="18" s="1"/>
  <c r="I26" i="18"/>
  <c r="I25" i="18" s="1"/>
  <c r="AA25" i="18" s="1"/>
  <c r="E26" i="18"/>
  <c r="E25" i="18" s="1"/>
  <c r="E24" i="18" s="1"/>
  <c r="D26" i="18"/>
  <c r="D25" i="18" s="1"/>
  <c r="D24" i="18" s="1"/>
  <c r="AA21" i="18"/>
  <c r="Q21" i="18"/>
  <c r="P21" i="18" s="1"/>
  <c r="N21" i="18"/>
  <c r="M21" i="18" s="1"/>
  <c r="G21" i="18"/>
  <c r="F21" i="18" s="1"/>
  <c r="E21" i="18"/>
  <c r="E19" i="18" s="1"/>
  <c r="E18" i="18" s="1"/>
  <c r="E13" i="18" s="1"/>
  <c r="AA20" i="18"/>
  <c r="Q20" i="18"/>
  <c r="N20" i="18"/>
  <c r="M20" i="18" s="1"/>
  <c r="G20" i="18"/>
  <c r="F20" i="18" s="1"/>
  <c r="S19" i="18"/>
  <c r="S18" i="18" s="1"/>
  <c r="I19" i="18"/>
  <c r="D19" i="18"/>
  <c r="D18" i="18" s="1"/>
  <c r="D13" i="18" s="1"/>
  <c r="A3" i="14"/>
  <c r="A3" i="15" s="1"/>
  <c r="E24" i="15"/>
  <c r="D24" i="15"/>
  <c r="E21" i="15"/>
  <c r="D21" i="15"/>
  <c r="E16" i="15"/>
  <c r="D16" i="15"/>
  <c r="E13" i="15"/>
  <c r="D13" i="15"/>
  <c r="E9" i="15"/>
  <c r="D9" i="15"/>
  <c r="D16" i="14"/>
  <c r="D14" i="14"/>
  <c r="C14" i="14" s="1"/>
  <c r="D11" i="14"/>
  <c r="D9" i="14"/>
  <c r="M135" i="20"/>
  <c r="W40" i="20"/>
  <c r="M134" i="20"/>
  <c r="Y130" i="20"/>
  <c r="Y129" i="20" s="1"/>
  <c r="H14" i="19"/>
  <c r="J17" i="19"/>
  <c r="H17" i="19"/>
  <c r="O11" i="19"/>
  <c r="O9" i="19" s="1"/>
  <c r="O17" i="19"/>
  <c r="F72" i="18"/>
  <c r="J14" i="19"/>
  <c r="J12" i="19" s="1"/>
  <c r="O14" i="19"/>
  <c r="O12" i="19" s="1"/>
  <c r="Y21" i="20" l="1"/>
  <c r="W101" i="20"/>
  <c r="Q19" i="20"/>
  <c r="Q18" i="20" s="1"/>
  <c r="Q13" i="20" s="1"/>
  <c r="G122" i="20"/>
  <c r="F126" i="20"/>
  <c r="M130" i="18"/>
  <c r="M129" i="18" s="1"/>
  <c r="M126" i="20"/>
  <c r="W45" i="20"/>
  <c r="Y46" i="20"/>
  <c r="AA26" i="18"/>
  <c r="Y96" i="20"/>
  <c r="E133" i="20"/>
  <c r="E131" i="20" s="1"/>
  <c r="N74" i="18"/>
  <c r="F123" i="18"/>
  <c r="F122" i="18" s="1"/>
  <c r="P46" i="20"/>
  <c r="F126" i="18"/>
  <c r="M125" i="18"/>
  <c r="M124" i="18" s="1"/>
  <c r="C16" i="14"/>
  <c r="H67" i="18"/>
  <c r="H12" i="18" s="1"/>
  <c r="F130" i="20"/>
  <c r="C11" i="14"/>
  <c r="W43" i="20"/>
  <c r="T67" i="20"/>
  <c r="T12" i="20" s="1"/>
  <c r="W21" i="18"/>
  <c r="Y48" i="18"/>
  <c r="Y51" i="18"/>
  <c r="W72" i="18"/>
  <c r="E133" i="18"/>
  <c r="E131" i="18" s="1"/>
  <c r="C16" i="15"/>
  <c r="Y62" i="20"/>
  <c r="F75" i="20"/>
  <c r="F74" i="20" s="1"/>
  <c r="Y128" i="20"/>
  <c r="Y54" i="18"/>
  <c r="Y72" i="18"/>
  <c r="C13" i="15"/>
  <c r="W135" i="20"/>
  <c r="Y42" i="20"/>
  <c r="W45" i="18"/>
  <c r="O121" i="18"/>
  <c r="O120" i="18" s="1"/>
  <c r="O119" i="18" s="1"/>
  <c r="F8" i="15"/>
  <c r="F17" i="19" s="1"/>
  <c r="H67" i="20"/>
  <c r="H12" i="20" s="1"/>
  <c r="Y73" i="20"/>
  <c r="F68" i="20"/>
  <c r="G14" i="19"/>
  <c r="F54" i="18"/>
  <c r="W73" i="18"/>
  <c r="P62" i="20"/>
  <c r="AA74" i="18"/>
  <c r="U121" i="20"/>
  <c r="U120" i="20" s="1"/>
  <c r="U119" i="20" s="1"/>
  <c r="W134" i="18"/>
  <c r="Y127" i="18"/>
  <c r="W123" i="20"/>
  <c r="W122" i="20" s="1"/>
  <c r="W121" i="20" s="1"/>
  <c r="F19" i="20"/>
  <c r="F18" i="20" s="1"/>
  <c r="F13" i="20" s="1"/>
  <c r="T121" i="20"/>
  <c r="T120" i="20" s="1"/>
  <c r="T119" i="20" s="1"/>
  <c r="M123" i="20"/>
  <c r="M122" i="20" s="1"/>
  <c r="AA95" i="18"/>
  <c r="AA93" i="18" s="1"/>
  <c r="AA88" i="18" s="1"/>
  <c r="R67" i="20"/>
  <c r="R12" i="20" s="1"/>
  <c r="Y39" i="18"/>
  <c r="V121" i="18"/>
  <c r="V120" i="18" s="1"/>
  <c r="V119" i="18" s="1"/>
  <c r="W69" i="20"/>
  <c r="Y98" i="20"/>
  <c r="Y52" i="20"/>
  <c r="W64" i="20"/>
  <c r="F101" i="20"/>
  <c r="F133" i="20"/>
  <c r="F131" i="20" s="1"/>
  <c r="M133" i="20"/>
  <c r="M131" i="20" s="1"/>
  <c r="G133" i="20"/>
  <c r="G131" i="20" s="1"/>
  <c r="AA124" i="20"/>
  <c r="I24" i="18"/>
  <c r="AA24" i="18" s="1"/>
  <c r="Y49" i="20"/>
  <c r="W39" i="18"/>
  <c r="W20" i="18"/>
  <c r="W75" i="18"/>
  <c r="Y100" i="18"/>
  <c r="Q35" i="20"/>
  <c r="Y63" i="20"/>
  <c r="Y69" i="20"/>
  <c r="Y75" i="20"/>
  <c r="W130" i="18"/>
  <c r="W129" i="18" s="1"/>
  <c r="Y43" i="20"/>
  <c r="Y72" i="20"/>
  <c r="Y61" i="20"/>
  <c r="R121" i="20"/>
  <c r="R120" i="20" s="1"/>
  <c r="R119" i="20" s="1"/>
  <c r="Q74" i="20"/>
  <c r="Y41" i="20"/>
  <c r="C9" i="14"/>
  <c r="W48" i="20"/>
  <c r="W71" i="20"/>
  <c r="Y73" i="18"/>
  <c r="E67" i="20"/>
  <c r="AA133" i="20"/>
  <c r="AA131" i="20" s="1"/>
  <c r="P42" i="20"/>
  <c r="W51" i="20"/>
  <c r="N19" i="18"/>
  <c r="N18" i="18" s="1"/>
  <c r="W60" i="20"/>
  <c r="W100" i="20"/>
  <c r="V121" i="20"/>
  <c r="V120" i="20" s="1"/>
  <c r="V119" i="20" s="1"/>
  <c r="Q50" i="20"/>
  <c r="Y71" i="20"/>
  <c r="E95" i="18"/>
  <c r="E93" i="18" s="1"/>
  <c r="E88" i="18" s="1"/>
  <c r="G95" i="18"/>
  <c r="G93" i="18" s="1"/>
  <c r="G88" i="18" s="1"/>
  <c r="W96" i="20"/>
  <c r="G19" i="20"/>
  <c r="Y19" i="20" s="1"/>
  <c r="W54" i="20"/>
  <c r="M19" i="18"/>
  <c r="M18" i="18" s="1"/>
  <c r="M13" i="18" s="1"/>
  <c r="P51" i="18"/>
  <c r="G129" i="18"/>
  <c r="F129" i="18" s="1"/>
  <c r="C21" i="15"/>
  <c r="J67" i="18"/>
  <c r="J12" i="18" s="1"/>
  <c r="Y100" i="20"/>
  <c r="F130" i="18"/>
  <c r="W57" i="20"/>
  <c r="W42" i="20"/>
  <c r="P69" i="20"/>
  <c r="P68" i="20" s="1"/>
  <c r="P67" i="20" s="1"/>
  <c r="W127" i="20"/>
  <c r="Y53" i="20"/>
  <c r="D67" i="18"/>
  <c r="W49" i="20"/>
  <c r="W134" i="20"/>
  <c r="W72" i="20"/>
  <c r="W54" i="18"/>
  <c r="AA26" i="20"/>
  <c r="I34" i="18"/>
  <c r="E67" i="18"/>
  <c r="P133" i="20"/>
  <c r="P131" i="20" s="1"/>
  <c r="M45" i="20"/>
  <c r="M71" i="20"/>
  <c r="Y44" i="20"/>
  <c r="I24" i="20"/>
  <c r="AA24" i="20" s="1"/>
  <c r="Y20" i="18"/>
  <c r="Y39" i="20"/>
  <c r="I121" i="20"/>
  <c r="I120" i="20" s="1"/>
  <c r="I119" i="20" s="1"/>
  <c r="Y99" i="20"/>
  <c r="J121" i="18"/>
  <c r="J120" i="18" s="1"/>
  <c r="J119" i="18" s="1"/>
  <c r="N50" i="20"/>
  <c r="W44" i="18"/>
  <c r="N124" i="20"/>
  <c r="N121" i="20" s="1"/>
  <c r="C9" i="15"/>
  <c r="W27" i="18"/>
  <c r="W64" i="18"/>
  <c r="M64" i="20"/>
  <c r="Y64" i="18"/>
  <c r="K67" i="20"/>
  <c r="K12" i="20" s="1"/>
  <c r="L67" i="20"/>
  <c r="L12" i="20" s="1"/>
  <c r="G26" i="18"/>
  <c r="Y26" i="18" s="1"/>
  <c r="Y127" i="20"/>
  <c r="Y36" i="20"/>
  <c r="K67" i="18"/>
  <c r="K12" i="18" s="1"/>
  <c r="Y27" i="18"/>
  <c r="W62" i="20"/>
  <c r="AA19" i="20"/>
  <c r="AA124" i="18"/>
  <c r="Y59" i="20"/>
  <c r="W44" i="20"/>
  <c r="P19" i="20"/>
  <c r="P18" i="20" s="1"/>
  <c r="P13" i="20" s="1"/>
  <c r="D34" i="20"/>
  <c r="K121" i="20"/>
  <c r="K120" i="20" s="1"/>
  <c r="K119" i="20" s="1"/>
  <c r="M13" i="19"/>
  <c r="L13" i="19" s="1"/>
  <c r="P13" i="19" s="1"/>
  <c r="D34" i="18"/>
  <c r="I67" i="18"/>
  <c r="E124" i="20"/>
  <c r="E121" i="20" s="1"/>
  <c r="G50" i="20"/>
  <c r="P127" i="20"/>
  <c r="P52" i="20"/>
  <c r="Y96" i="18"/>
  <c r="W51" i="18"/>
  <c r="P48" i="18"/>
  <c r="F73" i="18"/>
  <c r="W100" i="18"/>
  <c r="T121" i="18"/>
  <c r="T120" i="18" s="1"/>
  <c r="T119" i="18" s="1"/>
  <c r="Y134" i="18"/>
  <c r="E34" i="20"/>
  <c r="W98" i="20"/>
  <c r="Y54" i="20"/>
  <c r="I121" i="18"/>
  <c r="I34" i="20"/>
  <c r="AA35" i="20"/>
  <c r="M69" i="20"/>
  <c r="Y64" i="20"/>
  <c r="U67" i="20"/>
  <c r="U12" i="20" s="1"/>
  <c r="Y59" i="18"/>
  <c r="W65" i="20"/>
  <c r="W70" i="18"/>
  <c r="M65" i="20"/>
  <c r="Q95" i="20"/>
  <c r="Q93" i="20" s="1"/>
  <c r="Q88" i="20" s="1"/>
  <c r="W128" i="20"/>
  <c r="W47" i="20"/>
  <c r="Y135" i="20"/>
  <c r="Y46" i="18"/>
  <c r="W60" i="18"/>
  <c r="Y41" i="18"/>
  <c r="M125" i="20"/>
  <c r="M124" i="20" s="1"/>
  <c r="Y51" i="20"/>
  <c r="Y60" i="20"/>
  <c r="N133" i="20"/>
  <c r="K121" i="18"/>
  <c r="K120" i="18" s="1"/>
  <c r="K119" i="18" s="1"/>
  <c r="V67" i="20"/>
  <c r="V12" i="20" s="1"/>
  <c r="Q133" i="20"/>
  <c r="Q131" i="20" s="1"/>
  <c r="E8" i="15"/>
  <c r="E17" i="19" s="1"/>
  <c r="V67" i="18"/>
  <c r="V12" i="18" s="1"/>
  <c r="W37" i="18"/>
  <c r="F37" i="18"/>
  <c r="Y37" i="18"/>
  <c r="F53" i="18"/>
  <c r="Y53" i="18"/>
  <c r="W53" i="18"/>
  <c r="Q122" i="18"/>
  <c r="P123" i="18"/>
  <c r="P122" i="18" s="1"/>
  <c r="Y20" i="20"/>
  <c r="Y21" i="18"/>
  <c r="M58" i="18"/>
  <c r="W58" i="18"/>
  <c r="L121" i="18"/>
  <c r="L120" i="18" s="1"/>
  <c r="L119" i="18" s="1"/>
  <c r="P124" i="18"/>
  <c r="W41" i="20"/>
  <c r="M41" i="20"/>
  <c r="P47" i="20"/>
  <c r="Y47" i="20"/>
  <c r="Y56" i="20"/>
  <c r="P56" i="20"/>
  <c r="Y58" i="20"/>
  <c r="P58" i="20"/>
  <c r="W61" i="20"/>
  <c r="M61" i="20"/>
  <c r="F38" i="18"/>
  <c r="Y38" i="18"/>
  <c r="P44" i="18"/>
  <c r="Y44" i="18"/>
  <c r="Y123" i="18"/>
  <c r="Y122" i="18" s="1"/>
  <c r="F43" i="18"/>
  <c r="W43" i="18"/>
  <c r="G13" i="19"/>
  <c r="K13" i="19" s="1"/>
  <c r="H12" i="19"/>
  <c r="H121" i="18"/>
  <c r="H120" i="18" s="1"/>
  <c r="H119" i="18" s="1"/>
  <c r="AA123" i="18"/>
  <c r="AA122" i="18" s="1"/>
  <c r="S122" i="18"/>
  <c r="S121" i="18" s="1"/>
  <c r="S120" i="18" s="1"/>
  <c r="S119" i="18" s="1"/>
  <c r="H16" i="19" s="1"/>
  <c r="H15" i="19" s="1"/>
  <c r="Y40" i="20"/>
  <c r="P40" i="20"/>
  <c r="Q68" i="20"/>
  <c r="Y70" i="20"/>
  <c r="H121" i="20"/>
  <c r="Z124" i="20"/>
  <c r="F125" i="20"/>
  <c r="G124" i="20"/>
  <c r="W59" i="20"/>
  <c r="W21" i="20"/>
  <c r="S13" i="18"/>
  <c r="F19" i="18"/>
  <c r="F18" i="18" s="1"/>
  <c r="F13" i="18" s="1"/>
  <c r="F49" i="18"/>
  <c r="Y49" i="18"/>
  <c r="P58" i="18"/>
  <c r="Y58" i="18"/>
  <c r="W62" i="18"/>
  <c r="Y62" i="18"/>
  <c r="F63" i="18"/>
  <c r="Y63" i="18"/>
  <c r="P70" i="18"/>
  <c r="P68" i="18" s="1"/>
  <c r="P67" i="18" s="1"/>
  <c r="Y70" i="18"/>
  <c r="L67" i="18"/>
  <c r="L12" i="18" s="1"/>
  <c r="Y101" i="18"/>
  <c r="P101" i="18"/>
  <c r="F37" i="20"/>
  <c r="Y37" i="20"/>
  <c r="W37" i="20"/>
  <c r="Y38" i="20"/>
  <c r="F38" i="20"/>
  <c r="W38" i="20"/>
  <c r="S34" i="20"/>
  <c r="AA50" i="20"/>
  <c r="Y97" i="20"/>
  <c r="P97" i="20"/>
  <c r="P101" i="20"/>
  <c r="Y101" i="20"/>
  <c r="F39" i="20"/>
  <c r="Q124" i="18"/>
  <c r="Y60" i="18"/>
  <c r="P59" i="18"/>
  <c r="W49" i="18"/>
  <c r="Q68" i="18"/>
  <c r="Y134" i="20"/>
  <c r="Y65" i="20"/>
  <c r="W36" i="20"/>
  <c r="I18" i="18"/>
  <c r="I13" i="18" s="1"/>
  <c r="AA19" i="18"/>
  <c r="F55" i="18"/>
  <c r="W55" i="18"/>
  <c r="F56" i="18"/>
  <c r="W56" i="18"/>
  <c r="F65" i="18"/>
  <c r="Y65" i="18"/>
  <c r="AA68" i="18"/>
  <c r="S67" i="18"/>
  <c r="M72" i="18"/>
  <c r="M68" i="18" s="1"/>
  <c r="M67" i="18" s="1"/>
  <c r="N68" i="18"/>
  <c r="F97" i="18"/>
  <c r="W99" i="18"/>
  <c r="M99" i="18"/>
  <c r="F128" i="18"/>
  <c r="Y128" i="18"/>
  <c r="W128" i="18"/>
  <c r="M134" i="18"/>
  <c r="M133" i="18" s="1"/>
  <c r="M131" i="18" s="1"/>
  <c r="N133" i="18"/>
  <c r="N131" i="18" s="1"/>
  <c r="F135" i="18"/>
  <c r="F133" i="18" s="1"/>
  <c r="F131" i="18" s="1"/>
  <c r="G133" i="18"/>
  <c r="G131" i="18" s="1"/>
  <c r="N19" i="20"/>
  <c r="N18" i="20" s="1"/>
  <c r="W20" i="20"/>
  <c r="M20" i="20"/>
  <c r="M19" i="20" s="1"/>
  <c r="M18" i="20" s="1"/>
  <c r="M13" i="20" s="1"/>
  <c r="Y43" i="18"/>
  <c r="F52" i="18"/>
  <c r="Y52" i="18"/>
  <c r="W63" i="18"/>
  <c r="M63" i="18"/>
  <c r="O67" i="18"/>
  <c r="O12" i="18" s="1"/>
  <c r="Y99" i="18"/>
  <c r="P99" i="18"/>
  <c r="D121" i="18"/>
  <c r="D120" i="18" s="1"/>
  <c r="D119" i="18" s="1"/>
  <c r="R121" i="18"/>
  <c r="D67" i="20"/>
  <c r="I67" i="20"/>
  <c r="I93" i="20"/>
  <c r="I88" i="20" s="1"/>
  <c r="AA95" i="20"/>
  <c r="AA93" i="20" s="1"/>
  <c r="AA88" i="20" s="1"/>
  <c r="Y125" i="20"/>
  <c r="P125" i="20"/>
  <c r="Y74" i="20"/>
  <c r="P133" i="18"/>
  <c r="P131" i="18" s="1"/>
  <c r="C24" i="15"/>
  <c r="F36" i="18"/>
  <c r="Y36" i="18"/>
  <c r="W48" i="18"/>
  <c r="Y56" i="18"/>
  <c r="Y97" i="18"/>
  <c r="Z124" i="18"/>
  <c r="W126" i="18"/>
  <c r="N124" i="18"/>
  <c r="W127" i="18"/>
  <c r="E124" i="18"/>
  <c r="E121" i="18" s="1"/>
  <c r="E120" i="18" s="1"/>
  <c r="E119" i="18" s="1"/>
  <c r="P45" i="20"/>
  <c r="Y45" i="20"/>
  <c r="W46" i="20"/>
  <c r="M46" i="20"/>
  <c r="W52" i="20"/>
  <c r="M52" i="20"/>
  <c r="W63" i="20"/>
  <c r="F63" i="20"/>
  <c r="AA74" i="20"/>
  <c r="F97" i="20"/>
  <c r="G95" i="20"/>
  <c r="O121" i="20"/>
  <c r="O120" i="20" s="1"/>
  <c r="O119" i="20" s="1"/>
  <c r="M130" i="20"/>
  <c r="M129" i="20" s="1"/>
  <c r="W130" i="20"/>
  <c r="W129" i="20" s="1"/>
  <c r="D8" i="14"/>
  <c r="AA35" i="18"/>
  <c r="AA50" i="18"/>
  <c r="R67" i="18"/>
  <c r="R12" i="18" s="1"/>
  <c r="U67" i="18"/>
  <c r="U12" i="18" s="1"/>
  <c r="U121" i="18"/>
  <c r="U120" i="18" s="1"/>
  <c r="U119" i="18" s="1"/>
  <c r="I8" i="19"/>
  <c r="F8" i="14"/>
  <c r="F14" i="19" s="1"/>
  <c r="F12" i="19" s="1"/>
  <c r="N35" i="20"/>
  <c r="G68" i="20"/>
  <c r="G67" i="20" s="1"/>
  <c r="W73" i="20"/>
  <c r="J67" i="20"/>
  <c r="J12" i="20" s="1"/>
  <c r="W99" i="20"/>
  <c r="Q133" i="18"/>
  <c r="W135" i="18"/>
  <c r="W39" i="20"/>
  <c r="W56" i="20"/>
  <c r="W58" i="20"/>
  <c r="D121" i="20"/>
  <c r="D120" i="20" s="1"/>
  <c r="D119" i="20" s="1"/>
  <c r="J121" i="20"/>
  <c r="J120" i="20" s="1"/>
  <c r="J119" i="20" s="1"/>
  <c r="F4" i="16"/>
  <c r="W38" i="18"/>
  <c r="M38" i="18"/>
  <c r="N35" i="18"/>
  <c r="M42" i="18"/>
  <c r="W42" i="18"/>
  <c r="F57" i="18"/>
  <c r="W57" i="18"/>
  <c r="M59" i="18"/>
  <c r="W59" i="18"/>
  <c r="Y61" i="18"/>
  <c r="F61" i="18"/>
  <c r="W61" i="18"/>
  <c r="S34" i="18"/>
  <c r="N50" i="18"/>
  <c r="F71" i="18"/>
  <c r="Y71" i="18"/>
  <c r="G68" i="18"/>
  <c r="W71" i="18"/>
  <c r="F46" i="18"/>
  <c r="G35" i="18"/>
  <c r="W65" i="18"/>
  <c r="M65" i="18"/>
  <c r="G17" i="19"/>
  <c r="W40" i="18"/>
  <c r="F40" i="18"/>
  <c r="Y47" i="18"/>
  <c r="F47" i="18"/>
  <c r="F55" i="20"/>
  <c r="Y55" i="20"/>
  <c r="W55" i="20"/>
  <c r="P43" i="18"/>
  <c r="Y123" i="20"/>
  <c r="Y122" i="20" s="1"/>
  <c r="Q122" i="20"/>
  <c r="Q121" i="20" s="1"/>
  <c r="Y45" i="18"/>
  <c r="W46" i="18"/>
  <c r="W52" i="18"/>
  <c r="M52" i="18"/>
  <c r="Y57" i="18"/>
  <c r="P57" i="18"/>
  <c r="F75" i="18"/>
  <c r="F74" i="18" s="1"/>
  <c r="G74" i="18"/>
  <c r="W96" i="18"/>
  <c r="N95" i="18"/>
  <c r="W101" i="18"/>
  <c r="M101" i="18"/>
  <c r="W123" i="18"/>
  <c r="W122" i="18" s="1"/>
  <c r="W121" i="18" s="1"/>
  <c r="M123" i="18"/>
  <c r="M122" i="18" s="1"/>
  <c r="I13" i="20"/>
  <c r="AA18" i="20"/>
  <c r="W70" i="20"/>
  <c r="M70" i="20"/>
  <c r="M97" i="20"/>
  <c r="M95" i="20" s="1"/>
  <c r="M93" i="20" s="1"/>
  <c r="M88" i="20" s="1"/>
  <c r="W97" i="20"/>
  <c r="N95" i="20"/>
  <c r="S122" i="20"/>
  <c r="S121" i="20" s="1"/>
  <c r="AA123" i="20"/>
  <c r="AA122" i="20" s="1"/>
  <c r="F41" i="18"/>
  <c r="W41" i="18"/>
  <c r="P42" i="18"/>
  <c r="Y42" i="18"/>
  <c r="Y55" i="18"/>
  <c r="Q50" i="18"/>
  <c r="F48" i="20"/>
  <c r="G35" i="20"/>
  <c r="Y48" i="20"/>
  <c r="F57" i="20"/>
  <c r="Y57" i="20"/>
  <c r="Y40" i="18"/>
  <c r="P55" i="18"/>
  <c r="D8" i="15"/>
  <c r="G50" i="18"/>
  <c r="W47" i="18"/>
  <c r="M44" i="18"/>
  <c r="G19" i="18"/>
  <c r="G18" i="18" s="1"/>
  <c r="G13" i="18" s="1"/>
  <c r="Q35" i="18"/>
  <c r="P40" i="18"/>
  <c r="T67" i="18"/>
  <c r="T12" i="18" s="1"/>
  <c r="W69" i="18"/>
  <c r="Y69" i="18"/>
  <c r="Q95" i="18"/>
  <c r="Y98" i="18"/>
  <c r="P98" i="18"/>
  <c r="G124" i="18"/>
  <c r="F125" i="18"/>
  <c r="Y125" i="18"/>
  <c r="P20" i="18"/>
  <c r="P19" i="18" s="1"/>
  <c r="P18" i="18" s="1"/>
  <c r="P13" i="18" s="1"/>
  <c r="Q19" i="18"/>
  <c r="E34" i="18"/>
  <c r="W36" i="18"/>
  <c r="Y75" i="18"/>
  <c r="Q74" i="18"/>
  <c r="W97" i="18"/>
  <c r="F98" i="18"/>
  <c r="W98" i="18"/>
  <c r="S67" i="20"/>
  <c r="AA68" i="20"/>
  <c r="N74" i="20"/>
  <c r="W74" i="20" s="1"/>
  <c r="W75" i="20"/>
  <c r="E95" i="20"/>
  <c r="E93" i="20" s="1"/>
  <c r="E88" i="20" s="1"/>
  <c r="G26" i="20"/>
  <c r="F27" i="20"/>
  <c r="F26" i="20" s="1"/>
  <c r="F25" i="20" s="1"/>
  <c r="F24" i="20" s="1"/>
  <c r="Y27" i="20"/>
  <c r="F53" i="20"/>
  <c r="W53" i="20"/>
  <c r="O67" i="20"/>
  <c r="O12" i="20" s="1"/>
  <c r="Y135" i="18"/>
  <c r="I131" i="18"/>
  <c r="AA133" i="18"/>
  <c r="AA131" i="18" s="1"/>
  <c r="N68" i="20"/>
  <c r="L121" i="20"/>
  <c r="L120" i="20" s="1"/>
  <c r="L119" i="20" s="1"/>
  <c r="E120" i="20" l="1"/>
  <c r="E119" i="20" s="1"/>
  <c r="N67" i="18"/>
  <c r="W74" i="18"/>
  <c r="F124" i="20"/>
  <c r="F121" i="20" s="1"/>
  <c r="F120" i="20" s="1"/>
  <c r="F119" i="20" s="1"/>
  <c r="F67" i="20"/>
  <c r="U10" i="20"/>
  <c r="Y35" i="20"/>
  <c r="P95" i="20"/>
  <c r="P93" i="20" s="1"/>
  <c r="P88" i="20" s="1"/>
  <c r="L10" i="18"/>
  <c r="J10" i="18"/>
  <c r="R10" i="20"/>
  <c r="W133" i="20"/>
  <c r="W131" i="20" s="1"/>
  <c r="L10" i="20"/>
  <c r="T10" i="20"/>
  <c r="E12" i="20"/>
  <c r="E10" i="20" s="1"/>
  <c r="F95" i="20"/>
  <c r="F93" i="20" s="1"/>
  <c r="F88" i="20" s="1"/>
  <c r="K10" i="18"/>
  <c r="W124" i="20"/>
  <c r="Y68" i="20"/>
  <c r="I12" i="18"/>
  <c r="K10" i="20"/>
  <c r="Y50" i="20"/>
  <c r="Q34" i="20"/>
  <c r="V10" i="18"/>
  <c r="D12" i="18"/>
  <c r="D10" i="18" s="1"/>
  <c r="N34" i="20"/>
  <c r="N131" i="20"/>
  <c r="N120" i="20" s="1"/>
  <c r="AA34" i="20"/>
  <c r="D12" i="20"/>
  <c r="D10" i="20" s="1"/>
  <c r="O10" i="20"/>
  <c r="V10" i="20"/>
  <c r="G18" i="20"/>
  <c r="G13" i="20" s="1"/>
  <c r="U10" i="18"/>
  <c r="AA121" i="18"/>
  <c r="F68" i="18"/>
  <c r="F67" i="18" s="1"/>
  <c r="AA67" i="20"/>
  <c r="P95" i="18"/>
  <c r="P93" i="18" s="1"/>
  <c r="P88" i="18" s="1"/>
  <c r="M50" i="20"/>
  <c r="T10" i="18"/>
  <c r="M95" i="18"/>
  <c r="M93" i="18" s="1"/>
  <c r="M88" i="18" s="1"/>
  <c r="M35" i="18"/>
  <c r="P35" i="18"/>
  <c r="Y133" i="20"/>
  <c r="Y131" i="20" s="1"/>
  <c r="P50" i="20"/>
  <c r="M121" i="20"/>
  <c r="M120" i="20" s="1"/>
  <c r="M119" i="20" s="1"/>
  <c r="M68" i="20"/>
  <c r="M67" i="20" s="1"/>
  <c r="P124" i="20"/>
  <c r="P121" i="20" s="1"/>
  <c r="P120" i="20" s="1"/>
  <c r="P119" i="20" s="1"/>
  <c r="M35" i="20"/>
  <c r="G12" i="19"/>
  <c r="W19" i="20"/>
  <c r="M121" i="18"/>
  <c r="M120" i="18" s="1"/>
  <c r="M119" i="18" s="1"/>
  <c r="Y74" i="18"/>
  <c r="P50" i="18"/>
  <c r="W133" i="18"/>
  <c r="W131" i="18" s="1"/>
  <c r="E12" i="18"/>
  <c r="E10" i="18" s="1"/>
  <c r="J10" i="20"/>
  <c r="I120" i="18"/>
  <c r="AA120" i="18" s="1"/>
  <c r="AA119" i="18" s="1"/>
  <c r="AA67" i="18"/>
  <c r="F124" i="18"/>
  <c r="F121" i="18" s="1"/>
  <c r="F120" i="18" s="1"/>
  <c r="F119" i="18" s="1"/>
  <c r="W26" i="18"/>
  <c r="O10" i="18"/>
  <c r="Y124" i="18"/>
  <c r="G25" i="18"/>
  <c r="Y25" i="18" s="1"/>
  <c r="AA13" i="18"/>
  <c r="W50" i="20"/>
  <c r="F16" i="19"/>
  <c r="O16" i="19" s="1"/>
  <c r="O15" i="19" s="1"/>
  <c r="O8" i="19" s="1"/>
  <c r="H10" i="18"/>
  <c r="W19" i="18"/>
  <c r="F35" i="18"/>
  <c r="Q67" i="20"/>
  <c r="Y67" i="20" s="1"/>
  <c r="P35" i="20"/>
  <c r="F50" i="20"/>
  <c r="F95" i="18"/>
  <c r="F93" i="18" s="1"/>
  <c r="F88" i="18" s="1"/>
  <c r="S12" i="20"/>
  <c r="D14" i="19"/>
  <c r="C8" i="14"/>
  <c r="G93" i="20"/>
  <c r="G88" i="20" s="1"/>
  <c r="Y95" i="20"/>
  <c r="Y93" i="20" s="1"/>
  <c r="Y88" i="20" s="1"/>
  <c r="N13" i="20"/>
  <c r="H120" i="20"/>
  <c r="Z121" i="20"/>
  <c r="P121" i="18"/>
  <c r="P120" i="18" s="1"/>
  <c r="P119" i="18" s="1"/>
  <c r="Q131" i="18"/>
  <c r="Y133" i="18"/>
  <c r="Y131" i="18" s="1"/>
  <c r="R120" i="18"/>
  <c r="Z121" i="18"/>
  <c r="W124" i="18"/>
  <c r="N121" i="18"/>
  <c r="N120" i="18" s="1"/>
  <c r="N119" i="18" s="1"/>
  <c r="AA18" i="18"/>
  <c r="F35" i="20"/>
  <c r="I12" i="20"/>
  <c r="I10" i="20" s="1"/>
  <c r="AE10" i="20" s="1"/>
  <c r="M50" i="18"/>
  <c r="F50" i="18"/>
  <c r="G121" i="20"/>
  <c r="G120" i="20" s="1"/>
  <c r="G119" i="20" s="1"/>
  <c r="Y124" i="20"/>
  <c r="Q121" i="18"/>
  <c r="H11" i="19"/>
  <c r="F11" i="19"/>
  <c r="F9" i="19" s="1"/>
  <c r="E11" i="19"/>
  <c r="Q18" i="18"/>
  <c r="Y19" i="18"/>
  <c r="AA121" i="20"/>
  <c r="S120" i="20"/>
  <c r="N34" i="18"/>
  <c r="W35" i="18"/>
  <c r="D17" i="19"/>
  <c r="C8" i="15"/>
  <c r="W95" i="20"/>
  <c r="W93" i="20" s="1"/>
  <c r="W88" i="20" s="1"/>
  <c r="N93" i="20"/>
  <c r="N88" i="20" s="1"/>
  <c r="G121" i="18"/>
  <c r="Q67" i="18"/>
  <c r="W50" i="18"/>
  <c r="N17" i="19"/>
  <c r="N15" i="19" s="1"/>
  <c r="E15" i="19"/>
  <c r="Y95" i="18"/>
  <c r="Y93" i="18" s="1"/>
  <c r="Y88" i="18" s="1"/>
  <c r="Q93" i="18"/>
  <c r="Q88" i="18" s="1"/>
  <c r="AA34" i="18"/>
  <c r="S12" i="18"/>
  <c r="G34" i="20"/>
  <c r="W35" i="20"/>
  <c r="N93" i="18"/>
  <c r="N88" i="18" s="1"/>
  <c r="W95" i="18"/>
  <c r="W93" i="18" s="1"/>
  <c r="W88" i="18" s="1"/>
  <c r="G67" i="18"/>
  <c r="W67" i="18" s="1"/>
  <c r="W68" i="18"/>
  <c r="Y68" i="18"/>
  <c r="Q34" i="18"/>
  <c r="Y35" i="18"/>
  <c r="N67" i="20"/>
  <c r="W67" i="20" s="1"/>
  <c r="W68" i="20"/>
  <c r="G25" i="20"/>
  <c r="Y26" i="20"/>
  <c r="W26" i="20"/>
  <c r="AA13" i="20"/>
  <c r="Y50" i="18"/>
  <c r="Q120" i="20"/>
  <c r="N13" i="18"/>
  <c r="W18" i="18"/>
  <c r="G34" i="18"/>
  <c r="AE50" i="20" l="1"/>
  <c r="Y18" i="20"/>
  <c r="Y121" i="20"/>
  <c r="M34" i="20"/>
  <c r="M12" i="20" s="1"/>
  <c r="M10" i="20" s="1"/>
  <c r="W18" i="20"/>
  <c r="Y34" i="20"/>
  <c r="I119" i="18"/>
  <c r="D16" i="19" s="1"/>
  <c r="P34" i="18"/>
  <c r="P12" i="18" s="1"/>
  <c r="P10" i="18" s="1"/>
  <c r="W120" i="20"/>
  <c r="W119" i="20" s="1"/>
  <c r="N119" i="20"/>
  <c r="AE50" i="18"/>
  <c r="F34" i="20"/>
  <c r="F15" i="19"/>
  <c r="F8" i="19" s="1"/>
  <c r="G24" i="18"/>
  <c r="G12" i="18" s="1"/>
  <c r="D10" i="19" s="1"/>
  <c r="W25" i="18"/>
  <c r="AA12" i="20"/>
  <c r="Y67" i="18"/>
  <c r="M34" i="18"/>
  <c r="M12" i="18" s="1"/>
  <c r="M10" i="18" s="1"/>
  <c r="Q120" i="18"/>
  <c r="Q119" i="18" s="1"/>
  <c r="P34" i="20"/>
  <c r="P12" i="20" s="1"/>
  <c r="P10" i="20" s="1"/>
  <c r="R119" i="18"/>
  <c r="Z120" i="18"/>
  <c r="Z119" i="18" s="1"/>
  <c r="Q12" i="20"/>
  <c r="F34" i="18"/>
  <c r="AE34" i="18" s="1"/>
  <c r="W120" i="18"/>
  <c r="W119" i="18" s="1"/>
  <c r="H119" i="20"/>
  <c r="H10" i="20" s="1"/>
  <c r="Z10" i="20" s="1"/>
  <c r="Z120" i="20"/>
  <c r="Z119" i="20" s="1"/>
  <c r="W13" i="20"/>
  <c r="Y13" i="20"/>
  <c r="C14" i="19"/>
  <c r="M14" i="19"/>
  <c r="D12" i="19"/>
  <c r="J11" i="19"/>
  <c r="G11" i="19" s="1"/>
  <c r="D11" i="19"/>
  <c r="M11" i="19" s="1"/>
  <c r="E9" i="19"/>
  <c r="E8" i="19" s="1"/>
  <c r="N11" i="19"/>
  <c r="N9" i="19" s="1"/>
  <c r="N8" i="19" s="1"/>
  <c r="S119" i="20"/>
  <c r="S10" i="20" s="1"/>
  <c r="AA10" i="20" s="1"/>
  <c r="AA120" i="20"/>
  <c r="AA119" i="20" s="1"/>
  <c r="W13" i="18"/>
  <c r="N12" i="18"/>
  <c r="Y25" i="20"/>
  <c r="W25" i="20"/>
  <c r="G24" i="20"/>
  <c r="Y34" i="18"/>
  <c r="W34" i="20"/>
  <c r="W34" i="18"/>
  <c r="Q119" i="20"/>
  <c r="Y120" i="20"/>
  <c r="Y119" i="20" s="1"/>
  <c r="G120" i="18"/>
  <c r="Y121" i="18"/>
  <c r="Q13" i="18"/>
  <c r="Y18" i="18"/>
  <c r="H10" i="19"/>
  <c r="S10" i="18"/>
  <c r="AA12" i="18"/>
  <c r="N12" i="20"/>
  <c r="C17" i="19"/>
  <c r="K17" i="19" s="1"/>
  <c r="M17" i="19"/>
  <c r="L17" i="19" s="1"/>
  <c r="I10" i="18" l="1"/>
  <c r="AE10" i="18" s="1"/>
  <c r="F12" i="18"/>
  <c r="AE12" i="18" s="1"/>
  <c r="Q10" i="20"/>
  <c r="W24" i="18"/>
  <c r="Y24" i="18"/>
  <c r="F12" i="20"/>
  <c r="AE34" i="20"/>
  <c r="AA10" i="18"/>
  <c r="P17" i="19"/>
  <c r="C11" i="19"/>
  <c r="K11" i="19" s="1"/>
  <c r="L14" i="19"/>
  <c r="M12" i="19"/>
  <c r="J16" i="19"/>
  <c r="R10" i="18"/>
  <c r="Z10" i="18" s="1"/>
  <c r="C12" i="19"/>
  <c r="K12" i="19" s="1"/>
  <c r="K14" i="19"/>
  <c r="D9" i="19"/>
  <c r="J9" i="19"/>
  <c r="L11" i="19"/>
  <c r="M9" i="19"/>
  <c r="C16" i="19"/>
  <c r="M16" i="19"/>
  <c r="D15" i="19"/>
  <c r="H9" i="19"/>
  <c r="H8" i="19" s="1"/>
  <c r="G10" i="19"/>
  <c r="G119" i="18"/>
  <c r="G10" i="18" s="1"/>
  <c r="Y120" i="18"/>
  <c r="Y119" i="18" s="1"/>
  <c r="Y13" i="18"/>
  <c r="Q12" i="18"/>
  <c r="N10" i="18"/>
  <c r="W10" i="18" s="1"/>
  <c r="W12" i="18"/>
  <c r="Y24" i="20"/>
  <c r="W24" i="20"/>
  <c r="G12" i="20"/>
  <c r="N10" i="20"/>
  <c r="W10" i="20" s="1"/>
  <c r="C10" i="19" l="1"/>
  <c r="P10" i="19" s="1"/>
  <c r="F10" i="18"/>
  <c r="AE12" i="20"/>
  <c r="F10" i="20"/>
  <c r="D8" i="19"/>
  <c r="J15" i="19"/>
  <c r="J8" i="19" s="1"/>
  <c r="G16" i="19"/>
  <c r="G15" i="19" s="1"/>
  <c r="L12" i="19"/>
  <c r="P12" i="19" s="1"/>
  <c r="P14" i="19"/>
  <c r="G9" i="19"/>
  <c r="K10" i="19"/>
  <c r="P11" i="19"/>
  <c r="L9" i="19"/>
  <c r="G10" i="20"/>
  <c r="Y10" i="20" s="1"/>
  <c r="Y12" i="20"/>
  <c r="C15" i="19"/>
  <c r="Y12" i="18"/>
  <c r="Q10" i="18"/>
  <c r="Y10" i="18" s="1"/>
  <c r="W12" i="20"/>
  <c r="M15" i="19"/>
  <c r="M8" i="19" s="1"/>
  <c r="L16" i="19"/>
  <c r="C9" i="19" l="1"/>
  <c r="K16" i="19"/>
  <c r="K15" i="19"/>
  <c r="G8" i="19"/>
  <c r="K9" i="19"/>
  <c r="L15" i="19"/>
  <c r="P15" i="19" s="1"/>
  <c r="P16" i="19"/>
  <c r="P9" i="19"/>
  <c r="C8" i="19"/>
  <c r="L8" i="19" l="1"/>
  <c r="P8" i="19" s="1"/>
  <c r="K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C6" authorId="0" shapeId="0" xr:uid="{00000000-0006-0000-0300-000001000000}">
      <text>
        <r>
          <rPr>
            <b/>
            <sz val="9"/>
            <color indexed="81"/>
            <rFont val="Tahoma"/>
            <family val="2"/>
          </rPr>
          <t>đã cập nhật QĐ số 1378/ 17-9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 TINH DAT HONG</author>
    <author>ADMIN TLC</author>
  </authors>
  <commentList>
    <comment ref="O5" authorId="0" shapeId="0" xr:uid="{00000000-0006-0000-0400-000001000000}">
      <text>
        <r>
          <rPr>
            <b/>
            <sz val="9"/>
            <color indexed="81"/>
            <rFont val="Tahoma"/>
            <family val="2"/>
          </rPr>
          <t>ĐP</t>
        </r>
      </text>
    </comment>
    <comment ref="P6" authorId="0" shapeId="0" xr:uid="{00000000-0006-0000-0400-000002000000}">
      <text>
        <r>
          <rPr>
            <b/>
            <sz val="9"/>
            <color indexed="81"/>
            <rFont val="Tahoma"/>
            <family val="2"/>
          </rPr>
          <t>TW</t>
        </r>
      </text>
    </comment>
    <comment ref="C8" authorId="0" shapeId="0" xr:uid="{00000000-0006-0000-0400-000003000000}">
      <text>
        <r>
          <rPr>
            <b/>
            <sz val="9"/>
            <color indexed="81"/>
            <rFont val="Tahoma"/>
            <family val="2"/>
          </rPr>
          <t>đã cập nhật QĐ số 1378/ 17-9</t>
        </r>
      </text>
    </comment>
    <comment ref="F11" authorId="0" shapeId="0" xr:uid="{00000000-0006-0000-0400-000004000000}">
      <text>
        <r>
          <rPr>
            <b/>
            <sz val="9"/>
            <color indexed="81"/>
            <rFont val="Tahoma"/>
            <family val="2"/>
          </rPr>
          <t>Vốn TW + ĐP và QĐ 1830/UBND tỉnh</t>
        </r>
      </text>
    </comment>
    <comment ref="J11" authorId="0" shapeId="0" xr:uid="{00000000-0006-0000-0400-000005000000}">
      <text>
        <r>
          <rPr>
            <b/>
            <sz val="9"/>
            <color indexed="81"/>
            <rFont val="Tahoma"/>
            <family val="2"/>
          </rPr>
          <t>- Chi vốn TW: 67.802,091984 trđ
- ĐP: 191 trđ</t>
        </r>
      </text>
    </comment>
    <comment ref="O11" authorId="0" shapeId="0" xr:uid="{00000000-0006-0000-0400-000006000000}">
      <text>
        <r>
          <rPr>
            <b/>
            <sz val="9"/>
            <color indexed="81"/>
            <rFont val="Tahoma"/>
            <family val="2"/>
          </rPr>
          <t>- Chi vốn TW: 67.802,091984 trđ
- ĐP: 191 trđ</t>
        </r>
      </text>
    </comment>
    <comment ref="E21" authorId="1" shapeId="0" xr:uid="{00000000-0006-0000-0400-000007000000}">
      <text>
        <r>
          <rPr>
            <b/>
            <sz val="9"/>
            <color indexed="81"/>
            <rFont val="Tahoma"/>
            <family val="2"/>
          </rPr>
          <t>ADMIN TLC:</t>
        </r>
        <r>
          <rPr>
            <sz val="9"/>
            <color indexed="81"/>
            <rFont val="Tahoma"/>
            <family val="2"/>
          </rPr>
          <t xml:space="preserve">
4050+1019 NSDP tinh năm 2022)+ 1407 NSĐP Tỉnh theo QDD năm 2024 =6776 </t>
        </r>
      </text>
    </comment>
    <comment ref="F21" authorId="1" shapeId="0" xr:uid="{00000000-0006-0000-0400-000008000000}">
      <text>
        <r>
          <rPr>
            <b/>
            <sz val="9"/>
            <color indexed="81"/>
            <rFont val="Tahoma"/>
            <family val="2"/>
          </rPr>
          <t>ADMIN TLC:</t>
        </r>
        <r>
          <rPr>
            <sz val="9"/>
            <color indexed="81"/>
            <rFont val="Tahoma"/>
            <family val="2"/>
          </rPr>
          <t xml:space="preserve">
=nguồn năm 2023 + phân bổ theo QĐ 1830/QĐ-UBND tỉnh ngày 14/10/2024 vốn chuyển nguồn (52.000)</t>
        </r>
      </text>
    </comment>
    <comment ref="F23" authorId="1" shapeId="0" xr:uid="{00000000-0006-0000-0400-000009000000}">
      <text>
        <r>
          <rPr>
            <b/>
            <sz val="9"/>
            <color indexed="81"/>
            <rFont val="Tahoma"/>
            <family val="2"/>
          </rPr>
          <t>ADMIN TLC:</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E11" authorId="0" shapeId="0" xr:uid="{00000000-0006-0000-0600-000001000000}">
      <text>
        <r>
          <rPr>
            <b/>
            <sz val="9"/>
            <color indexed="81"/>
            <rFont val="Tahoma"/>
            <family val="2"/>
          </rPr>
          <t xml:space="preserve">210 đối ứng tỉnh QD 1213
</t>
        </r>
        <r>
          <rPr>
            <sz val="9"/>
            <color indexed="81"/>
            <rFont val="Tahoma"/>
            <family val="2"/>
          </rPr>
          <t xml:space="preserve">
</t>
        </r>
      </text>
    </comment>
    <comment ref="E12" authorId="0" shapeId="0" xr:uid="{00000000-0006-0000-0600-000002000000}">
      <text>
        <r>
          <rPr>
            <b/>
            <sz val="9"/>
            <color indexed="81"/>
            <rFont val="Tahoma"/>
            <family val="2"/>
          </rPr>
          <t xml:space="preserve">210 đối ứng tỉnh QD 1213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K15" authorId="0" shapeId="0" xr:uid="{00000000-0006-0000-0700-000001000000}">
      <text>
        <r>
          <rPr>
            <b/>
            <sz val="9"/>
            <color indexed="81"/>
            <rFont val="Tahoma"/>
            <family val="2"/>
          </rPr>
          <t>chuyển nguồn 100% vốn giao từ năm 2022 sang nên ko ghi hết nhiệm vụ chi</t>
        </r>
      </text>
    </comment>
  </commentList>
</comments>
</file>

<file path=xl/sharedStrings.xml><?xml version="1.0" encoding="utf-8"?>
<sst xmlns="http://schemas.openxmlformats.org/spreadsheetml/2006/main" count="1553" uniqueCount="504">
  <si>
    <t>Tổng cộng</t>
  </si>
  <si>
    <t xml:space="preserve">NỘI DUNG </t>
  </si>
  <si>
    <t>STT</t>
  </si>
  <si>
    <t>-</t>
  </si>
  <si>
    <t>Đơn vị tính: Triệu đồng</t>
  </si>
  <si>
    <t>Năm 2024</t>
  </si>
  <si>
    <t>NSTW</t>
  </si>
  <si>
    <t>NSĐP</t>
  </si>
  <si>
    <t>CHƯƠNG TRÌNH MỤC TIÊU QUỐC GIA XÂY DỰNG NÔNG THÔN MỚI</t>
  </si>
  <si>
    <t>Nội dung thành phần số 01: CTMT: 00491 NÂNG CAO HIỆU QUẢ QUẢN LÝ VÀ THỰC HIỆN XÂY DỰNG NÔNG THÔN MỚI THEO QUY HOẠCH</t>
  </si>
  <si>
    <t>Nội dung 01: Rà soát, điều chỉnh, lập mới (trong trường hợp quy hoạch đã hết thời hạn) và triển khai , thực hiện quy hoạch chung xây dựng xã gắn với quá trình công nghiệp hóa, đô thị hóa …</t>
  </si>
  <si>
    <t>Nội dung thành phần số 03: CTMT: 0493 tiếp tục thực hiện có hiệu quả cơ cấu lại ngành nông nghiệp, phát triển kinh tế nông thôn, triển khai mạnh mẽ chương trình mỗi xã 1 SP ( OCOP) nhằm nâng cao giá trị tăng, phù hợp với quá trình chuyển đổi số, thích ứng với biển đổi khí hậu.</t>
  </si>
  <si>
    <t xml:space="preserve"> - </t>
  </si>
  <si>
    <t>Nội dung 4: Triển khai Chương trình mỗi xã một sản phẩm (OCOP) gắn với lợi thế vùng miền</t>
  </si>
  <si>
    <t>Nội dung 8: Thực hiện hiệu quả chương trình phát triển du lịch nông thông trong xây dựng nông thôn mới</t>
  </si>
  <si>
    <t>Nội dung thành phần số 07</t>
  </si>
  <si>
    <t>Nội dung thành phần số 11: CTMT: 0502 Tăng cường công tác giám sát đánh giá thực hiện chương trình nâng cao năng lực xây dựng nông thôn mới truyền thống về XDNT mới thực hiện phong trào thi đua cả nước chung sức XDNT mới</t>
  </si>
  <si>
    <t>Nội dung 01: Nâng cao chất lượng và hiệu quả công tác kiểm tra, giám sát, đánh giá kết quả thực hiện Chương trình; xây dựng hệ thống giám sát, đánh giá đồng bộ…</t>
  </si>
  <si>
    <t>TỔNG CỘNG</t>
  </si>
  <si>
    <t>Dự án 1: Hỗ trợ đầu tư phát triển hạ tầng kinh tế - xã hội các huyện nghèo</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</si>
  <si>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</si>
  <si>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</si>
  <si>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</si>
  <si>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</si>
  <si>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</si>
  <si>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</si>
  <si>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</si>
  <si>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 - đào tạo và dạy nghề)</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</si>
  <si>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</si>
  <si>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</si>
  <si>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</si>
  <si>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</si>
  <si>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Tiểu dự án 1: Giảm nghèo về thông tin (sự nghiệp văn hóa thông tin)</t>
  </si>
  <si>
    <t>Tiểu dự án 2: Truyền thông về giảm nghèo đa chiều (sự nghiệp văn hóa thông tin)</t>
  </si>
  <si>
    <t>Dự án 7: Nâng cao năng lực và giám sát, đánh giá Chương trình</t>
  </si>
  <si>
    <t>Tiểu dự án 1: Nâng cao năng lực thực hiện Chương trình  (sự nghiệp giáo dục - đào tạo và dạy nghề)</t>
  </si>
  <si>
    <t>Tiểu dự án 2: Giám sát, đánh giá  (sự nghiệp giáo dục - đào tạo và dạy nghề)</t>
  </si>
  <si>
    <t>Dự án 1: Giải quyết tình trạng thiếu đất ở, nhà ở, đất sản xuất và nước sinh hoạt</t>
  </si>
  <si>
    <t>Hỗ trợ chuyển đổi nghề (sự nghiệp giáo dục, đào tạo, dạy nghề)</t>
  </si>
  <si>
    <t>Hỗ trợ nước sinh hoạt phân tán (sự nghiệp kinh tế)</t>
  </si>
  <si>
    <t xml:space="preserve"> + Sự nghiệp kinh tế</t>
  </si>
  <si>
    <t xml:space="preserve"> + Đảm bảo xã hội</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</si>
  <si>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</si>
  <si>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</si>
  <si>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t>
  </si>
  <si>
    <t xml:space="preserve"> + Sự nghiệp y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</si>
  <si>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</si>
  <si>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</si>
  <si>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</si>
  <si>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Tiểu dự án 2: Bồi dưỡng kiến thức dân tộc, đào tạo dự bị đại học, đại học và sau đại học đáp ứng nhu cầu nhân lực cho vùng đồng bào DTTS&amp;MN(sự nghiệp giáo dục, đào tạo, dạy nghề)</t>
  </si>
  <si>
    <t>Tiểu dự án 3: Dự án phát triển giáo dục nghề nghiệp và giải quyết việc làm cho người lao động vùng DTTS&amp;MN (sự nghiệp giáo dục, đào tạo,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</si>
  <si>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</si>
  <si>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t>
  </si>
  <si>
    <t xml:space="preserve">Dự án 8: Thực hiện bình đẳng và giải quyết những vấn đề cấp thiết đối với phụ nữ và trẻ em </t>
  </si>
  <si>
    <t xml:space="preserve">Dự án 9: Đầu tư phát triển nhóm dân tộc thiểu số rất ít người và nhóm dân tộc còn nhiều khó khăn </t>
  </si>
  <si>
    <t>Tiểu dự án 1: Đầu tư phát triển KT-XH các dân tộc còn gặp nhiều khó khăn, dân tộc có khó khăn đặc thù (sự nghiệp văn hóa thông tin)</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</si>
  <si>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</si>
  <si>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</si>
  <si>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</si>
  <si>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</si>
  <si>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</si>
  <si>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Ghi chú</t>
  </si>
  <si>
    <t>Chương trình MTQG XDNTM</t>
  </si>
  <si>
    <t>Chương trình MTQG GNBV</t>
  </si>
  <si>
    <t>Tổng số</t>
  </si>
  <si>
    <t>Chương trình MTQG Phát triển KT-XH vùng đồng bào dân tộc thiểu số và miền núi</t>
  </si>
  <si>
    <t>Giải ngân 6 tháng đầu năm 2024</t>
  </si>
  <si>
    <t>Biểu tổng hợp</t>
  </si>
  <si>
    <t>Ước giải ngân đến 31/12/2024</t>
  </si>
  <si>
    <t>(Kèm theo Báo cáo số              /BC-UBND ngày  14 / 6 /2024 của UBND huyện Tuần Giáo)</t>
  </si>
  <si>
    <t>NỘI DUNG</t>
  </si>
  <si>
    <t>TỔNG HỢP TÌNH HÌNH PHÂN BỔ VÀ GIẢI NGÂN VỐN ĐẦU TƯ PHÁT TRIỂN THỰC HIỆN 03 CHƯƠNG TRÌNH MỤC TIÊU QUỐC GIA NĂM 2024</t>
  </si>
  <si>
    <t>(Kèm theo Báo cáo số              /BC-UBND ngày          /6/2024 của UBND huyện Tuần Giáo)</t>
  </si>
  <si>
    <t>Đơn vị: Triệu đồng</t>
  </si>
  <si>
    <t>TT</t>
  </si>
  <si>
    <t>Danh mục dự án</t>
  </si>
  <si>
    <t xml:space="preserve">Quyết định đầu tư ban đầu </t>
  </si>
  <si>
    <t>Kế hoạch vốn năm 2024 được cấp có thẩm quyền giao</t>
  </si>
  <si>
    <t>Tình hình phân bổ vốn năm 2024 (không bao gồm vốn kéo dài từ các năm trước sang)</t>
  </si>
  <si>
    <t>Tình hình giải ngân đến thời điểm báo cáo (ngày 12/6/2024)</t>
  </si>
  <si>
    <t>Tỷ lệ phân bổ KH vốn năm 2024
(%)</t>
  </si>
  <si>
    <t>Tỷ lệ giải ngân
(%)</t>
  </si>
  <si>
    <t xml:space="preserve"> Dự kiến tỷ lệ giải ngân kế hoạch vốn đến hết năm 2024
(%)</t>
  </si>
  <si>
    <t>Số quyết định; ngày, tháng, năm ban hành</t>
  </si>
  <si>
    <t xml:space="preserve">Tổng mức đầu tư </t>
  </si>
  <si>
    <t>Vốn NSTW</t>
  </si>
  <si>
    <t>Vốn đối ứng NSĐP</t>
  </si>
  <si>
    <t>Tổng số tất cả các nguồn vốn</t>
  </si>
  <si>
    <t>Trong đó: Vốn NSTW</t>
  </si>
  <si>
    <t>Vốn kéo dài từ các năm trước sang năm 2024</t>
  </si>
  <si>
    <t>Kế hoạch vốn năm 2024</t>
  </si>
  <si>
    <t>6=7+10</t>
  </si>
  <si>
    <t>7=8+9</t>
  </si>
  <si>
    <t>10=11+12</t>
  </si>
  <si>
    <t>13=14+15</t>
  </si>
  <si>
    <t>16=17+20</t>
  </si>
  <si>
    <t>17=18+19</t>
  </si>
  <si>
    <t>20=21+22</t>
  </si>
  <si>
    <t>23=14/7</t>
  </si>
  <si>
    <t>24=15/10</t>
  </si>
  <si>
    <t>27=17/7</t>
  </si>
  <si>
    <t>26=18/8</t>
  </si>
  <si>
    <t>27=19/9</t>
  </si>
  <si>
    <t>28=20/10</t>
  </si>
  <si>
    <t>29=21/11</t>
  </si>
  <si>
    <t>30=22/12</t>
  </si>
  <si>
    <t>TỔNG SỐ</t>
  </si>
  <si>
    <t>Tên đơn vị báo cáo: UBND huyện Tuần Giáo</t>
  </si>
  <si>
    <t>A</t>
  </si>
  <si>
    <t>CHƯƠNG TRÌNH MỤC TIÊU QUỐC GIA PHÁT TRIỂN KINH TẾ XÃ HỘI VÙNG ĐỒNG BÀO DÂN TỘC THIỂU SỐ VÀ MIỀN NÚI</t>
  </si>
  <si>
    <t>I</t>
  </si>
  <si>
    <t>Dự án 1: Giải quyết tình trạng thiếu đất ở, nhà ở, đất sản xuất, nước sinh hoạt</t>
  </si>
  <si>
    <t>a)</t>
  </si>
  <si>
    <t>Nội dung số 01: Hỗ trợ đất ở, nhà ở, đất sản xuất</t>
  </si>
  <si>
    <t>(1)</t>
  </si>
  <si>
    <t>Các dự án chuẩn bị đầu tư</t>
  </si>
  <si>
    <t>Dự án….</t>
  </si>
  <si>
    <t>b)</t>
  </si>
  <si>
    <t>Nội dung số 04: Hỗ trợ nước sinh hoạt tập trung</t>
  </si>
  <si>
    <t>Các dự án hoàn thành, bàn giao, đưa vào sử dụng đến ngày 31/12/2024</t>
  </si>
  <si>
    <t>NSH trung tâm xã Pú Xi mới</t>
  </si>
  <si>
    <t>191; ngày 07/11/2022</t>
  </si>
  <si>
    <t>NSH bản Ten Hon + Thẩm Nậm xã Tênh Phông</t>
  </si>
  <si>
    <t>153; ngày 05/10/2022</t>
  </si>
  <si>
    <t>(2)</t>
  </si>
  <si>
    <t>Các dự án dự kiến hoàn thành năm 2025</t>
  </si>
  <si>
    <t>(3)</t>
  </si>
  <si>
    <t>II</t>
  </si>
  <si>
    <t>Dự án 2: Quy hoạch, sắp xếp, bố trí, ổn định dân cư ở những nơi cần thiết</t>
  </si>
  <si>
    <t>Dự án bố trí dân cư vùng có nguy cơ thiên tai đến định cư tại khu Á Lềnh, xã Phình Sáng, huyện Tuần Giáo</t>
  </si>
  <si>
    <t>174; ngày 26/10/2022</t>
  </si>
  <si>
    <t>Đề nghị giảm hết KHV năm 2024</t>
  </si>
  <si>
    <t>III</t>
  </si>
  <si>
    <t>Dự án 3:  Phát triển sản xuất nông, lâm nghiệp bền vững, phát huy tiềm năng, thế mạnh của các vùng miền để sản xuất hàng hóa theo chuỗi giá trị</t>
  </si>
  <si>
    <t>IV</t>
  </si>
  <si>
    <t>Dự án 4: Đầu tư cơ sở hạ tầng thiết yếu, phục vụ sản xuất, đời sống trong vùng đồng bào DTTS&amp;MN và các đơn vị sự nghiệp công lập của lĩnh vực dân tộc</t>
  </si>
  <si>
    <t>Đường từ bản Nôm đi bản Hua Nạ</t>
  </si>
  <si>
    <t>180; ngày 28/10/2022</t>
  </si>
  <si>
    <t>Đường từ bản Chăn đi bản Hua Chăn xã Chiềng Đông</t>
  </si>
  <si>
    <t>181; ngày 31/10/2022</t>
  </si>
  <si>
    <t>Thủy lợi bản Kệt xã Quài Cang</t>
  </si>
  <si>
    <t>194; ngày 07/11/2022</t>
  </si>
  <si>
    <t>Đường Huổi Khạ - Pú Piến xã Mường Mùn (giai đoạn 2)</t>
  </si>
  <si>
    <t>179; ngày 28/10/2022</t>
  </si>
  <si>
    <t>Đường + ngầm bản Co Đứa xã Mường Khong</t>
  </si>
  <si>
    <t>196; ngày 07/11/2022</t>
  </si>
  <si>
    <t>Đường + ngầm bản Khong Nưa xã Mường Khong</t>
  </si>
  <si>
    <t>178; ngày 27/10/2022</t>
  </si>
  <si>
    <t>Đường vào bản Há Dùa xã Tênh Phông (GĐ2)</t>
  </si>
  <si>
    <t>177; ngày 27/10/2022</t>
  </si>
  <si>
    <t>Đường từ ngã ba đi Nà Đắng - bản Trạm Củ xã Ta Ma</t>
  </si>
  <si>
    <t>182; ngày 31/10/2022</t>
  </si>
  <si>
    <t>Đường từ TT xã Pú Xi - bản Pú Xi 2</t>
  </si>
  <si>
    <t>183; ngày 01/11/2022</t>
  </si>
  <si>
    <t>Đường từ bản Hua Mức III đi bản Thẩm Táng xã Pú Xi (Giai đoạn 1)</t>
  </si>
  <si>
    <t>184; ngày 02/11/2022</t>
  </si>
  <si>
    <t>KCH kênh nội đồng thủy lợi Chiềng Sinh II</t>
  </si>
  <si>
    <t>136; ngày 31/8/2022</t>
  </si>
  <si>
    <t>Đường bản Ly Xôm xã Chiềng Sinh</t>
  </si>
  <si>
    <t>19; ngày 12/5/2023</t>
  </si>
  <si>
    <t>Trường THCS Quài Nưa</t>
  </si>
  <si>
    <t>20; ngày 12/5/2023</t>
  </si>
  <si>
    <t>Đường bản Nậm Bay xã Nà Tòng</t>
  </si>
  <si>
    <t>21; ngày 12/5/2023</t>
  </si>
  <si>
    <t>Đường từ bản Phiêng Hoa - Á Lềnh, xã Phình Sáng</t>
  </si>
  <si>
    <t>2201a; ngày 02/12/2022</t>
  </si>
  <si>
    <t>Nhà văn hóa xã Pú Nhung</t>
  </si>
  <si>
    <t>111; ngày 26/11/2023</t>
  </si>
  <si>
    <t>Nhà văn hóa xã Chiềng Sinh</t>
  </si>
  <si>
    <t>110; ngày 25/11/2023</t>
  </si>
  <si>
    <t>Nhà văn hóa bản Muông xã Mường Thín</t>
  </si>
  <si>
    <t>114; ngày 26/11/2023</t>
  </si>
  <si>
    <t>Điểm trường mầm non + Tiểu học khu TĐC Á Lềnh xã Phình Sáng</t>
  </si>
  <si>
    <t>112; ngày 26/11/2023</t>
  </si>
  <si>
    <t>Kiên cố hóa các điểm trường mầm non Pá Tong, Co Phát, Co Muông - trường mầm non Sao Mai</t>
  </si>
  <si>
    <t>109; ngày 25/11/2023</t>
  </si>
  <si>
    <t>Nhà văn hóa xã Nà Tòng</t>
  </si>
  <si>
    <t>113; ngày 26/11/2023</t>
  </si>
  <si>
    <t>Đường bản Huổi Lóng + bãi rác xã Mùn Chung</t>
  </si>
  <si>
    <t>115; ngày 26/11/2023</t>
  </si>
  <si>
    <t>Nhà văn hóa xã Rạng Đông</t>
  </si>
  <si>
    <t>175; ngày 26/10/2023</t>
  </si>
  <si>
    <t>Nhà văn hóa xã Ta Ma</t>
  </si>
  <si>
    <t>116; ngày 26/11/2023</t>
  </si>
  <si>
    <t>Nước sinh hoạt bản Chu Lú</t>
  </si>
  <si>
    <t>105; ngày 25/11/2023</t>
  </si>
  <si>
    <t>Nhà văn hóa xã Pú Xi</t>
  </si>
  <si>
    <t>106; ngày 25/11/2023</t>
  </si>
  <si>
    <t>Đường vào khu dân cư Huổi Máu, xã Mường Khong</t>
  </si>
  <si>
    <t>107; ngày 25/11/2023</t>
  </si>
  <si>
    <t>Nhà văn hóa bản Bông ban xã Quài Tở</t>
  </si>
  <si>
    <t>79; ngày 23/11/2023</t>
  </si>
  <si>
    <t>Nhà văn hóa bản Hua Sa B xã Tỏa Tình</t>
  </si>
  <si>
    <t>110; ngày 27/11/2023</t>
  </si>
  <si>
    <t>V</t>
  </si>
  <si>
    <t>Dự án 5: Phát triển giáo dục đào tạo nâng cao chất lượng nguồn nhân lực</t>
  </si>
  <si>
    <t>Trường PTDTBT TH Bình Minh</t>
  </si>
  <si>
    <t>188; ngày 07/11/2022</t>
  </si>
  <si>
    <t>Trường PTDTBT TH Mường Mùn</t>
  </si>
  <si>
    <t>198; ngày 07/11/2022</t>
  </si>
  <si>
    <t>Trường PTDTBT THCS Phình Sáng</t>
  </si>
  <si>
    <t>186; ngày 04/11/2022</t>
  </si>
  <si>
    <t>Trường PTDTBT TH Nà Tòng</t>
  </si>
  <si>
    <t>189; ngày 07/11/2022</t>
  </si>
  <si>
    <t>Trường PTDTBT TH Nậm Din</t>
  </si>
  <si>
    <t>185; ngày 03/11/2022</t>
  </si>
  <si>
    <t>Trường PTDTBT THCS Ta Ma</t>
  </si>
  <si>
    <t>187; ngày 04/11/2022</t>
  </si>
  <si>
    <t>VI</t>
  </si>
  <si>
    <t>Dự án 6: Bảo tồn, phát huy giá trị văn hóa truyền thống tốt đẹp của các dân tộc thiểu số gắn với phát triển du lịch</t>
  </si>
  <si>
    <t>VII</t>
  </si>
  <si>
    <t>Dự án 9: Đầu tư phát triển nhóm dân tộc thiểu số rất ít người và nhóm dân tộc còn nhiều khó khăn</t>
  </si>
  <si>
    <t>VIII</t>
  </si>
  <si>
    <t>B</t>
  </si>
  <si>
    <t>Vốn phân bổ giao theo tiêu chí xã</t>
  </si>
  <si>
    <t>Vốn phân bổ giao theo tiêu chí cấp huyện</t>
  </si>
  <si>
    <t>1</t>
  </si>
  <si>
    <t>Đường giao thông bản Bông Ban + bản Băng Sản</t>
  </si>
  <si>
    <t>99; ngày 24/11/2023</t>
  </si>
  <si>
    <t>2</t>
  </si>
  <si>
    <t>Đường giao thông Hới Nọ</t>
  </si>
  <si>
    <t>100; ngày 24/11/2023</t>
  </si>
  <si>
    <t>3</t>
  </si>
  <si>
    <t>Đường giao thông bản Ngúa</t>
  </si>
  <si>
    <t>101; ngày 24/11/2023</t>
  </si>
  <si>
    <t>4</t>
  </si>
  <si>
    <t>Nâng cấp thủy lợi bản Có - bản Lạ</t>
  </si>
  <si>
    <t>102; ngày 24/11/2023</t>
  </si>
  <si>
    <t>5</t>
  </si>
  <si>
    <t>Đường giao thông bản Cuông + bản Giăng</t>
  </si>
  <si>
    <t>103; ngày 24/11/2023</t>
  </si>
  <si>
    <t>6</t>
  </si>
  <si>
    <t>Đường giao thông bản Cang</t>
  </si>
  <si>
    <t>104; ngày 24/11/2023</t>
  </si>
  <si>
    <t>Vốn phân bổ thực hiện các chuyên Đề, Chương trình, Đề án, (Không quá 10% vốn giai đoạn 2022-2025)</t>
  </si>
  <si>
    <t>Vốn phân bổ đạt chuẩn nông thôn mới nâng cao, kiểu mẫu</t>
  </si>
  <si>
    <t>Vốn cấp huyện xóa trắng xã nông thôn mới</t>
  </si>
  <si>
    <t>Vốn thực hiện chương trình đầu tư phát triển mạng lưới y tế cơ sở vùng khó khăn</t>
  </si>
  <si>
    <t>C</t>
  </si>
  <si>
    <t>CHƯƠNG TRÌNH MỤC TIÊU QUỐC GIA GIẢM  NGHÈO BỀN VỮNG</t>
  </si>
  <si>
    <t>DA 1: Hỗ trợ ĐTPT hạ tầng KT-XH các huyện nghèo, các xã ĐBKK vùng bãi ngang, ven biển và hải đảo.</t>
  </si>
  <si>
    <t>Tiểu DA 1: Hỗ trợ ĐTPT hạ tầng KT-XH các huyện nghèo, xã ĐBKK vùng bãi ngang, ven biển và hải đảo</t>
  </si>
  <si>
    <t>Trung tâm văn hóa huyện Tuần Giáo</t>
  </si>
  <si>
    <t>1427; ngày 14/8/2022</t>
  </si>
  <si>
    <t>Đường liên xã Nà Sáy - Mường Khong</t>
  </si>
  <si>
    <t>Trường PTDTBT tiểu học Khoong Hin</t>
  </si>
  <si>
    <t>1429; ngày 14/8/2022</t>
  </si>
  <si>
    <t>Đường liên xã Rạng Đông - Nà Tòng</t>
  </si>
  <si>
    <t>2213; ngày 02/12/2022</t>
  </si>
  <si>
    <t>Trường PTDTBT THCS Mùn Chung</t>
  </si>
  <si>
    <t>140; ngày 27/11/2023</t>
  </si>
  <si>
    <t>Trường PTDTBT THCS và tiều học Pú Xi</t>
  </si>
  <si>
    <t>Tiểu DA 2: Triển khai Đề án hỗ trợ một số huyện nghèo thoát khỏi tình trạng nghèo, ĐBKK gđ 2022-2025 do TTCP phê duyệt</t>
  </si>
  <si>
    <t>Đường QL6 khu du lịch nước nóng xã Quài Cang - xã Tỏa Tình</t>
  </si>
  <si>
    <t>1954; ngày 30/11/2023</t>
  </si>
  <si>
    <t>Đường liên xã Chiềng Đông - Chiềng Sinh - Nà Sáy</t>
  </si>
  <si>
    <t>1955; ngày 30/11/2023</t>
  </si>
  <si>
    <t>DA 4: Phát triển giáo dục nghề nghiệp, việc làm bền vững</t>
  </si>
  <si>
    <t>Tiểu DA 1: Phát triển GDNN vùng nghèo, vùng khó khăn</t>
  </si>
  <si>
    <t>Tiểu DA 3: Hỗ trợ việc làm bền vững</t>
  </si>
  <si>
    <t>Dự toán giao năm 2024</t>
  </si>
  <si>
    <t>Dự toán giao Năm 2024</t>
  </si>
  <si>
    <t>Nguồn năm 2023 chuyển sang</t>
  </si>
  <si>
    <t>Đầu tư</t>
  </si>
  <si>
    <t>Sự nghiệp</t>
  </si>
  <si>
    <t>BIỂU SỐ 01</t>
  </si>
  <si>
    <t>VỐN ĐẦU TƯ PHÁT TRIỂN THỰC HIỆN 03 CHƯƠNG TRÌNH MỤC TIÊU QUỐC GIA NĂM 2024</t>
  </si>
  <si>
    <t>NGUỒN VỐN ĐẦU TƯ + SỰ NGHIỆP CÁC CHƯƠNG TRÌNH MTQG NĂM 2024</t>
  </si>
  <si>
    <t>Nội dung 05: Giữ gìn và khôi phục cảnh quan truyền thống của nông thôn Việt Nam; tập trung phát triển các mô hình thôn, xóm sáng, xanh, sạch, đẹp, an toàn; khu dân cư kiểu mẫu</t>
  </si>
  <si>
    <t xml:space="preserve">Tỷ lệ giải ngân 6 tháng đầu năm 2024 </t>
  </si>
  <si>
    <t xml:space="preserve">Ước tỷ lệ giải ngân đến 31/12/2024 </t>
  </si>
  <si>
    <t>PHỤ BIỂU 04.2</t>
  </si>
  <si>
    <t>PHỤ BIỂU 04.3</t>
  </si>
  <si>
    <t>Giải ngân 7 tháng đầu năm 2024</t>
  </si>
  <si>
    <t xml:space="preserve">Tỷ lệ giải ngân 7 tháng đầu năm 2024 </t>
  </si>
  <si>
    <t xml:space="preserve">CHƯƠNG TRÌNH MỤC TIÊU QUỐC GIA XÂY DỰNG NÔNG THÔN MỚI TRONG 7 THÁNG ĐẦU NĂM 2024       </t>
  </si>
  <si>
    <t>Tỷ lệ giải ngân 7 tháng đầu năm 2024</t>
  </si>
  <si>
    <t xml:space="preserve">KẾT QUẢ THỰC HIỆN NGUỒN VỐN SỰ NGHIỆP CHƯƠNG TRÌNH MỤC TIÊU QUỐC GIA GIẢM NGHÈO BỀN VỮNG 7 THÁNG ĐẦU NĂM 2024       </t>
  </si>
  <si>
    <t>Khó khăn vướng mắc</t>
  </si>
  <si>
    <t>Đề xuất giải pháp thực hiện</t>
  </si>
  <si>
    <t>TW</t>
  </si>
  <si>
    <t>ĐP</t>
  </si>
  <si>
    <t>đã cập nhật QĐ số 1378/ 17-9-2024 của UBND huyện Tuần Giáo (Điều chỉnh theo NQ 111)+ QĐ 1830 UB tỉnh</t>
  </si>
  <si>
    <t>Kết quả triển khai các dự án, tiểu dự án</t>
  </si>
  <si>
    <t>Khó khăn, vướng mắc</t>
  </si>
  <si>
    <t>Ghi chú/Đơn vị được giao vốn</t>
  </si>
  <si>
    <t>Tỷ lệ giải ngân(%)</t>
  </si>
  <si>
    <t>Phòng Dân tộc</t>
  </si>
  <si>
    <t>UBND các xã và phòng Dân Tộc</t>
  </si>
  <si>
    <t>TT DV NN</t>
  </si>
  <si>
    <t>UBND các xã, phòng GDDT, phòng KT-HT và BQLDA-PTQĐ</t>
  </si>
  <si>
    <t>TTGDNN-GDTX</t>
  </si>
  <si>
    <t>Phòng Dân tộc và UBND các xã</t>
  </si>
  <si>
    <t>Đang thực hiện DA</t>
  </si>
  <si>
    <t>Giải ngân 10 tháng đầu năm 2024</t>
  </si>
  <si>
    <t>Ước giải ngân năm 2024</t>
  </si>
  <si>
    <t>Đang chấm thầu Đợt 1 và đăng tải HSMT Đợt 2</t>
  </si>
  <si>
    <t>Đã thực hiện các DA Mắc Ca năm 2024; đang tổ chức chăm sóc; đăng ký trồng Mắc ca năm 2025</t>
  </si>
  <si>
    <t>Các xã đang tiến hành bước thực hiện dự án; các phòng, ban đang tiến hành KS lập BCKTKT.</t>
  </si>
  <si>
    <t>Phòng VH-TT</t>
  </si>
  <si>
    <t>Hội LHPN huyện và UBND các xã</t>
  </si>
  <si>
    <t>Nôị dung giao Phòng Dân tộc đã giải ngân hết số vốn chuyển nguồn; UBND các xã đang tiến hành triển khai các bước thực hiện dự án</t>
  </si>
  <si>
    <t>Phòng dân tộc đã giải ngân hết số vốn giao; UBND các xã đang tieend hành triển khai các bước thực hiện dự án</t>
  </si>
  <si>
    <t>Phòng Dân tộc và UBND các xã đang tiến hành các cuộc kiểm tra, giám sát</t>
  </si>
  <si>
    <t>Tỷ lệ giải ngân (%)</t>
  </si>
  <si>
    <t>Phòng KT-HT dự kiến sửa chữa 01 công trình; thực hiện sửa chữa 18 công trình phục vụ dân sinh, sản xuất, thiết yếu trên địa bàn 18 xã.</t>
  </si>
  <si>
    <t>Phòng KT-HT và UBND 18 xã</t>
  </si>
  <si>
    <t>Thực hiện sửa chữa 01 công trình (Sửa chữa đường Rạng Đông - Ta Ma (giai đoạn II))</t>
  </si>
  <si>
    <t>Ban QLDA</t>
  </si>
  <si>
    <t>Thực hiện 21 dự án hỗ trợ phát triển sản xuất liên kết theo chuỗi giá trị gắn với sản phẩm quả Mắc ca trên địa bàn 11 xã, với tổng diện tích mắc ca mới trồng là 542,5 ha (trồng thuần 542,5 ha), số hộ dân tham gia 1.741 hộ (trong đó có 370 hộ nghèo và 134 hộ cận nghèo).</t>
  </si>
  <si>
    <t>Trung tâm DVNN</t>
  </si>
  <si>
    <t>Thực hiện 03 dự án hỗ trợ phát triển sản xuất liên kết theo chuỗi giá trị gắn với sản phẩm quả cà phê trên địa bàn 5 xã, với tổng diện tích mắc ca mới trồng là 103 ha, số hộ dân tham gia 232 hộ (trong đó có 118 hộ nghèo và 35 hộ cận nghèo)</t>
  </si>
  <si>
    <t>Thực hiện tập huấn  “Nâng cao năng lực cho cán bộ y tế tuyến cơ sở về cải thiện chăm sóc dinh dưỡng của bà mẹ và trẻ em, về các nội dung chuyên môn để phục vụ các hoạt động của Chương trình” với 41 học viên tham gia; khảo sát, đánh giá định kỳ, phân loại tình trạng dinh dưỡng cho 8.376 trẻ từ 0 đến dưới 05 tuổi; thực hiện cân đo đánh giá tình trạng dinh dưỡng cho 19.955 trẻ từ 5 tuổi đến dưới 16 tuổi; hỗ trợ sản phẩm dinh dưỡng Điều trị cho 05 trẻ từ 0 đến 72 tháng tuổi suy dinh dưỡng cấp tính nặng tại cộng đồng; Bổ sung vi chất dinh dưỡng cho 2.104 trẻ từ 6 tháng đến 59 tháng bị suy dinh dưỡng thấp còi,  Bổ sung vi chất dinh dưỡng cho 5.543 trẻ từ 5 tuổi đến dưới 16 tuổi bị suy dinh dưỡng; Mua thiết bị để đánh giá tình trạng dinh dưỡng cho trẻ cho các trường học, trạm y tế xã và thôn bản.</t>
  </si>
  <si>
    <t>Phòng Y tế</t>
  </si>
  <si>
    <t>Đã thông báo chiêu sinh các lớp dạy nghề cho lao động nông thôn thuộc hộ nghèo</t>
  </si>
  <si>
    <t>Trung tâm GDNN-GDTX</t>
  </si>
  <si>
    <t>Thực hiện hỗ trợ cho 10 lao động đi xuất khẩu theo hợp đồng.</t>
  </si>
  <si>
    <t>Người lao động chưa nắm rõ chế độ hỗ trợ; thủ tục đề nghị hỗ trợ còn rườm rà; một số doanh nghiệp không cung cấp được hóa đơn, chứng từ.</t>
  </si>
  <si>
    <t>Phòng LĐTBXH</t>
  </si>
  <si>
    <t>Thực hiện thu thập thông tin người lao động trên địa bàn huyện. Tổ chức tập huấn về việc làm.</t>
  </si>
  <si>
    <t>UBND 19 xã, thị trấn</t>
  </si>
  <si>
    <t>Thực hiện nâng cấp, mở rộng 07 Đài Truyền thanh cấp xã; làm phóng sự, 2 ấn phẩm báo in.</t>
  </si>
  <si>
    <t xml:space="preserve">Tổ chức xây dựng và thực hiện các sản phẩm truyền thông về giảm nghèo (phóng sự, tọa đàm, đối thoại, Pa nô, áp phích, tờ rơi, hình thức khác…) tuyên truyền trên địa bàn 18 xã </t>
  </si>
  <si>
    <t xml:space="preserve">UBND huyện triển khai tổ chức trao đổi học tập kinh nghiệm trong nước: 01 đoàn với tổng số cán bộ, công chức tham dự khoảng 33 người và hướng dẫn các xã, thị trấn tổ chức trao đổi học tập kinh nghiệm. Tổ chức 04 lớp tập huấn giảm nghèo tại huyện. </t>
  </si>
  <si>
    <t>Phòng LĐTBXH và UBND 19 xã, thị trấn</t>
  </si>
  <si>
    <t xml:space="preserve">Thực hiện 01 Đoàn giám sát, đánh giá Chương trình của UBND huyện và các đoàn giám sát đánh giá Chương trình của cấp xã.
Chi hỗ trợ rà soát hộ nghèo, hộ cận nghèo năm 2024.
</t>
  </si>
  <si>
    <t>Số lượng người lao động có nhu cầu đăng ký học nghề thấp, không thể mở lớp. TTGDNN-GDTX thiếu giáo viên.</t>
  </si>
  <si>
    <t xml:space="preserve"> BIỂU SỐ 02</t>
  </si>
  <si>
    <t xml:space="preserve"> BIỂU SỐ 01</t>
  </si>
  <si>
    <t>BIỂU SỐ 03</t>
  </si>
  <si>
    <t>Bổ sung thêm 14.000 trđ (QĐ 1830/QĐ-UBND, 14/10/2024 của UBND tỉnh)</t>
  </si>
  <si>
    <t>Bổ sung thêm 52.000 trđ (QĐ 1830/QĐ-UBND, 14/10/2024 của UBND tỉnh)</t>
  </si>
  <si>
    <t>Bổ sung thêm 8.418 trđ (QĐ 1830/QĐ-UBND, 14/10/2024 của UBND tỉnh)</t>
  </si>
  <si>
    <t>UBND xã M.Mùn 480 trđ và BQLDA-PTQĐ 7.938 trđ</t>
  </si>
  <si>
    <t>Nhu cầu đến hết năm 2024</t>
  </si>
  <si>
    <t>Điều chỉnh dự toán</t>
  </si>
  <si>
    <t>Tăng</t>
  </si>
  <si>
    <t>Giảm</t>
  </si>
  <si>
    <t>Dự toán sau điều chỉnh</t>
  </si>
  <si>
    <t>BIỂU ĐIỀU CHỈNH VỐN SỰ NGHIỆP CHƯƠNG TRÌNH MTQG PHÁT TRIỂN KT-XH VÙNG ĐỒNG BÀO DÂN TỘC THIỂU SỐ VÀ MIỀN NÚI NĂM 2024</t>
  </si>
  <si>
    <t xml:space="preserve">BIỂU ĐIỀU CHỈNH VỐN CHƯƠNG TRÌNH MỤC TIÊU QUỐC GIA XÂY DỰNG NÔNG THÔN MỚI  NĂM 2024       </t>
  </si>
  <si>
    <t xml:space="preserve">BIỂU ĐIỀU CHỈNH VỐN SỰ NGHIỆP CHƯƠNG TRÌNH MỤC TIÊU QUỐC GIA GIẢM NGHÈO BỀN VỮNG NĂM 2024       </t>
  </si>
  <si>
    <t xml:space="preserve">KẾT QUẢ RÀ SOÁT TÌNH HÌNH THỰC HIỆN, GIẢI NGÂN VỐN SỰ NGHIỆP 3 CTMTQG NĂM 2024 </t>
  </si>
  <si>
    <t>KẾ HOẠCH ĐIỀU CHUYỂN SANG CÁC DỰ ÁN KHÁC TIẾP TỤC THỰC HIỆN theo NQ 193/NQ-HĐND TỈNH</t>
  </si>
  <si>
    <t>(Kèm theo Báo cáo số              /BC-UBND ngày 14 tháng 11 năm 2024 của UBND huyện Tuần Giáo)</t>
  </si>
  <si>
    <t>Nội dung</t>
  </si>
  <si>
    <t>Dự toán sau điều chỉnh (lần 3)</t>
  </si>
  <si>
    <t>Chương trình MTQG phát triển KT-XH vùng đồng bào Dân tộc thiểu số và miền núi</t>
  </si>
  <si>
    <t>Chương trình MTQG xây dựng Nông thôn mới</t>
  </si>
  <si>
    <t>Chương trình MTQG Giảm nghèo bền vững</t>
  </si>
  <si>
    <t>Điều chỉnh dự toán (lần 3)</t>
  </si>
  <si>
    <t>UBND xã Quài Cang</t>
  </si>
  <si>
    <t>UBND xã Quài Nưa</t>
  </si>
  <si>
    <t>Phòng NN&amp;PTNT</t>
  </si>
  <si>
    <t>+</t>
  </si>
  <si>
    <t>Xã Chiềng Sinh</t>
  </si>
  <si>
    <t>Xã Tênh Phông</t>
  </si>
  <si>
    <t>Xã Quài Cang</t>
  </si>
  <si>
    <t>Xã Chiềng Đông</t>
  </si>
  <si>
    <t>Xã Mường Khong</t>
  </si>
  <si>
    <t>Xã Pú Xi</t>
  </si>
  <si>
    <t>Xã Mùn Chung</t>
  </si>
  <si>
    <t>Xã Mường Mùn</t>
  </si>
  <si>
    <t>Xã Ta Ma</t>
  </si>
  <si>
    <t>Xã Tênh phông</t>
  </si>
  <si>
    <t>Xã Tỏa Tình</t>
  </si>
  <si>
    <t>Xã Mường Thín</t>
  </si>
  <si>
    <t>Xã  Mường Khong</t>
  </si>
  <si>
    <t>Xã Nà Tòng</t>
  </si>
  <si>
    <t>Phòng Dân tộc huyện</t>
  </si>
  <si>
    <t>Ban QLDA &amp; PTQĐ</t>
  </si>
  <si>
    <t>Trung tâm DVNN (Đề nghị chuyển nguồn sang năm 2025 chi tiếp)</t>
  </si>
  <si>
    <t>Phòng Lao động - TBXH</t>
  </si>
  <si>
    <t>Không có nội dung chi</t>
  </si>
  <si>
    <t>Thị trấn Tuần Giáo</t>
  </si>
  <si>
    <t>Phòng Văn hóa - TT</t>
  </si>
  <si>
    <t>Nội dung thành phần số 06: Nâng cao chất lượng đời sống văn hóa của người dân nông thôn; bảo tồn và phát huy các giá trị văn hóa truyền thống theo hướng bền vững gắn với phát triển du lịch nông thôn.</t>
  </si>
  <si>
    <t>- 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</si>
  <si>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Xã Quài Tở</t>
  </si>
  <si>
    <t>Xã Phình Sáng</t>
  </si>
  <si>
    <t>Xã Rạng Đông</t>
  </si>
  <si>
    <t>Xã Pú Nhung</t>
  </si>
  <si>
    <t>Xã Quài Nưa</t>
  </si>
  <si>
    <t>Xã Nà Sáy</t>
  </si>
  <si>
    <t>Hết nhiệm vụ chi</t>
  </si>
  <si>
    <t>Năm 2024 UBND huyện giao vốn cho UBND các xã, thị trấn chủ trì thực hiện; phòng LĐTBXH không thực hiện.</t>
  </si>
  <si>
    <t>Vốn dư quá ít sau khi thực hiện nội dung của Tiểu dự án, không thể chi tiếp.</t>
  </si>
  <si>
    <t>Đề nghị giảm dư toán thêm 20 triệu vốn NSTW chuyển nguồn từ 2023 sang 2024 nhưng không phân cho đơn vị nào.</t>
  </si>
  <si>
    <t>Năm 2024 Thị trấn TG chỉ có 02 hộ nghèo trong Đề án đăng ký làm nhà; dư vốn hỗ trợ của 01 hộ, đề nghị giảm dự toán 50 triệu (là vốn chuyển nguồn từ 2023 sang)</t>
  </si>
  <si>
    <t>Thực hiện hỗ trợ 344 nhà ở mới cho hộ nghèo.</t>
  </si>
  <si>
    <t>Vốn cấp nhiều hơn số lượng lao động đi xuất khẩu theo hợp đồng có nhu cầu hỗ trợ thực tế.</t>
  </si>
  <si>
    <t>Vốn cấp nhiều hơn nhu cầu thực tế thực hiện Tiểu dự án trong năm 2024</t>
  </si>
  <si>
    <t>Số lượng người lao động thuộc hộ nghèo, hộ cận nghèo có nhu cầu đăng ký học nghề thấp, không thể mở lớp; TTGDNN-GDTX thiếu giáo viên</t>
  </si>
  <si>
    <t>Đã thực hiện hết nội dung chi.</t>
  </si>
  <si>
    <t>Do hết nhu cầu chi</t>
  </si>
  <si>
    <t>*</t>
  </si>
  <si>
    <t>THỰC HIỆN CƠ CHẾ THÍ ĐIỂM THEO NGHỊ QUYẾT 193/NQ-HĐND NGÀY 11/7/2024 CỦA HĐND TỈNH ĐIỆN BIÊN</t>
  </si>
  <si>
    <t>Năm 2025</t>
  </si>
  <si>
    <t>Trung tâm dịch vụ nông nghiệp</t>
  </si>
  <si>
    <t>CTMTQG giảm nghèo bền vững</t>
  </si>
  <si>
    <t>CTMTQG phát triển KTXH vùng ĐBDTTSVMN</t>
  </si>
  <si>
    <t>Hỗ trợ phát triển vùng trồng dược liệu quý</t>
  </si>
  <si>
    <t>Hỗ trợ phát triển sản xuất theo chuỗi giá trị</t>
  </si>
  <si>
    <t>BIỂU ĐIỀU CHỈNH GIẢM VỐN SỰ NGHIỆP 03 CHƯƠNG TRÌNH MỤC TIÊU QUỐC GIA NĂM 2025</t>
  </si>
  <si>
    <t>Dự toán được sử dụng năm 2025 (Chuyển nguồn năm trước sang)</t>
  </si>
  <si>
    <t>Điểu chỉnh giảm 27 dự án Hỗ trợ phát triển sản xuất theo chuỗi giá trị của sang Chường trình MTQG giảm nghèo bền vững, hết nhiệm vụ chi</t>
  </si>
  <si>
    <t>Tiểu dự án 1: Hỗ trợ đầu tư phát triển hạ tầng kinh tế - xã hội các huyện nghèo</t>
  </si>
  <si>
    <t>Dự án 5: Hỗ trợ nhà ở cho hộ nghèo, hộ cận nghèo trên địa bàn các huyện nghèo</t>
  </si>
  <si>
    <t>(Kèm theo tờ trình số   /TTr-UBND ngày     tháng    năm 2025 của UBND huyện Tuần Giáo)</t>
  </si>
  <si>
    <t xml:space="preserve">Dự toán năm 2025 </t>
  </si>
  <si>
    <t>Số tiền điều chỉnh</t>
  </si>
  <si>
    <t xml:space="preserve">Dự án 2: Đa dạng hoá sinh kế, phát triển mô hình giảm nghèo </t>
  </si>
  <si>
    <t xml:space="preserve">Tiểu dự án 1: Hỗ trợ phát triển sản xuất trong lĩnh vực nông nghiệp </t>
  </si>
  <si>
    <t>Tiểu dự án 2: Cải thiện dinh dưỡng</t>
  </si>
  <si>
    <t xml:space="preserve">Tiểu dự án 1: Phát triển giáo dục nghề nghiệp vùng nghèo, vùng khó khăn </t>
  </si>
  <si>
    <t>Hỗ trợ địa phương đào tạo nghề cho người lao động</t>
  </si>
  <si>
    <t xml:space="preserve">Tiểu dự án 2: Hỗ trợ người lao động đi làm việc ở nước ngoài theo hợp đồng </t>
  </si>
  <si>
    <t xml:space="preserve">Tiểu dự án 3: Hỗ trợ việc làm bền vững </t>
  </si>
  <si>
    <t>Tiểu dự án 1: Giảm nghèo về thông tin</t>
  </si>
  <si>
    <t>Tiểu dự án 2: Truyền thông về giảm nghèo đa chiều</t>
  </si>
  <si>
    <t>Tiểu dự án 1: Nâng cao năng lực thực hiện Chương trình</t>
  </si>
  <si>
    <t>Tiểu dự án 2: Giám sát, đánh giá</t>
  </si>
  <si>
    <t>Vốn sự nghiệp</t>
  </si>
  <si>
    <t>Nội dung thành phần số 01</t>
  </si>
  <si>
    <t>Nội dung 01: Rà soát, điều chỉnh, lập mới (trong trường hợp quy hoạch đã hết thời hạn) và triển khai, thực hiện quy hoạch chung xây dựng xã gắn với quá trình công nghiệp hoá, đô thị hoá theo quy định pháp luật về quy hoạch, phù hợp với định hướng phát triển kinh tế - xã hội của địa phương, trong đó có quy hoạch khu vực hỗ trợ phát triển kinh tế nông thôn</t>
  </si>
  <si>
    <t>Nội dung 05: Giữ gìn và khôi phục cảnh quan truyền thống của nông thôn Việt Nam;tập trung phát triển các mô hình thôn, xóm sáng, xanh, sạch, đẹp, an toàn; khu dân cư kiểu mẫu</t>
  </si>
  <si>
    <t xml:space="preserve">Không thực hiện giao tại QĐ 1801 là 1.500 triệu đồng vốn NTM và 1.000 triệu đồng vốn SNKT khác; QĐ 1929 là 600 triệu đồng; </t>
  </si>
  <si>
    <t>Biểu số 01</t>
  </si>
  <si>
    <t xml:space="preserve"> ĐIỀU CHỈNH KẾ HOẠCH ĐẦU TƯ CÔNG TRUNG HẠN GIAI ĐOẠN 2021-2025 CỦA CÁC CHƯƠNG TRÌNH MTQG </t>
  </si>
  <si>
    <t xml:space="preserve"> Đơn vị: Triệu đồng</t>
  </si>
  <si>
    <t xml:space="preserve">Quyết định đầu tư </t>
  </si>
  <si>
    <t>Kế hoạch đầu tư công trung hạn giai đoạn 2021-2025 đã giao</t>
  </si>
  <si>
    <t>Điều chỉnh kế hoạch đầu tư công trung hạn</t>
  </si>
  <si>
    <t>Kế hoạch đầu tư công trung hạn 2021-2025 sau điều chỉnh</t>
  </si>
  <si>
    <t>Số QĐ; ngày, tháng, năm ban hành</t>
  </si>
  <si>
    <t xml:space="preserve">TMĐT </t>
  </si>
  <si>
    <t>Chương trình MTQG Xây dựng nông thôn mới</t>
  </si>
  <si>
    <t>99/QĐ-UBND ngày 24/11/2023</t>
  </si>
  <si>
    <t>Thừa vốn</t>
  </si>
  <si>
    <t>100/QĐ-UBND ngày 24/11/2023</t>
  </si>
  <si>
    <t>101/QĐ-UBND ngày 24/11/2023</t>
  </si>
  <si>
    <t>102/QĐ-UBND ngày 24/11/2023</t>
  </si>
  <si>
    <t>103/QĐ-UBND ngày 24/11/2023</t>
  </si>
  <si>
    <t>104/QĐ-UBND ngày 24/11/2023</t>
  </si>
  <si>
    <t xml:space="preserve"> Chương trình MTQG phát triển KTXH vùng đồng bào dân tộc thiểu số miền núi</t>
  </si>
  <si>
    <t>Dự án 4: Đầu tư cơ sở hạ tầng thiết yếu, phục vụ sản xuất, đời sống trong vùng đồng bào dân tộc thiểu số và miền núi và các đơn vị sự nghiệp công của lĩnh vực dân tộc</t>
  </si>
  <si>
    <t>Ban QLDA và Phát triển quỹ đất</t>
  </si>
  <si>
    <t>194/QĐ-UBND ngày 07/11/2022</t>
  </si>
  <si>
    <t>179/QĐ-UBND ngày 28/10/2022</t>
  </si>
  <si>
    <t>Đường + Ngầm bản Co Đứa xã Mường Khong</t>
  </si>
  <si>
    <t>196/QĐ-UBND ngày 07/11/2022</t>
  </si>
  <si>
    <t>178/QĐ-UBND ngày 27/10/2022</t>
  </si>
  <si>
    <t>177/QĐ-UBND ngày 27/10/2022</t>
  </si>
  <si>
    <t>182/QĐ-UBND ngày 31/10/2022</t>
  </si>
  <si>
    <t>183/QĐ-UBND ngày 01/11/2022</t>
  </si>
  <si>
    <t>Đường từ bản Hua Mức III  đi bản Thẩm Táng xã Pú Xi (Giai đoạn 1)</t>
  </si>
  <si>
    <t>184/QĐ-UBND ngày 02/11/2022</t>
  </si>
  <si>
    <t>20/QĐ-UBND ngày 12/5/2023</t>
  </si>
  <si>
    <t>21/QĐ-UBND ngày 12/5/2023</t>
  </si>
  <si>
    <t xml:space="preserve">115/QĐ-UBND ngày 26/11/2023 </t>
  </si>
  <si>
    <t xml:space="preserve">105/QĐ-UBND ngày 25/11/2023 </t>
  </si>
  <si>
    <t xml:space="preserve">106/QĐ-UBND ngày 25/11/2023 </t>
  </si>
  <si>
    <t>180/QĐ-UBND ngày 28/10/2022</t>
  </si>
  <si>
    <t>Thiếu vốn</t>
  </si>
  <si>
    <t>181/QĐ-UBND ngày 31/10/2022</t>
  </si>
  <si>
    <t>Đường bản ly Xôm xã Chiềng Sinh</t>
  </si>
  <si>
    <t>19/QĐ-UBND ngày 12/5/2023</t>
  </si>
  <si>
    <t xml:space="preserve">111/QĐ-UBND ngày 26/11/2023 </t>
  </si>
  <si>
    <t xml:space="preserve">110/QĐ-UBND ngày 25/11/2023 </t>
  </si>
  <si>
    <t xml:space="preserve">114/QĐ-UBND ngày 26/11/2023 </t>
  </si>
  <si>
    <t xml:space="preserve">109/QĐ-UBND ngày 25/11/2023 </t>
  </si>
  <si>
    <t xml:space="preserve">113/QĐ-UBND ngày 26/11/2023 </t>
  </si>
  <si>
    <t xml:space="preserve">108/QĐ-UBND ngày 25/11/2023 </t>
  </si>
  <si>
    <t xml:space="preserve">116/QĐ-UBND ngày 26/11/2023 </t>
  </si>
  <si>
    <t>189/QĐ-UBND ngày 07/11/2022</t>
  </si>
  <si>
    <t>185/QĐ-UBND ngày 03/11/2022</t>
  </si>
  <si>
    <t>Trường PTDT BT TH Bình Minh</t>
  </si>
  <si>
    <t>188/QĐ-UBND ngày 07/11/2022</t>
  </si>
  <si>
    <t>187/QĐ-UBND ngày 04/11/2022</t>
  </si>
  <si>
    <t>186/QĐ-UBND ngày 04/11/2022</t>
  </si>
  <si>
    <t>Dự án 6: Bảo tồn phát huy giá trị văn hóa truyền thống tốt đẹp của các dân tộc thiểu số gắn với phát triển du lịch</t>
  </si>
  <si>
    <t>Bảo tồn, phát huy giá trị văn hóa truyền thống và phát triển du lịch cộng đồng bản Lồng, xã Tỏa Tình</t>
  </si>
  <si>
    <t>67/QĐ-UBND ngày 30/8/2024</t>
  </si>
  <si>
    <t>Biểu số 02</t>
  </si>
  <si>
    <t xml:space="preserve"> ĐIỀU CHỈNH KẾ HOẠCH VỐN NĂM 2025 CỦA CÁC CHƯƠNG TRÌNH MTQG </t>
  </si>
  <si>
    <t>Kế hoạch vốn năm 2025 đã giao</t>
  </si>
  <si>
    <t>Kế hoạch vốn năm 2025 sau điều chỉnh</t>
  </si>
  <si>
    <t>Điều chỉnh kế hoạch vốn năm 2025</t>
  </si>
  <si>
    <t xml:space="preserve">107/QĐ-UBND ngày 25/11/2023 </t>
  </si>
  <si>
    <t>(Kèm theo Tờ trình số       /TTr-BQLDA&amp;PTQĐ ngày       /4/2025 của Ban QLDA và Phát triển quỹ đất huyện Tuần Giáo)</t>
  </si>
  <si>
    <t>Nhận của CTMTQG xây dựng NTM</t>
  </si>
  <si>
    <t>Thừa vốn chuyển sang chương trình MTQG vùng đồng bào dân tộc thiểu số và miền núi</t>
  </si>
  <si>
    <t>Công viên cây xanh trung tâm huyện Tuần Giáo</t>
  </si>
  <si>
    <t>Hạ tầng nút giao thông ngã ba khu vực dốc Đỏ thị trấn Tuần Giáo</t>
  </si>
  <si>
    <t>77/QĐ-UBND ngày 18/8/2021</t>
  </si>
  <si>
    <t>146/QĐ-UBND ngày 08/12/2023</t>
  </si>
  <si>
    <t>Trong đó: Vốn NSĐP</t>
  </si>
  <si>
    <t xml:space="preserve">Kế hoạch đầu tư công trung hạn giai đoạn 2021-2025 </t>
  </si>
  <si>
    <t xml:space="preserve"> ĐIỀU CHỈNH KẾ HOẠCH ĐẦU TƯ CÔNG TRUNG HẠN GIAI ĐOẠN 2021-2025 NGUỒN VỐN CÂN ĐỐI NGÂN SÁCH ĐỊA PHƯƠNG (DO HUYỆN QUẢN LÝ)</t>
  </si>
  <si>
    <t xml:space="preserve"> ĐIỀU CHỈNH KẾ HOẠCH VỐN NĂM 2025 NGUỒN VỐN CÂN ĐỐI NGÂN SÁCH ĐỊA PHƯƠNG (DO HUYỆN QUẢN LÝ)</t>
  </si>
  <si>
    <t>Biểu số 05</t>
  </si>
  <si>
    <t>Biểu số 06</t>
  </si>
  <si>
    <t>Không có khả năng giải ngân</t>
  </si>
  <si>
    <t>(Kèm theo Báo cáo  số  20/BC-BKTXH ngày 17 tháng 4 năm 2025 của ban KTXH,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</si>
</sst>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quot;#,##0_);\(&quot;$&quot;#,##0\)"/>
    <numFmt numFmtId="165" formatCode="_(* #,##0.00_);_(* \(#,##0.00\);_(* &quot;-&quot;??_);_(@_)"/>
    <numFmt numFmtId="166" formatCode="_-* #,##0\ _₫_-;\-* #,##0\ _₫_-;_-* &quot;-&quot;\ _₫_-;_-@_-"/>
    <numFmt numFmtId="167" formatCode="_-* #,##0.00\ _₫_-;\-* #,##0.00\ _₫_-;_-* &quot;-&quot;??\ _₫_-;_-@_-"/>
    <numFmt numFmtId="168" formatCode="#,##0.0"/>
    <numFmt numFmtId="169" formatCode="#,##0\ &quot;þ&quot;;[Red]\-#,##0\ &quot;þ&quot;"/>
    <numFmt numFmtId="170" formatCode="_(* #,##0_);_(* \(#,##0\);_(* &quot;-&quot;??_);_(@_)"/>
    <numFmt numFmtId="171" formatCode="_(* #,##0.0_);_(* \(#,##0.0\);_(* &quot;-&quot;??_);_(@_)"/>
    <numFmt numFmtId="172" formatCode="_(* #,##0.000_);_(* \(#,##0.000\);_(* &quot;-&quot;??_);_(@_)"/>
    <numFmt numFmtId="173" formatCode="0.0%"/>
    <numFmt numFmtId="174" formatCode="#,##0.000000"/>
    <numFmt numFmtId="175" formatCode="#,##0.000"/>
    <numFmt numFmtId="176" formatCode="0.00000000"/>
    <numFmt numFmtId="177" formatCode="_(* #,##0.0000000_);_(* \(#,##0.0000000\);_(* &quot;-&quot;??_);_(@_)"/>
    <numFmt numFmtId="178" formatCode="_(* #,##0.0000_);_(* \(#,##0.0000\);_(* &quot;-&quot;??_);_(@_)"/>
    <numFmt numFmtId="179" formatCode="_-* #,##0.0\ _₫_-;\-* #,##0.0\ _₫_-;_-* &quot;-&quot;?\ _₫_-;_-@_-"/>
    <numFmt numFmtId="180" formatCode="_-&quot;€&quot;* #,##0.00_-;\-&quot;€&quot;* #,##0.00_-;_-&quot;€&quot;* &quot;-&quot;??_-;_-@_-"/>
    <numFmt numFmtId="181" formatCode="_-&quot;€&quot;* #,##0_-;\-&quot;€&quot;* #,##0_-;_-&quot;€&quot;* &quot;-&quot;_-;_-@_-"/>
    <numFmt numFmtId="182" formatCode="_-* ###,0&quot;.&quot;00_-;\-* ###,0&quot;.&quot;00_-;_-* &quot;-&quot;??_-;_-@_-"/>
    <numFmt numFmtId="183" formatCode="_ &quot;\&quot;* #,##0_ ;_ &quot;\&quot;* \-#,##0_ ;_ &quot;\&quot;* &quot;-&quot;_ ;_ @_ "/>
    <numFmt numFmtId="184" formatCode="0.000000000"/>
    <numFmt numFmtId="185" formatCode="_ &quot;\&quot;* #,##0.00_ ;_ &quot;\&quot;* \-#,##0.00_ ;_ &quot;\&quot;* &quot;-&quot;??_ ;_ @_ "/>
    <numFmt numFmtId="186" formatCode="0.000%"/>
    <numFmt numFmtId="187" formatCode="_ * #,##0_ ;_ * \-#,##0_ ;_ * &quot;-&quot;_ ;_ @_ "/>
    <numFmt numFmtId="188" formatCode="_ * #,##0.00_ ;_ * \-#,##0.00_ ;_ * &quot;-&quot;??_ ;_ @_ "/>
    <numFmt numFmtId="189" formatCode=";;"/>
    <numFmt numFmtId="190" formatCode="0.000_)"/>
    <numFmt numFmtId="191" formatCode="&quot;£&quot;#,##0.00;\-&quot;£&quot;#,##0.00"/>
    <numFmt numFmtId="192" formatCode="0.000"/>
    <numFmt numFmtId="193" formatCode="&quot;$&quot;\ \ \ \ #,##0_);\(&quot;$&quot;\ \ \ #,##0\)"/>
    <numFmt numFmtId="194" formatCode="&quot;$&quot;\ \ \ \ \ #,##0_);\(&quot;$&quot;\ \ \ \ \ #,##0\)"/>
    <numFmt numFmtId="195" formatCode="#."/>
    <numFmt numFmtId="196" formatCode="0&quot;.&quot;0000"/>
    <numFmt numFmtId="197" formatCode="#,##0\ &quot;$&quot;_);[Red]\(#,##0\ &quot;$&quot;\)"/>
    <numFmt numFmtId="198" formatCode="&quot;$&quot;###,0&quot;.&quot;00_);[Red]\(&quot;$&quot;###,0&quot;.&quot;00\)"/>
    <numFmt numFmtId="199" formatCode="_ * #,##0_)_£_ ;_ * \(#,##0\)_£_ ;_ * &quot;-&quot;_)_£_ ;_ @_ "/>
    <numFmt numFmtId="200" formatCode="#,##0.00\ &quot;F&quot;;[Red]\-#,##0.00\ &quot;F&quot;"/>
    <numFmt numFmtId="201" formatCode="&quot;£&quot;#,##0;[Red]\-&quot;£&quot;#,##0"/>
    <numFmt numFmtId="202" formatCode="_-* #,##0.0\ _F_-;\-* #,##0.0\ _F_-;_-* &quot;-&quot;??\ _F_-;_-@_-"/>
    <numFmt numFmtId="203" formatCode="0.00000000000E+00;\?"/>
    <numFmt numFmtId="204" formatCode="_-* #,##0\ &quot;F&quot;_-;\-* #,##0\ &quot;F&quot;_-;_-* &quot;-&quot;\ &quot;F&quot;_-;_-@_-"/>
    <numFmt numFmtId="205" formatCode="#,##0\ &quot;F&quot;;[Red]\-#,##0\ &quot;F&quot;"/>
    <numFmt numFmtId="206" formatCode="#,##0.00\ &quot;F&quot;;\-#,##0.00\ &quot;F&quot;"/>
    <numFmt numFmtId="207" formatCode="_-* #,##0\ &quot;DM&quot;_-;\-* #,##0\ &quot;DM&quot;_-;_-* &quot;-&quot;\ &quot;DM&quot;_-;_-@_-"/>
    <numFmt numFmtId="208" formatCode="_-* #,##0.00\ &quot;DM&quot;_-;\-* #,##0.00\ &quot;DM&quot;_-;_-* &quot;-&quot;??\ &quot;DM&quot;_-;_-@_-"/>
    <numFmt numFmtId="209" formatCode="_-&quot;kr&quot;* #,##0_-;\-&quot;kr&quot;* #,##0_-;_-&quot;kr&quot;* &quot;-&quot;_-;_-@_-"/>
    <numFmt numFmtId="210" formatCode="&quot;kr&quot;#,##0;[Red]\-&quot;kr&quot;#,##0"/>
    <numFmt numFmtId="211" formatCode="_-&quot;kr&quot;* #,##0.00_-;\-&quot;kr&quot;* #,##0.00_-;_-&quot;kr&quot;* &quot;-&quot;??_-;_-@_-"/>
  </numFmts>
  <fonts count="120">
    <font>
      <sz val="14"/>
      <color theme="1"/>
      <name val="Times New Roman"/>
      <family val="2"/>
    </font>
    <font>
      <sz val="11"/>
      <color indexed="8"/>
      <name val="Calibri"/>
      <family val="2"/>
    </font>
    <font>
      <sz val="12"/>
      <name val="Times New Roman"/>
      <family val="1"/>
    </font>
    <font>
      <i/>
      <sz val="12"/>
      <name val="Times New Roman"/>
      <family val="1"/>
    </font>
    <font>
      <b/>
      <sz val="12"/>
      <name val="Times New Roman"/>
      <family val="1"/>
    </font>
    <font>
      <sz val="12"/>
      <name val="Times New Roman"/>
      <family val="1"/>
      <charset val="163"/>
    </font>
    <font>
      <sz val="12"/>
      <name val=".VnTime"/>
      <family val="2"/>
    </font>
    <font>
      <sz val="11"/>
      <color indexed="8"/>
      <name val="Calibri"/>
      <family val="2"/>
    </font>
    <font>
      <sz val="10"/>
      <name val="Arial"/>
      <family val="2"/>
    </font>
    <font>
      <sz val="10"/>
      <name val=".VnTime"/>
      <family val="2"/>
    </font>
    <font>
      <sz val="13"/>
      <name val=".VnTime"/>
      <family val="2"/>
    </font>
    <font>
      <sz val="10"/>
      <name val="Arial"/>
      <family val="2"/>
    </font>
    <font>
      <sz val="16"/>
      <name val="Times New Roman"/>
      <family val="1"/>
    </font>
    <font>
      <b/>
      <sz val="16"/>
      <name val="Times New Roman"/>
      <family val="1"/>
    </font>
    <font>
      <i/>
      <sz val="14"/>
      <name val="Times New Roman"/>
      <family val="1"/>
    </font>
    <font>
      <b/>
      <sz val="9"/>
      <color indexed="81"/>
      <name val="Tahoma"/>
      <family val="2"/>
    </font>
    <font>
      <i/>
      <sz val="16"/>
      <name val="Times New Roman"/>
      <family val="1"/>
    </font>
    <font>
      <b/>
      <sz val="10"/>
      <name val="Times New Roman"/>
      <family val="1"/>
    </font>
    <font>
      <i/>
      <sz val="10"/>
      <name val="Times New Roman"/>
      <family val="1"/>
    </font>
    <font>
      <sz val="10"/>
      <name val="Times New Roman"/>
      <family val="1"/>
    </font>
    <font>
      <sz val="11"/>
      <name val="Times New Roman"/>
      <family val="1"/>
    </font>
    <font>
      <b/>
      <sz val="14"/>
      <name val="Times New Roman"/>
      <family val="1"/>
    </font>
    <font>
      <sz val="14"/>
      <name val="Times New Roman"/>
      <family val="1"/>
    </font>
    <font>
      <sz val="14"/>
      <color theme="1"/>
      <name val="Times New Roman"/>
      <family val="2"/>
    </font>
    <font>
      <sz val="11"/>
      <color theme="1"/>
      <name val="Calibri"/>
      <family val="2"/>
      <scheme val="minor"/>
    </font>
    <font>
      <sz val="11"/>
      <color theme="1"/>
      <name val="Calibri"/>
      <family val="2"/>
      <charset val="163"/>
      <scheme val="minor"/>
    </font>
    <font>
      <i/>
      <sz val="11"/>
      <name val="Times New Roman"/>
      <family val="1"/>
    </font>
    <font>
      <b/>
      <sz val="11"/>
      <name val="Times New Roman"/>
      <family val="1"/>
    </font>
    <font>
      <sz val="12"/>
      <color rgb="FFFF0000"/>
      <name val="Times New Roman"/>
      <family val="1"/>
    </font>
    <font>
      <sz val="9"/>
      <color indexed="81"/>
      <name val="Tahoma"/>
      <family val="2"/>
    </font>
    <font>
      <b/>
      <sz val="12"/>
      <color theme="1"/>
      <name val="Times New Roman"/>
      <family val="1"/>
    </font>
    <font>
      <b/>
      <sz val="12"/>
      <color theme="0"/>
      <name val="Times New Roman"/>
      <family val="1"/>
    </font>
    <font>
      <b/>
      <i/>
      <sz val="12"/>
      <name val="Times New Roman"/>
      <family val="1"/>
    </font>
    <font>
      <b/>
      <sz val="12"/>
      <color rgb="FFFF0000"/>
      <name val="Times New Roman"/>
      <family val="1"/>
    </font>
    <font>
      <sz val="11"/>
      <color rgb="FFFF0000"/>
      <name val="Times New Roman"/>
      <family val="1"/>
    </font>
    <font>
      <b/>
      <sz val="14"/>
      <color theme="1"/>
      <name val="Times New Roman"/>
      <family val="1"/>
    </font>
    <font>
      <i/>
      <sz val="14"/>
      <color theme="1"/>
      <name val="Times New Roman"/>
      <family val="1"/>
    </font>
    <font>
      <sz val="14"/>
      <color theme="1"/>
      <name val="Times New Roman"/>
      <family val="1"/>
    </font>
    <font>
      <i/>
      <sz val="12"/>
      <color rgb="FFFF0000"/>
      <name val="Times New Roman"/>
      <family val="1"/>
    </font>
    <font>
      <b/>
      <i/>
      <sz val="12"/>
      <color rgb="FFFF0000"/>
      <name val="Times New Roman"/>
      <family val="1"/>
    </font>
    <font>
      <i/>
      <sz val="11"/>
      <color rgb="FFFF0000"/>
      <name val="Times New Roman"/>
      <family val="1"/>
    </font>
    <font>
      <sz val="10"/>
      <color rgb="FFFF0000"/>
      <name val="Times New Roman"/>
      <family val="1"/>
    </font>
    <font>
      <i/>
      <sz val="10"/>
      <color rgb="FFFF0000"/>
      <name val="Times New Roman"/>
      <family val="1"/>
    </font>
    <font>
      <sz val="13"/>
      <name val="Arial"/>
      <family val="2"/>
    </font>
    <font>
      <sz val="10"/>
      <color indexed="8"/>
      <name val="MS Sans Serif"/>
      <family val="2"/>
    </font>
    <font>
      <sz val="10"/>
      <name val="Arial"/>
      <family val="2"/>
      <charset val="163"/>
    </font>
    <font>
      <sz val="10"/>
      <name val=".VnArial"/>
      <family val="2"/>
    </font>
    <font>
      <sz val="14"/>
      <name val="??"/>
      <family val="3"/>
      <charset val="129"/>
    </font>
    <font>
      <sz val="12"/>
      <name val="????"/>
      <family val="1"/>
      <charset val="136"/>
    </font>
    <font>
      <sz val="10"/>
      <name val="???"/>
      <family val="3"/>
      <charset val="129"/>
    </font>
    <font>
      <sz val="14"/>
      <name val="VnTime"/>
    </font>
    <font>
      <b/>
      <u/>
      <sz val="14"/>
      <color indexed="8"/>
      <name val=".VnBook-AntiquaH"/>
      <family val="2"/>
    </font>
    <font>
      <sz val="12"/>
      <name val="¹ÙÅÁÃ¼"/>
      <charset val="129"/>
    </font>
    <font>
      <i/>
      <sz val="12"/>
      <color indexed="8"/>
      <name val=".VnBook-AntiquaH"/>
      <family val="2"/>
    </font>
    <font>
      <b/>
      <sz val="12"/>
      <color indexed="8"/>
      <name val=".VnBook-Antiqua"/>
      <family val="2"/>
    </font>
    <font>
      <i/>
      <sz val="12"/>
      <color indexed="8"/>
      <name val=".VnBook-Antiqua"/>
      <family val="2"/>
    </font>
    <font>
      <sz val="11"/>
      <color indexed="9"/>
      <name val="Calibri"/>
      <family val="2"/>
    </font>
    <font>
      <sz val="12"/>
      <name val="±¼¸²Ã¼"/>
      <family val="3"/>
      <charset val="129"/>
    </font>
    <font>
      <sz val="12"/>
      <name val="¹UAAA¼"/>
      <family val="3"/>
      <charset val="129"/>
    </font>
    <font>
      <sz val="8"/>
      <name val="Times New Roman"/>
      <family val="1"/>
    </font>
    <font>
      <sz val="11"/>
      <color indexed="20"/>
      <name val="Calibri"/>
      <family val="2"/>
    </font>
    <font>
      <sz val="12"/>
      <name val="Tms Rmn"/>
    </font>
    <font>
      <sz val="11"/>
      <name val="µ¸¿ò"/>
      <charset val="129"/>
    </font>
    <font>
      <sz val="12"/>
      <name val="µ¸¿òÃ¼"/>
      <family val="3"/>
      <charset val="129"/>
    </font>
    <font>
      <sz val="12"/>
      <name val="System"/>
      <family val="1"/>
      <charset val="129"/>
    </font>
    <font>
      <sz val="10"/>
      <name val="MS Sans Serif"/>
      <family val="2"/>
    </font>
    <font>
      <b/>
      <sz val="11"/>
      <color indexed="52"/>
      <name val="Calibri"/>
      <family val="2"/>
    </font>
    <font>
      <b/>
      <sz val="10"/>
      <name val="Helv"/>
    </font>
    <font>
      <b/>
      <sz val="11"/>
      <color indexed="9"/>
      <name val="Calibri"/>
      <family val="2"/>
    </font>
    <font>
      <sz val="11"/>
      <name val="Tms Rmn"/>
    </font>
    <font>
      <sz val="10"/>
      <name val="MS Serif"/>
      <family val="1"/>
    </font>
    <font>
      <sz val="9"/>
      <name val=".VnAvant"/>
      <family val="2"/>
    </font>
    <font>
      <sz val="10"/>
      <color indexed="16"/>
      <name val="MS Serif"/>
      <family val="1"/>
    </font>
    <font>
      <i/>
      <sz val="11"/>
      <color indexed="23"/>
      <name val="Calibri"/>
      <family val="2"/>
    </font>
    <font>
      <sz val="11"/>
      <color indexed="17"/>
      <name val="Calibri"/>
      <family val="2"/>
    </font>
    <font>
      <sz val="8"/>
      <name val="Arial"/>
      <family val="2"/>
    </font>
    <font>
      <b/>
      <sz val="12"/>
      <color indexed="9"/>
      <name val="Tms Rmn"/>
    </font>
    <font>
      <b/>
      <sz val="12"/>
      <name val="Helv"/>
    </font>
    <font>
      <b/>
      <sz val="12"/>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8"/>
      <name val="MS Sans Serif"/>
      <family val="2"/>
    </font>
    <font>
      <sz val="11"/>
      <color indexed="62"/>
      <name val="Calibri"/>
      <family val="2"/>
    </font>
    <font>
      <sz val="11"/>
      <color indexed="52"/>
      <name val="Calibri"/>
      <family val="2"/>
    </font>
    <font>
      <b/>
      <sz val="11"/>
      <name val="Helv"/>
    </font>
    <font>
      <sz val="14"/>
      <name val=".VnTime"/>
      <family val="2"/>
    </font>
    <font>
      <sz val="12"/>
      <name val="Arial"/>
      <family val="2"/>
    </font>
    <font>
      <sz val="11"/>
      <color indexed="60"/>
      <name val="Calibri"/>
      <family val="2"/>
    </font>
    <font>
      <sz val="11"/>
      <name val="–¾’©"/>
      <family val="1"/>
      <charset val="128"/>
    </font>
    <font>
      <b/>
      <sz val="11"/>
      <color indexed="63"/>
      <name val="Calibri"/>
      <family val="2"/>
    </font>
    <font>
      <sz val="8"/>
      <name val="Wingdings"/>
      <charset val="2"/>
    </font>
    <font>
      <sz val="8"/>
      <name val="Helv"/>
    </font>
    <font>
      <sz val="8"/>
      <name val="MS Sans Serif"/>
      <family val="2"/>
    </font>
    <font>
      <sz val="11"/>
      <color indexed="32"/>
      <name val="VNI-Times"/>
    </font>
    <font>
      <b/>
      <sz val="8"/>
      <color indexed="8"/>
      <name val="Helv"/>
    </font>
    <font>
      <b/>
      <sz val="18"/>
      <color indexed="56"/>
      <name val="Cambria"/>
      <family val="2"/>
    </font>
    <font>
      <b/>
      <sz val="11"/>
      <color indexed="8"/>
      <name val="Calibri"/>
      <family val="2"/>
    </font>
    <font>
      <sz val="14"/>
      <name val="VnTime"/>
      <family val="2"/>
    </font>
    <font>
      <b/>
      <sz val="12"/>
      <name val=".VnTime"/>
      <family val="2"/>
    </font>
    <font>
      <b/>
      <sz val="10"/>
      <name val=".VnTime"/>
      <family val="2"/>
    </font>
    <font>
      <sz val="9"/>
      <name val=".VnTime"/>
      <family val="2"/>
    </font>
    <font>
      <sz val="11"/>
      <color indexed="10"/>
      <name val="Calibri"/>
      <family val="2"/>
    </font>
    <font>
      <sz val="14"/>
      <name val="뼻뮝"/>
      <family val="3"/>
    </font>
    <font>
      <sz val="12"/>
      <name val="바탕체"/>
      <family val="3"/>
    </font>
    <font>
      <sz val="12"/>
      <name val="뼻뮝"/>
      <family val="3"/>
    </font>
    <font>
      <sz val="9"/>
      <name val="Arial"/>
      <family val="2"/>
    </font>
    <font>
      <sz val="12"/>
      <name val="바탕체"/>
      <family val="1"/>
      <charset val="129"/>
    </font>
    <font>
      <sz val="11"/>
      <name val="돋움"/>
      <family val="3"/>
    </font>
    <font>
      <sz val="10"/>
      <name val="굴림체"/>
      <family val="3"/>
    </font>
    <font>
      <sz val="12"/>
      <name val="Courier"/>
      <family val="3"/>
    </font>
    <font>
      <sz val="10"/>
      <name val=" "/>
      <family val="1"/>
      <charset val="136"/>
    </font>
    <font>
      <sz val="14"/>
      <color theme="1"/>
      <name val="Times New Roman"/>
      <family val="2"/>
      <charset val="163"/>
    </font>
    <font>
      <b/>
      <sz val="10"/>
      <color theme="1"/>
      <name val="Times New Roman"/>
      <family val="1"/>
    </font>
    <font>
      <sz val="10"/>
      <name val="Calibri"/>
      <family val="2"/>
      <scheme val="minor"/>
    </font>
    <font>
      <sz val="10"/>
      <color theme="1"/>
      <name val="Times New Roman"/>
      <family val="1"/>
    </font>
    <font>
      <sz val="11"/>
      <name val="Calibri"/>
      <family val="2"/>
      <scheme val="minor"/>
    </font>
    <font>
      <i/>
      <sz val="10"/>
      <color theme="1"/>
      <name val="Times New Roman"/>
      <family val="1"/>
    </font>
    <font>
      <sz val="10"/>
      <color theme="1"/>
      <name val="Calibri"/>
      <family val="2"/>
      <scheme val="minor"/>
    </font>
  </fonts>
  <fills count="31">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gray125">
        <fgColor indexed="35"/>
      </patternFill>
    </fill>
    <fill>
      <patternFill patternType="solid">
        <fgColor theme="0"/>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64">
    <xf numFmtId="0" fontId="0" fillId="0" borderId="0"/>
    <xf numFmtId="0" fontId="6" fillId="0" borderId="0"/>
    <xf numFmtId="165" fontId="23"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7" fontId="8"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0" fontId="8" fillId="0" borderId="0"/>
    <xf numFmtId="0" fontId="5" fillId="0" borderId="0"/>
    <xf numFmtId="0" fontId="11" fillId="0" borderId="0"/>
    <xf numFmtId="0" fontId="2" fillId="0" borderId="0"/>
    <xf numFmtId="0" fontId="8" fillId="0" borderId="0"/>
    <xf numFmtId="0" fontId="2"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9" fillId="0" borderId="0"/>
    <xf numFmtId="0" fontId="9" fillId="0" borderId="0"/>
    <xf numFmtId="0" fontId="8" fillId="0" borderId="0"/>
    <xf numFmtId="0" fontId="10" fillId="0" borderId="0"/>
    <xf numFmtId="0" fontId="10" fillId="0" borderId="0"/>
    <xf numFmtId="0" fontId="10" fillId="0" borderId="0"/>
    <xf numFmtId="0" fontId="1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5" fillId="0" borderId="0"/>
    <xf numFmtId="0" fontId="25" fillId="0" borderId="0"/>
    <xf numFmtId="0" fontId="10" fillId="0" borderId="0"/>
    <xf numFmtId="0" fontId="6" fillId="0" borderId="0"/>
    <xf numFmtId="0" fontId="8" fillId="0" borderId="0"/>
    <xf numFmtId="9" fontId="23"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43" fillId="0" borderId="0"/>
    <xf numFmtId="167" fontId="43" fillId="0" borderId="0" applyFont="0" applyFill="0" applyBorder="0" applyAlignment="0" applyProtection="0"/>
    <xf numFmtId="0" fontId="45" fillId="0" borderId="0"/>
    <xf numFmtId="0" fontId="6" fillId="0" borderId="0"/>
    <xf numFmtId="0" fontId="22" fillId="0" borderId="0"/>
    <xf numFmtId="0" fontId="6" fillId="0" borderId="0"/>
    <xf numFmtId="0" fontId="44" fillId="0" borderId="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0" fontId="24" fillId="0" borderId="0"/>
    <xf numFmtId="0" fontId="6" fillId="0" borderId="0" applyNumberFormat="0" applyFill="0" applyBorder="0" applyAlignment="0" applyProtection="0"/>
    <xf numFmtId="180" fontId="46" fillId="0" borderId="0" applyFont="0" applyFill="0" applyBorder="0" applyAlignment="0" applyProtection="0"/>
    <xf numFmtId="0" fontId="47" fillId="0" borderId="0" applyFont="0" applyFill="0" applyBorder="0" applyAlignment="0" applyProtection="0"/>
    <xf numFmtId="181" fontId="46" fillId="0" borderId="0" applyFont="0" applyFill="0" applyBorder="0" applyAlignment="0" applyProtection="0"/>
    <xf numFmtId="40" fontId="47" fillId="0" borderId="0" applyFont="0" applyFill="0" applyBorder="0" applyAlignment="0" applyProtection="0"/>
    <xf numFmtId="38" fontId="47" fillId="0" borderId="0" applyFont="0" applyFill="0" applyBorder="0" applyAlignment="0" applyProtection="0"/>
    <xf numFmtId="41" fontId="48" fillId="0" borderId="0" applyFont="0" applyFill="0" applyBorder="0" applyAlignment="0" applyProtection="0"/>
    <xf numFmtId="182" fontId="48" fillId="0" borderId="0" applyFont="0" applyFill="0" applyBorder="0" applyAlignment="0" applyProtection="0"/>
    <xf numFmtId="0" fontId="49" fillId="0" borderId="0"/>
    <xf numFmtId="0" fontId="8" fillId="0" borderId="0"/>
    <xf numFmtId="0" fontId="8" fillId="0" borderId="0"/>
    <xf numFmtId="1" fontId="50" fillId="0" borderId="2" applyBorder="0" applyAlignment="0">
      <alignment horizontal="center"/>
    </xf>
    <xf numFmtId="0" fontId="51" fillId="3" borderId="0"/>
    <xf numFmtId="9" fontId="52" fillId="0" borderId="0" applyFont="0" applyFill="0" applyBorder="0" applyAlignment="0" applyProtection="0"/>
    <xf numFmtId="0" fontId="53" fillId="3"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54" fillId="3" borderId="0"/>
    <xf numFmtId="0" fontId="55" fillId="0" borderId="0">
      <alignment wrapText="1"/>
    </xf>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9" fillId="0" borderId="0"/>
    <xf numFmtId="0" fontId="56" fillId="14"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21" borderId="0" applyNumberFormat="0" applyBorder="0" applyAlignment="0" applyProtection="0"/>
    <xf numFmtId="183" fontId="57" fillId="0" borderId="0" applyFont="0" applyFill="0" applyBorder="0" applyAlignment="0" applyProtection="0"/>
    <xf numFmtId="0" fontId="58" fillId="0" borderId="0" applyFont="0" applyFill="0" applyBorder="0" applyAlignment="0" applyProtection="0"/>
    <xf numFmtId="184" fontId="6" fillId="0" borderId="0" applyFont="0" applyFill="0" applyBorder="0" applyAlignment="0" applyProtection="0"/>
    <xf numFmtId="185" fontId="57" fillId="0" borderId="0" applyFont="0" applyFill="0" applyBorder="0" applyAlignment="0" applyProtection="0"/>
    <xf numFmtId="0" fontId="58" fillId="0" borderId="0" applyFont="0" applyFill="0" applyBorder="0" applyAlignment="0" applyProtection="0"/>
    <xf numFmtId="186" fontId="6" fillId="0" borderId="0" applyFont="0" applyFill="0" applyBorder="0" applyAlignment="0" applyProtection="0"/>
    <xf numFmtId="0" fontId="59" fillId="0" borderId="0">
      <alignment horizontal="center" wrapText="1"/>
      <protection locked="0"/>
    </xf>
    <xf numFmtId="187" fontId="57" fillId="0" borderId="0" applyFont="0" applyFill="0" applyBorder="0" applyAlignment="0" applyProtection="0"/>
    <xf numFmtId="0" fontId="58" fillId="0" borderId="0" applyFont="0" applyFill="0" applyBorder="0" applyAlignment="0" applyProtection="0"/>
    <xf numFmtId="187" fontId="52" fillId="0" borderId="0" applyFont="0" applyFill="0" applyBorder="0" applyAlignment="0" applyProtection="0"/>
    <xf numFmtId="188" fontId="57" fillId="0" borderId="0" applyFont="0" applyFill="0" applyBorder="0" applyAlignment="0" applyProtection="0"/>
    <xf numFmtId="0" fontId="58" fillId="0" borderId="0" applyFont="0" applyFill="0" applyBorder="0" applyAlignment="0" applyProtection="0"/>
    <xf numFmtId="188" fontId="52" fillId="0" borderId="0" applyFont="0" applyFill="0" applyBorder="0" applyAlignment="0" applyProtection="0"/>
    <xf numFmtId="0" fontId="60" fillId="5" borderId="0" applyNumberFormat="0" applyBorder="0" applyAlignment="0" applyProtection="0"/>
    <xf numFmtId="0" fontId="61" fillId="0" borderId="0" applyNumberFormat="0" applyFill="0" applyBorder="0" applyAlignment="0" applyProtection="0"/>
    <xf numFmtId="0" fontId="58" fillId="0" borderId="0"/>
    <xf numFmtId="0" fontId="62" fillId="0" borderId="0"/>
    <xf numFmtId="0" fontId="58" fillId="0" borderId="0"/>
    <xf numFmtId="0" fontId="63" fillId="0" borderId="0"/>
    <xf numFmtId="0" fontId="64" fillId="0" borderId="0"/>
    <xf numFmtId="189" fontId="65" fillId="0" borderId="0" applyFill="0" applyBorder="0" applyAlignment="0"/>
    <xf numFmtId="0" fontId="66" fillId="22" borderId="18" applyNumberFormat="0" applyAlignment="0" applyProtection="0"/>
    <xf numFmtId="0" fontId="67" fillId="0" borderId="0"/>
    <xf numFmtId="0" fontId="68" fillId="23" borderId="19" applyNumberFormat="0" applyAlignment="0" applyProtection="0"/>
    <xf numFmtId="165" fontId="2" fillId="0" borderId="0" applyFont="0" applyFill="0" applyBorder="0" applyAlignment="0" applyProtection="0"/>
    <xf numFmtId="190" fontId="69" fillId="0" borderId="0"/>
    <xf numFmtId="190" fontId="69" fillId="0" borderId="0"/>
    <xf numFmtId="190" fontId="69" fillId="0" borderId="0"/>
    <xf numFmtId="190" fontId="69" fillId="0" borderId="0"/>
    <xf numFmtId="190" fontId="69" fillId="0" borderId="0"/>
    <xf numFmtId="190" fontId="69" fillId="0" borderId="0"/>
    <xf numFmtId="190" fontId="69" fillId="0" borderId="0"/>
    <xf numFmtId="190" fontId="69" fillId="0" borderId="0"/>
    <xf numFmtId="3" fontId="8" fillId="0" borderId="0" applyFont="0" applyFill="0" applyBorder="0" applyAlignment="0" applyProtection="0"/>
    <xf numFmtId="0" fontId="70" fillId="0" borderId="0" applyNumberFormat="0" applyAlignment="0">
      <alignment horizontal="left"/>
    </xf>
    <xf numFmtId="191" fontId="71" fillId="0" borderId="0" applyFont="0" applyFill="0" applyBorder="0" applyAlignment="0" applyProtection="0"/>
    <xf numFmtId="192" fontId="6" fillId="0" borderId="20"/>
    <xf numFmtId="0" fontId="8" fillId="0" borderId="0" applyFont="0" applyFill="0" applyBorder="0" applyAlignment="0" applyProtection="0"/>
    <xf numFmtId="193" fontId="65" fillId="0" borderId="0" applyFont="0" applyFill="0" applyBorder="0" applyAlignment="0" applyProtection="0"/>
    <xf numFmtId="194" fontId="65" fillId="0" borderId="0" applyFont="0" applyFill="0" applyBorder="0" applyAlignment="0" applyProtection="0"/>
    <xf numFmtId="3" fontId="6" fillId="0" borderId="0" applyFont="0" applyBorder="0" applyAlignment="0"/>
    <xf numFmtId="0" fontId="72" fillId="0" borderId="0" applyNumberFormat="0" applyAlignment="0">
      <alignment horizontal="left"/>
    </xf>
    <xf numFmtId="0" fontId="73" fillId="0" borderId="0" applyNumberFormat="0" applyFill="0" applyBorder="0" applyAlignment="0" applyProtection="0"/>
    <xf numFmtId="3" fontId="6" fillId="0" borderId="0" applyFont="0" applyBorder="0" applyAlignment="0"/>
    <xf numFmtId="2" fontId="8" fillId="0" borderId="0" applyFont="0" applyFill="0" applyBorder="0" applyAlignment="0" applyProtection="0"/>
    <xf numFmtId="0" fontId="74" fillId="6" borderId="0" applyNumberFormat="0" applyBorder="0" applyAlignment="0" applyProtection="0"/>
    <xf numFmtId="38" fontId="75" fillId="3" borderId="0" applyNumberFormat="0" applyBorder="0" applyAlignment="0" applyProtection="0"/>
    <xf numFmtId="0" fontId="76" fillId="24" borderId="0"/>
    <xf numFmtId="0" fontId="77" fillId="0" borderId="0">
      <alignment horizontal="left"/>
    </xf>
    <xf numFmtId="0" fontId="78" fillId="0" borderId="21" applyNumberFormat="0" applyAlignment="0" applyProtection="0">
      <alignment horizontal="left" vertical="center"/>
    </xf>
    <xf numFmtId="0" fontId="78" fillId="0" borderId="9">
      <alignment horizontal="left" vertical="center"/>
    </xf>
    <xf numFmtId="0" fontId="79" fillId="0" borderId="22" applyNumberFormat="0" applyFill="0" applyAlignment="0" applyProtection="0"/>
    <xf numFmtId="0" fontId="80" fillId="0" borderId="23" applyNumberFormat="0" applyFill="0" applyAlignment="0" applyProtection="0"/>
    <xf numFmtId="0" fontId="81" fillId="0" borderId="24" applyNumberFormat="0" applyFill="0" applyAlignment="0" applyProtection="0"/>
    <xf numFmtId="0" fontId="81" fillId="0" borderId="0" applyNumberFormat="0" applyFill="0" applyBorder="0" applyAlignment="0" applyProtection="0"/>
    <xf numFmtId="195" fontId="82" fillId="0" borderId="0">
      <protection locked="0"/>
    </xf>
    <xf numFmtId="195" fontId="82" fillId="0" borderId="0">
      <protection locked="0"/>
    </xf>
    <xf numFmtId="0" fontId="83" fillId="0" borderId="25">
      <alignment horizontal="center"/>
    </xf>
    <xf numFmtId="0" fontId="83" fillId="0" borderId="0">
      <alignment horizontal="center"/>
    </xf>
    <xf numFmtId="0" fontId="84" fillId="9" borderId="18" applyNumberFormat="0" applyAlignment="0" applyProtection="0"/>
    <xf numFmtId="10" fontId="75" fillId="25" borderId="2" applyNumberFormat="0" applyBorder="0" applyAlignment="0" applyProtection="0"/>
    <xf numFmtId="0" fontId="85" fillId="0" borderId="26" applyNumberFormat="0" applyFill="0" applyAlignment="0" applyProtection="0"/>
    <xf numFmtId="38" fontId="65" fillId="0" borderId="0" applyFont="0" applyFill="0" applyBorder="0" applyAlignment="0" applyProtection="0"/>
    <xf numFmtId="40" fontId="65" fillId="0" borderId="0" applyFont="0" applyFill="0" applyBorder="0" applyAlignment="0" applyProtection="0"/>
    <xf numFmtId="0" fontId="86" fillId="0" borderId="25"/>
    <xf numFmtId="196" fontId="87" fillId="0" borderId="27"/>
    <xf numFmtId="197" fontId="65" fillId="0" borderId="0" applyFont="0" applyFill="0" applyBorder="0" applyAlignment="0" applyProtection="0"/>
    <xf numFmtId="198" fontId="65" fillId="0" borderId="0" applyFont="0" applyFill="0" applyBorder="0" applyAlignment="0" applyProtection="0"/>
    <xf numFmtId="0" fontId="88" fillId="0" borderId="0" applyNumberFormat="0" applyFont="0" applyFill="0" applyAlignment="0"/>
    <xf numFmtId="0" fontId="89" fillId="26" borderId="0" applyNumberFormat="0" applyBorder="0" applyAlignment="0" applyProtection="0"/>
    <xf numFmtId="199" fontId="10" fillId="0" borderId="0"/>
    <xf numFmtId="0" fontId="8" fillId="27" borderId="28" applyNumberFormat="0" applyFont="0" applyAlignment="0" applyProtection="0"/>
    <xf numFmtId="182" fontId="90" fillId="0" borderId="0" applyFont="0" applyFill="0" applyBorder="0" applyAlignment="0" applyProtection="0"/>
    <xf numFmtId="41" fontId="90" fillId="0" borderId="0" applyFont="0" applyFill="0" applyBorder="0" applyAlignment="0" applyProtection="0"/>
    <xf numFmtId="0" fontId="10" fillId="0" borderId="0" applyNumberFormat="0" applyFill="0" applyBorder="0" applyAlignment="0" applyProtection="0"/>
    <xf numFmtId="0" fontId="6" fillId="0" borderId="0" applyNumberFormat="0" applyFill="0" applyBorder="0" applyAlignment="0" applyProtection="0"/>
    <xf numFmtId="0" fontId="8" fillId="0" borderId="0" applyFont="0" applyFill="0" applyBorder="0" applyAlignment="0" applyProtection="0"/>
    <xf numFmtId="0" fontId="19" fillId="0" borderId="0"/>
    <xf numFmtId="0" fontId="91" fillId="22" borderId="29" applyNumberFormat="0" applyAlignment="0" applyProtection="0"/>
    <xf numFmtId="14" fontId="59" fillId="0" borderId="0">
      <alignment horizontal="center" wrapText="1"/>
      <protection locked="0"/>
    </xf>
    <xf numFmtId="10" fontId="8" fillId="0" borderId="0" applyFont="0" applyFill="0" applyBorder="0" applyAlignment="0" applyProtection="0"/>
    <xf numFmtId="0" fontId="92" fillId="28" borderId="0" applyNumberFormat="0" applyFont="0" applyBorder="0" applyAlignment="0">
      <alignment horizontal="center"/>
    </xf>
    <xf numFmtId="14" fontId="93" fillId="0" borderId="0" applyNumberFormat="0" applyFill="0" applyBorder="0" applyAlignment="0" applyProtection="0">
      <alignment horizontal="left"/>
    </xf>
    <xf numFmtId="0" fontId="6" fillId="0" borderId="0" applyNumberFormat="0" applyFill="0" applyBorder="0" applyAlignment="0" applyProtection="0"/>
    <xf numFmtId="0" fontId="92" fillId="1" borderId="9" applyNumberFormat="0" applyFont="0" applyAlignment="0">
      <alignment horizontal="center"/>
    </xf>
    <xf numFmtId="0" fontId="94" fillId="0" borderId="0" applyNumberFormat="0" applyFill="0" applyBorder="0" applyAlignment="0">
      <alignment horizontal="center"/>
    </xf>
    <xf numFmtId="0" fontId="8" fillId="0" borderId="0"/>
    <xf numFmtId="0" fontId="95" fillId="0" borderId="0"/>
    <xf numFmtId="0" fontId="86" fillId="0" borderId="0"/>
    <xf numFmtId="40" fontId="96" fillId="0" borderId="0" applyBorder="0">
      <alignment horizontal="right"/>
    </xf>
    <xf numFmtId="200" fontId="10" fillId="0" borderId="8">
      <alignment horizontal="right" vertical="center"/>
    </xf>
    <xf numFmtId="201" fontId="87" fillId="0" borderId="8">
      <alignment horizontal="right" vertical="center"/>
    </xf>
    <xf numFmtId="202" fontId="6" fillId="0" borderId="8">
      <alignment horizontal="right" vertical="center"/>
    </xf>
    <xf numFmtId="203" fontId="46" fillId="0" borderId="8">
      <alignment horizontal="right" vertical="center"/>
    </xf>
    <xf numFmtId="201" fontId="87" fillId="0" borderId="8">
      <alignment horizontal="right" vertical="center"/>
    </xf>
    <xf numFmtId="200" fontId="10" fillId="0" borderId="8">
      <alignment horizontal="right" vertical="center"/>
    </xf>
    <xf numFmtId="204" fontId="10" fillId="0" borderId="8">
      <alignment horizontal="center"/>
    </xf>
    <xf numFmtId="0" fontId="10" fillId="0" borderId="0" applyNumberFormat="0" applyFill="0" applyBorder="0" applyAlignment="0" applyProtection="0"/>
    <xf numFmtId="0" fontId="8" fillId="0" borderId="0" applyNumberFormat="0" applyFill="0" applyBorder="0" applyAlignment="0" applyProtection="0"/>
    <xf numFmtId="0" fontId="97" fillId="0" borderId="0" applyNumberFormat="0" applyFill="0" applyBorder="0" applyAlignment="0" applyProtection="0"/>
    <xf numFmtId="0" fontId="98" fillId="0" borderId="30" applyNumberFormat="0" applyFill="0" applyAlignment="0" applyProtection="0"/>
    <xf numFmtId="205" fontId="10" fillId="0" borderId="0"/>
    <xf numFmtId="206" fontId="10" fillId="0" borderId="2"/>
    <xf numFmtId="3" fontId="10" fillId="0" borderId="0" applyNumberFormat="0" applyBorder="0" applyAlignment="0" applyProtection="0">
      <alignment horizontal="centerContinuous"/>
      <protection locked="0"/>
    </xf>
    <xf numFmtId="3" fontId="99" fillId="0" borderId="0">
      <protection locked="0"/>
    </xf>
    <xf numFmtId="0" fontId="100" fillId="29" borderId="2">
      <alignment horizontal="left" vertical="center"/>
    </xf>
    <xf numFmtId="164" fontId="101" fillId="0" borderId="4">
      <alignment horizontal="left" vertical="top"/>
    </xf>
    <xf numFmtId="164" fontId="9" fillId="0" borderId="5">
      <alignment horizontal="left" vertical="top"/>
    </xf>
    <xf numFmtId="0" fontId="102" fillId="0" borderId="5">
      <alignment horizontal="left" vertical="center"/>
    </xf>
    <xf numFmtId="207" fontId="8" fillId="0" borderId="0" applyFont="0" applyFill="0" applyBorder="0" applyAlignment="0" applyProtection="0"/>
    <xf numFmtId="208" fontId="8" fillId="0" borderId="0" applyFont="0" applyFill="0" applyBorder="0" applyAlignment="0" applyProtection="0"/>
    <xf numFmtId="0" fontId="103" fillId="0" borderId="0" applyNumberForma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2" fillId="0" borderId="0">
      <alignment vertical="center"/>
    </xf>
    <xf numFmtId="40" fontId="104" fillId="0" borderId="0" applyFont="0" applyFill="0" applyBorder="0" applyAlignment="0" applyProtection="0"/>
    <xf numFmtId="3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9" fontId="105" fillId="0" borderId="0" applyFont="0" applyFill="0" applyBorder="0" applyAlignment="0" applyProtection="0"/>
    <xf numFmtId="0" fontId="106" fillId="0" borderId="0"/>
    <xf numFmtId="0" fontId="108" fillId="0" borderId="0" applyFont="0" applyFill="0" applyBorder="0" applyAlignment="0" applyProtection="0"/>
    <xf numFmtId="0" fontId="108" fillId="0" borderId="0" applyFont="0" applyFill="0" applyBorder="0" applyAlignment="0" applyProtection="0"/>
    <xf numFmtId="0" fontId="109" fillId="0" borderId="0" applyFont="0" applyFill="0" applyBorder="0" applyAlignment="0" applyProtection="0"/>
    <xf numFmtId="0" fontId="6" fillId="0" borderId="0" applyFont="0" applyFill="0" applyBorder="0" applyAlignment="0" applyProtection="0"/>
    <xf numFmtId="0" fontId="110" fillId="0" borderId="0"/>
    <xf numFmtId="0" fontId="88" fillId="0" borderId="0"/>
    <xf numFmtId="41" fontId="107" fillId="0" borderId="0" applyFont="0" applyFill="0" applyBorder="0" applyAlignment="0" applyProtection="0"/>
    <xf numFmtId="43" fontId="107" fillId="0" borderId="0" applyFont="0" applyFill="0" applyBorder="0" applyAlignment="0" applyProtection="0"/>
    <xf numFmtId="209" fontId="107" fillId="0" borderId="0" applyFont="0" applyFill="0" applyBorder="0" applyAlignment="0" applyProtection="0"/>
    <xf numFmtId="210" fontId="111" fillId="0" borderId="0" applyFont="0" applyFill="0" applyBorder="0" applyAlignment="0" applyProtection="0"/>
    <xf numFmtId="211" fontId="107" fillId="0" borderId="0" applyFont="0" applyFill="0" applyBorder="0" applyAlignment="0" applyProtection="0"/>
    <xf numFmtId="0" fontId="113" fillId="0" borderId="0"/>
    <xf numFmtId="167" fontId="113" fillId="0" borderId="0" applyFont="0" applyFill="0" applyBorder="0" applyAlignment="0" applyProtection="0"/>
    <xf numFmtId="0" fontId="24" fillId="0" borderId="0"/>
    <xf numFmtId="0" fontId="24" fillId="0" borderId="0"/>
  </cellStyleXfs>
  <cellXfs count="446">
    <xf numFmtId="0" fontId="0" fillId="0" borderId="0" xfId="0"/>
    <xf numFmtId="3" fontId="2" fillId="0" borderId="0" xfId="0" applyNumberFormat="1" applyFont="1" applyAlignment="1">
      <alignment horizontal="center"/>
    </xf>
    <xf numFmtId="3" fontId="2" fillId="0" borderId="0" xfId="0" applyNumberFormat="1" applyFont="1"/>
    <xf numFmtId="171" fontId="2" fillId="0" borderId="0" xfId="2" applyNumberFormat="1" applyFont="1" applyFill="1"/>
    <xf numFmtId="173" fontId="2" fillId="0" borderId="0" xfId="66" applyNumberFormat="1" applyFont="1" applyFill="1"/>
    <xf numFmtId="173" fontId="12" fillId="0" borderId="0" xfId="66" applyNumberFormat="1" applyFont="1" applyFill="1" applyAlignment="1">
      <alignment horizontal="right"/>
    </xf>
    <xf numFmtId="170" fontId="2" fillId="0" borderId="0" xfId="16" applyNumberFormat="1" applyFont="1" applyFill="1" applyAlignment="1">
      <alignment horizontal="center" vertical="center"/>
    </xf>
    <xf numFmtId="170" fontId="4" fillId="0" borderId="0" xfId="16" applyNumberFormat="1" applyFont="1" applyFill="1" applyBorder="1" applyAlignment="1">
      <alignment vertical="center"/>
    </xf>
    <xf numFmtId="171" fontId="4" fillId="0" borderId="0" xfId="2" applyNumberFormat="1" applyFont="1" applyFill="1" applyBorder="1" applyAlignment="1">
      <alignment vertical="center"/>
    </xf>
    <xf numFmtId="170" fontId="2" fillId="0" borderId="0" xfId="16" applyNumberFormat="1" applyFont="1" applyFill="1"/>
    <xf numFmtId="172" fontId="2" fillId="0" borderId="0" xfId="16" applyNumberFormat="1" applyFont="1" applyFill="1"/>
    <xf numFmtId="171" fontId="4" fillId="0" borderId="1" xfId="2" applyNumberFormat="1" applyFont="1" applyFill="1" applyBorder="1" applyAlignment="1">
      <alignment horizontal="center" vertical="center" wrapText="1"/>
    </xf>
    <xf numFmtId="0" fontId="4" fillId="0" borderId="2" xfId="21" applyFont="1" applyBorder="1" applyAlignment="1">
      <alignment horizontal="center" vertical="center" wrapText="1"/>
    </xf>
    <xf numFmtId="171" fontId="4" fillId="0" borderId="2" xfId="2" applyNumberFormat="1" applyFont="1" applyFill="1" applyBorder="1" applyAlignment="1">
      <alignment horizontal="right" vertical="center" wrapText="1"/>
    </xf>
    <xf numFmtId="171" fontId="2" fillId="0" borderId="2" xfId="2" applyNumberFormat="1" applyFont="1" applyFill="1" applyBorder="1" applyAlignment="1">
      <alignment horizontal="right" vertical="center" wrapText="1"/>
    </xf>
    <xf numFmtId="3" fontId="2" fillId="0" borderId="2" xfId="2" applyNumberFormat="1" applyFont="1" applyFill="1" applyBorder="1" applyAlignment="1">
      <alignment horizontal="right" vertical="center" wrapText="1"/>
    </xf>
    <xf numFmtId="3" fontId="4" fillId="0" borderId="0" xfId="0" applyNumberFormat="1" applyFont="1"/>
    <xf numFmtId="0" fontId="4" fillId="0" borderId="2" xfId="21" applyFont="1" applyBorder="1" applyAlignment="1">
      <alignment vertical="center" wrapText="1"/>
    </xf>
    <xf numFmtId="173" fontId="4" fillId="0" borderId="2" xfId="66" applyNumberFormat="1" applyFont="1" applyFill="1" applyBorder="1" applyAlignment="1">
      <alignment horizontal="right" vertical="center" wrapText="1"/>
    </xf>
    <xf numFmtId="0" fontId="2" fillId="0" borderId="2" xfId="21" quotePrefix="1" applyFont="1" applyBorder="1" applyAlignment="1">
      <alignment horizontal="center" vertical="center" wrapText="1"/>
    </xf>
    <xf numFmtId="0" fontId="2" fillId="0" borderId="2" xfId="21" applyFont="1" applyBorder="1" applyAlignment="1">
      <alignment vertical="center" wrapText="1"/>
    </xf>
    <xf numFmtId="173" fontId="2" fillId="0" borderId="2" xfId="66" applyNumberFormat="1" applyFont="1" applyFill="1" applyBorder="1" applyAlignment="1">
      <alignment horizontal="right" vertical="center" wrapText="1"/>
    </xf>
    <xf numFmtId="0" fontId="4" fillId="0" borderId="2" xfId="21" quotePrefix="1" applyFont="1" applyBorder="1" applyAlignment="1">
      <alignment horizontal="center" vertical="center" wrapText="1"/>
    </xf>
    <xf numFmtId="0" fontId="4" fillId="0" borderId="3" xfId="21" applyFont="1" applyBorder="1" applyAlignment="1">
      <alignment vertical="center" wrapText="1"/>
    </xf>
    <xf numFmtId="0" fontId="2" fillId="0" borderId="2" xfId="21" applyFont="1" applyBorder="1" applyAlignment="1">
      <alignment horizontal="center" vertical="center" wrapText="1"/>
    </xf>
    <xf numFmtId="171" fontId="4" fillId="0" borderId="2" xfId="2" applyNumberFormat="1" applyFont="1" applyFill="1" applyBorder="1" applyAlignment="1">
      <alignment horizontal="center" vertical="center" wrapText="1"/>
    </xf>
    <xf numFmtId="3" fontId="2" fillId="0" borderId="0" xfId="0" applyNumberFormat="1" applyFont="1" applyAlignment="1">
      <alignment vertical="center"/>
    </xf>
    <xf numFmtId="170" fontId="2" fillId="0" borderId="0" xfId="16" applyNumberFormat="1" applyFont="1" applyFill="1" applyAlignment="1">
      <alignment vertical="center"/>
    </xf>
    <xf numFmtId="3" fontId="4" fillId="0" borderId="0" xfId="0" applyNumberFormat="1" applyFont="1" applyAlignment="1">
      <alignment vertical="center"/>
    </xf>
    <xf numFmtId="3" fontId="2" fillId="0" borderId="0" xfId="0" applyNumberFormat="1" applyFont="1" applyAlignment="1">
      <alignment horizontal="center" vertical="center"/>
    </xf>
    <xf numFmtId="171" fontId="2" fillId="0" borderId="0" xfId="2" applyNumberFormat="1" applyFont="1" applyFill="1" applyAlignment="1">
      <alignment vertical="center"/>
    </xf>
    <xf numFmtId="173" fontId="2" fillId="0" borderId="0" xfId="66" applyNumberFormat="1" applyFont="1" applyFill="1" applyAlignment="1">
      <alignment vertical="center"/>
    </xf>
    <xf numFmtId="171" fontId="2" fillId="0" borderId="0" xfId="2" applyNumberFormat="1" applyFont="1" applyFill="1" applyBorder="1" applyAlignment="1">
      <alignment vertical="center"/>
    </xf>
    <xf numFmtId="3" fontId="17" fillId="0" borderId="2" xfId="8" applyNumberFormat="1" applyFont="1" applyFill="1" applyBorder="1" applyAlignment="1">
      <alignment horizontal="right" vertical="center" wrapText="1"/>
    </xf>
    <xf numFmtId="3" fontId="19" fillId="0" borderId="2" xfId="8" applyNumberFormat="1" applyFont="1" applyFill="1" applyBorder="1" applyAlignment="1">
      <alignment horizontal="right" vertical="center" wrapText="1"/>
    </xf>
    <xf numFmtId="3" fontId="17" fillId="0" borderId="4" xfId="8" applyNumberFormat="1" applyFont="1" applyFill="1" applyBorder="1" applyAlignment="1">
      <alignment horizontal="right" vertical="center" wrapText="1"/>
    </xf>
    <xf numFmtId="3" fontId="17" fillId="0" borderId="1" xfId="8" applyNumberFormat="1" applyFont="1" applyFill="1" applyBorder="1" applyAlignment="1">
      <alignment horizontal="right" vertical="center" wrapText="1"/>
    </xf>
    <xf numFmtId="3" fontId="18" fillId="0" borderId="2" xfId="8" applyNumberFormat="1" applyFont="1" applyFill="1" applyBorder="1" applyAlignment="1">
      <alignment horizontal="right" vertical="center" wrapText="1"/>
    </xf>
    <xf numFmtId="170" fontId="4" fillId="0" borderId="2" xfId="2" applyNumberFormat="1" applyFont="1" applyFill="1" applyBorder="1" applyAlignment="1">
      <alignment horizontal="right" vertical="center" wrapText="1"/>
    </xf>
    <xf numFmtId="170" fontId="2" fillId="0" borderId="2" xfId="2" applyNumberFormat="1" applyFont="1" applyFill="1" applyBorder="1" applyAlignment="1">
      <alignment horizontal="right" vertical="center" wrapText="1"/>
    </xf>
    <xf numFmtId="0" fontId="17" fillId="0" borderId="0" xfId="23" applyFont="1"/>
    <xf numFmtId="0" fontId="19" fillId="0" borderId="0" xfId="23" applyFont="1"/>
    <xf numFmtId="0" fontId="17" fillId="0" borderId="2" xfId="23" applyFont="1" applyBorder="1" applyAlignment="1">
      <alignment horizontal="center" vertical="center" wrapText="1"/>
    </xf>
    <xf numFmtId="0" fontId="17" fillId="0" borderId="5" xfId="23" applyFont="1" applyBorder="1" applyAlignment="1">
      <alignment horizontal="center" vertical="center" wrapText="1"/>
    </xf>
    <xf numFmtId="0" fontId="17" fillId="0" borderId="1" xfId="23" applyFont="1" applyBorder="1" applyAlignment="1">
      <alignment horizontal="center" vertical="center" wrapText="1"/>
    </xf>
    <xf numFmtId="0" fontId="18" fillId="0" borderId="2" xfId="23" applyFont="1" applyBorder="1" applyAlignment="1">
      <alignment horizontal="center" vertical="center" wrapText="1"/>
    </xf>
    <xf numFmtId="3" fontId="17" fillId="0" borderId="2" xfId="23" applyNumberFormat="1" applyFont="1" applyBorder="1" applyAlignment="1">
      <alignment horizontal="right" vertical="center" wrapText="1"/>
    </xf>
    <xf numFmtId="3" fontId="19" fillId="0" borderId="0" xfId="23" applyNumberFormat="1" applyFont="1"/>
    <xf numFmtId="3" fontId="18" fillId="0" borderId="2" xfId="23" applyNumberFormat="1" applyFont="1" applyBorder="1" applyAlignment="1">
      <alignment horizontal="right" vertical="center" wrapText="1"/>
    </xf>
    <xf numFmtId="0" fontId="17" fillId="0" borderId="2" xfId="23" applyFont="1" applyBorder="1" applyAlignment="1">
      <alignment horizontal="left" vertical="center" wrapText="1"/>
    </xf>
    <xf numFmtId="2" fontId="17" fillId="0" borderId="0" xfId="23" applyNumberFormat="1" applyFont="1"/>
    <xf numFmtId="3" fontId="17" fillId="0" borderId="2" xfId="50" applyNumberFormat="1" applyFont="1" applyBorder="1" applyAlignment="1">
      <alignment horizontal="center" vertical="center" wrapText="1"/>
    </xf>
    <xf numFmtId="0" fontId="17" fillId="0" borderId="2" xfId="23" applyFont="1" applyBorder="1" applyAlignment="1">
      <alignment horizontal="justify" vertical="center"/>
    </xf>
    <xf numFmtId="3" fontId="17" fillId="0" borderId="2" xfId="23" applyNumberFormat="1" applyFont="1" applyBorder="1" applyAlignment="1">
      <alignment horizontal="right" vertical="center"/>
    </xf>
    <xf numFmtId="3" fontId="17" fillId="0" borderId="2" xfId="50" quotePrefix="1" applyNumberFormat="1" applyFont="1" applyBorder="1" applyAlignment="1">
      <alignment horizontal="center" vertical="center" wrapText="1"/>
    </xf>
    <xf numFmtId="3" fontId="19" fillId="0" borderId="2" xfId="50" quotePrefix="1" applyNumberFormat="1" applyFont="1" applyBorder="1" applyAlignment="1">
      <alignment horizontal="center" vertical="center" wrapText="1"/>
    </xf>
    <xf numFmtId="0" fontId="19" fillId="0" borderId="2" xfId="23" applyFont="1" applyBorder="1" applyAlignment="1">
      <alignment horizontal="justify" vertical="center"/>
    </xf>
    <xf numFmtId="3" fontId="19" fillId="0" borderId="2" xfId="23" applyNumberFormat="1" applyFont="1" applyBorder="1" applyAlignment="1">
      <alignment horizontal="right" vertical="center"/>
    </xf>
    <xf numFmtId="0" fontId="19" fillId="0" borderId="2" xfId="23" applyFont="1" applyBorder="1" applyAlignment="1">
      <alignment horizontal="center" vertical="center" wrapText="1"/>
    </xf>
    <xf numFmtId="0" fontId="17" fillId="0" borderId="2" xfId="50" applyFont="1" applyBorder="1" applyAlignment="1">
      <alignment horizontal="center" vertical="center" wrapText="1"/>
    </xf>
    <xf numFmtId="0" fontId="17" fillId="0" borderId="2" xfId="23" applyFont="1" applyBorder="1"/>
    <xf numFmtId="1" fontId="17" fillId="0" borderId="2" xfId="65" applyNumberFormat="1" applyFont="1" applyBorder="1" applyAlignment="1">
      <alignment vertical="center" wrapText="1"/>
    </xf>
    <xf numFmtId="3" fontId="17" fillId="0" borderId="2" xfId="65" applyNumberFormat="1" applyFont="1" applyBorder="1" applyAlignment="1">
      <alignment horizontal="right" vertical="center" wrapText="1"/>
    </xf>
    <xf numFmtId="0" fontId="20" fillId="0" borderId="2" xfId="35" applyFont="1" applyBorder="1" applyAlignment="1">
      <alignment horizontal="justify" vertical="center" wrapText="1"/>
    </xf>
    <xf numFmtId="0" fontId="20" fillId="0" borderId="2" xfId="23" quotePrefix="1" applyFont="1" applyBorder="1" applyAlignment="1">
      <alignment horizontal="center" vertical="center" wrapText="1"/>
    </xf>
    <xf numFmtId="0" fontId="19" fillId="0" borderId="2" xfId="23" applyFont="1" applyBorder="1"/>
    <xf numFmtId="0" fontId="20" fillId="0" borderId="2" xfId="25" applyFont="1" applyBorder="1" applyAlignment="1">
      <alignment horizontal="left" vertical="center" wrapText="1"/>
    </xf>
    <xf numFmtId="3" fontId="17" fillId="0" borderId="4" xfId="50" quotePrefix="1" applyNumberFormat="1" applyFont="1" applyBorder="1" applyAlignment="1">
      <alignment horizontal="center" vertical="center" wrapText="1"/>
    </xf>
    <xf numFmtId="0" fontId="17" fillId="0" borderId="4" xfId="23" applyFont="1" applyBorder="1" applyAlignment="1">
      <alignment horizontal="justify" vertical="center"/>
    </xf>
    <xf numFmtId="3" fontId="17" fillId="0" borderId="4" xfId="23" applyNumberFormat="1" applyFont="1" applyBorder="1" applyAlignment="1">
      <alignment horizontal="right" vertical="center"/>
    </xf>
    <xf numFmtId="0" fontId="17" fillId="0" borderId="4" xfId="23" applyFont="1" applyBorder="1"/>
    <xf numFmtId="0" fontId="17" fillId="0" borderId="2" xfId="23" applyFont="1" applyBorder="1" applyAlignment="1">
      <alignment horizontal="center" vertical="center"/>
    </xf>
    <xf numFmtId="0" fontId="17" fillId="0" borderId="0" xfId="23" applyFont="1" applyAlignment="1">
      <alignment horizontal="justify" vertical="center"/>
    </xf>
    <xf numFmtId="3" fontId="17" fillId="0" borderId="1" xfId="50" quotePrefix="1" applyNumberFormat="1" applyFont="1" applyBorder="1" applyAlignment="1">
      <alignment horizontal="center" vertical="center" wrapText="1"/>
    </xf>
    <xf numFmtId="0" fontId="17" fillId="0" borderId="1" xfId="23" applyFont="1" applyBorder="1" applyAlignment="1">
      <alignment horizontal="justify" vertical="center"/>
    </xf>
    <xf numFmtId="3" fontId="17" fillId="0" borderId="1" xfId="23" applyNumberFormat="1" applyFont="1" applyBorder="1" applyAlignment="1">
      <alignment horizontal="right" vertical="center"/>
    </xf>
    <xf numFmtId="0" fontId="17" fillId="0" borderId="1" xfId="23" applyFont="1" applyBorder="1"/>
    <xf numFmtId="3" fontId="17" fillId="0" borderId="0" xfId="23" applyNumberFormat="1" applyFont="1"/>
    <xf numFmtId="0" fontId="18" fillId="0" borderId="2" xfId="23" applyFont="1" applyBorder="1" applyAlignment="1">
      <alignment horizontal="justify" vertical="center"/>
    </xf>
    <xf numFmtId="1" fontId="19" fillId="0" borderId="2" xfId="65" applyNumberFormat="1" applyFont="1" applyBorder="1" applyAlignment="1">
      <alignment vertical="center" wrapText="1"/>
    </xf>
    <xf numFmtId="3" fontId="19" fillId="0" borderId="2" xfId="65" applyNumberFormat="1" applyFont="1" applyBorder="1" applyAlignment="1">
      <alignment horizontal="right" vertical="center" wrapText="1"/>
    </xf>
    <xf numFmtId="3" fontId="18" fillId="0" borderId="2" xfId="23" applyNumberFormat="1" applyFont="1" applyBorder="1" applyAlignment="1">
      <alignment horizontal="right" vertical="center"/>
    </xf>
    <xf numFmtId="0" fontId="20" fillId="0" borderId="2" xfId="0" applyFont="1" applyBorder="1" applyAlignment="1">
      <alignment horizontal="left" vertical="center" wrapText="1"/>
    </xf>
    <xf numFmtId="0" fontId="17" fillId="0" borderId="2" xfId="0" applyFont="1" applyBorder="1" applyAlignment="1">
      <alignment horizontal="center" vertical="center"/>
    </xf>
    <xf numFmtId="0" fontId="17" fillId="0" borderId="2" xfId="0" applyFont="1" applyBorder="1" applyAlignment="1">
      <alignment horizontal="justify" vertical="center"/>
    </xf>
    <xf numFmtId="3" fontId="17" fillId="0" borderId="2" xfId="0" applyNumberFormat="1" applyFont="1" applyBorder="1" applyAlignment="1">
      <alignment horizontal="right" vertical="center"/>
    </xf>
    <xf numFmtId="3" fontId="18" fillId="0" borderId="2" xfId="0" applyNumberFormat="1"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justify" vertical="center"/>
    </xf>
    <xf numFmtId="3" fontId="19" fillId="0" borderId="2" xfId="0" applyNumberFormat="1" applyFont="1" applyBorder="1" applyAlignment="1">
      <alignment horizontal="right" vertical="center"/>
    </xf>
    <xf numFmtId="0" fontId="20" fillId="0" borderId="2" xfId="23" quotePrefix="1" applyFont="1" applyBorder="1" applyAlignment="1">
      <alignment horizontal="left" vertical="center" wrapText="1"/>
    </xf>
    <xf numFmtId="0" fontId="19" fillId="0" borderId="2" xfId="50" applyFont="1" applyBorder="1" applyAlignment="1">
      <alignment horizontal="center" vertical="center"/>
    </xf>
    <xf numFmtId="0" fontId="19" fillId="0" borderId="0" xfId="23" applyFont="1" applyAlignment="1">
      <alignment horizontal="center" vertical="center"/>
    </xf>
    <xf numFmtId="0" fontId="4" fillId="0" borderId="2" xfId="23" applyFont="1" applyBorder="1" applyAlignment="1">
      <alignment horizontal="center" vertical="center" wrapText="1"/>
    </xf>
    <xf numFmtId="3" fontId="4" fillId="0" borderId="2" xfId="0" applyNumberFormat="1" applyFont="1" applyBorder="1" applyAlignment="1">
      <alignment horizontal="center" vertical="center"/>
    </xf>
    <xf numFmtId="3" fontId="12" fillId="0" borderId="0" xfId="0" applyNumberFormat="1" applyFont="1"/>
    <xf numFmtId="165" fontId="2" fillId="0" borderId="0" xfId="2" applyFont="1" applyFill="1" applyBorder="1" applyAlignment="1">
      <alignment horizontal="center" vertical="center"/>
    </xf>
    <xf numFmtId="0" fontId="22" fillId="0" borderId="0" xfId="0" applyFont="1" applyAlignment="1">
      <alignment vertical="center"/>
    </xf>
    <xf numFmtId="3"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3" fontId="4" fillId="0" borderId="2" xfId="0" applyNumberFormat="1"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horizontal="left" vertical="center" wrapText="1"/>
    </xf>
    <xf numFmtId="3" fontId="2" fillId="0" borderId="2" xfId="0" applyNumberFormat="1" applyFont="1" applyBorder="1" applyAlignment="1">
      <alignment horizontal="center" vertical="center"/>
    </xf>
    <xf numFmtId="3" fontId="2" fillId="0" borderId="2" xfId="0" applyNumberFormat="1" applyFont="1" applyBorder="1" applyAlignment="1">
      <alignment horizontal="left" vertical="center"/>
    </xf>
    <xf numFmtId="3" fontId="2" fillId="0" borderId="2" xfId="0" applyNumberFormat="1"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xf>
    <xf numFmtId="0" fontId="4" fillId="0" borderId="2" xfId="0" applyFont="1" applyBorder="1" applyAlignment="1">
      <alignment horizontal="center" vertical="center" wrapText="1"/>
    </xf>
    <xf numFmtId="168" fontId="4" fillId="0" borderId="2" xfId="0" applyNumberFormat="1" applyFont="1" applyBorder="1" applyAlignment="1">
      <alignment horizontal="right" vertical="center"/>
    </xf>
    <xf numFmtId="0" fontId="4" fillId="0" borderId="2" xfId="0" applyFont="1" applyBorder="1" applyAlignment="1">
      <alignment vertical="center"/>
    </xf>
    <xf numFmtId="172" fontId="4" fillId="0" borderId="0" xfId="2" applyNumberFormat="1" applyFont="1" applyFill="1" applyBorder="1" applyAlignment="1">
      <alignment vertical="center"/>
    </xf>
    <xf numFmtId="172" fontId="4" fillId="0" borderId="2" xfId="2" applyNumberFormat="1" applyFont="1" applyFill="1" applyBorder="1" applyAlignment="1">
      <alignment horizontal="right" vertical="center" wrapText="1"/>
    </xf>
    <xf numFmtId="172" fontId="2" fillId="0" borderId="2" xfId="2" applyNumberFormat="1" applyFont="1" applyFill="1" applyBorder="1" applyAlignment="1">
      <alignment horizontal="right" vertical="center" wrapText="1"/>
    </xf>
    <xf numFmtId="172" fontId="2" fillId="0" borderId="0" xfId="2" applyNumberFormat="1" applyFont="1" applyFill="1"/>
    <xf numFmtId="172" fontId="2" fillId="0" borderId="6" xfId="2" applyNumberFormat="1" applyFont="1" applyFill="1" applyBorder="1" applyAlignment="1">
      <alignment vertical="center"/>
    </xf>
    <xf numFmtId="172" fontId="2" fillId="0" borderId="0" xfId="2" applyNumberFormat="1" applyFont="1" applyFill="1" applyBorder="1" applyAlignment="1">
      <alignment vertical="center"/>
    </xf>
    <xf numFmtId="172" fontId="4" fillId="0" borderId="2" xfId="2" applyNumberFormat="1" applyFont="1" applyFill="1" applyBorder="1" applyAlignment="1">
      <alignment horizontal="center" vertical="center" wrapText="1"/>
    </xf>
    <xf numFmtId="165" fontId="2" fillId="0" borderId="2" xfId="2" applyFont="1" applyFill="1" applyBorder="1" applyAlignment="1">
      <alignment horizontal="right" vertical="center" wrapText="1"/>
    </xf>
    <xf numFmtId="9" fontId="4" fillId="0" borderId="0" xfId="66" applyFont="1" applyFill="1" applyBorder="1" applyAlignment="1">
      <alignment vertical="center"/>
    </xf>
    <xf numFmtId="9" fontId="4" fillId="0" borderId="2" xfId="66" applyFont="1" applyFill="1" applyBorder="1" applyAlignment="1">
      <alignment horizontal="right" vertical="center" wrapText="1"/>
    </xf>
    <xf numFmtId="9" fontId="2" fillId="0" borderId="0" xfId="66" applyFont="1" applyFill="1"/>
    <xf numFmtId="9" fontId="2" fillId="0" borderId="2" xfId="66" applyFont="1" applyFill="1" applyBorder="1" applyAlignment="1">
      <alignment horizontal="right" vertical="center" wrapText="1"/>
    </xf>
    <xf numFmtId="3" fontId="16" fillId="0" borderId="6" xfId="0" applyNumberFormat="1" applyFont="1" applyBorder="1"/>
    <xf numFmtId="3" fontId="3" fillId="0" borderId="6" xfId="0" applyNumberFormat="1" applyFont="1" applyBorder="1" applyAlignment="1">
      <alignment horizontal="right"/>
    </xf>
    <xf numFmtId="171" fontId="4" fillId="2" borderId="2" xfId="2" applyNumberFormat="1" applyFont="1" applyFill="1" applyBorder="1" applyAlignment="1">
      <alignment horizontal="right" vertical="center" wrapText="1"/>
    </xf>
    <xf numFmtId="173" fontId="4" fillId="2" borderId="2" xfId="66" applyNumberFormat="1" applyFont="1" applyFill="1" applyBorder="1" applyAlignment="1">
      <alignment horizontal="right" vertical="center" wrapText="1"/>
    </xf>
    <xf numFmtId="3" fontId="4" fillId="2" borderId="2" xfId="2" applyNumberFormat="1" applyFont="1" applyFill="1" applyBorder="1" applyAlignment="1">
      <alignment horizontal="right" vertical="center" wrapText="1"/>
    </xf>
    <xf numFmtId="171" fontId="2" fillId="2" borderId="2" xfId="2" applyNumberFormat="1" applyFont="1" applyFill="1" applyBorder="1" applyAlignment="1">
      <alignment horizontal="right" vertical="center" wrapText="1"/>
    </xf>
    <xf numFmtId="173" fontId="2" fillId="2" borderId="2" xfId="66" applyNumberFormat="1" applyFont="1" applyFill="1" applyBorder="1" applyAlignment="1">
      <alignment horizontal="right" vertical="center" wrapText="1"/>
    </xf>
    <xf numFmtId="173" fontId="2" fillId="2" borderId="2" xfId="66" applyNumberFormat="1" applyFont="1" applyFill="1" applyBorder="1" applyAlignment="1">
      <alignment horizontal="left" vertical="center" wrapText="1"/>
    </xf>
    <xf numFmtId="173" fontId="4" fillId="2" borderId="2" xfId="66" applyNumberFormat="1" applyFont="1" applyFill="1" applyBorder="1" applyAlignment="1">
      <alignment horizontal="left" vertical="center" wrapText="1"/>
    </xf>
    <xf numFmtId="3" fontId="2" fillId="2" borderId="2" xfId="2" applyNumberFormat="1" applyFont="1" applyFill="1" applyBorder="1" applyAlignment="1">
      <alignment horizontal="right" vertical="center" wrapText="1"/>
    </xf>
    <xf numFmtId="172" fontId="4" fillId="2" borderId="2" xfId="2" applyNumberFormat="1" applyFont="1" applyFill="1" applyBorder="1" applyAlignment="1">
      <alignment horizontal="center" vertical="center" wrapText="1"/>
    </xf>
    <xf numFmtId="172" fontId="4" fillId="2" borderId="2" xfId="2" applyNumberFormat="1" applyFont="1" applyFill="1" applyBorder="1" applyAlignment="1">
      <alignment horizontal="right" vertical="center" wrapText="1"/>
    </xf>
    <xf numFmtId="172" fontId="2" fillId="2" borderId="2" xfId="2" applyNumberFormat="1" applyFont="1" applyFill="1" applyBorder="1" applyAlignment="1">
      <alignment horizontal="right" vertical="center" wrapText="1"/>
    </xf>
    <xf numFmtId="171" fontId="4" fillId="2" borderId="1" xfId="2" applyNumberFormat="1" applyFont="1" applyFill="1" applyBorder="1" applyAlignment="1">
      <alignment horizontal="center" vertical="center" wrapText="1"/>
    </xf>
    <xf numFmtId="168" fontId="2" fillId="2" borderId="7" xfId="16" applyNumberFormat="1" applyFont="1" applyFill="1" applyBorder="1" applyAlignment="1">
      <alignment horizontal="right" vertical="center" wrapText="1"/>
    </xf>
    <xf numFmtId="173" fontId="20" fillId="0" borderId="2" xfId="66" applyNumberFormat="1" applyFont="1" applyFill="1" applyBorder="1" applyAlignment="1">
      <alignment horizontal="center" vertical="center" wrapText="1"/>
    </xf>
    <xf numFmtId="173" fontId="2" fillId="0" borderId="2" xfId="66" applyNumberFormat="1" applyFont="1" applyFill="1" applyBorder="1" applyAlignment="1">
      <alignment horizontal="left" vertical="center" wrapText="1"/>
    </xf>
    <xf numFmtId="173" fontId="4" fillId="0" borderId="2" xfId="66" applyNumberFormat="1" applyFont="1" applyFill="1" applyBorder="1" applyAlignment="1">
      <alignment horizontal="left" vertical="center" wrapText="1"/>
    </xf>
    <xf numFmtId="173" fontId="2" fillId="0" borderId="1" xfId="66" applyNumberFormat="1" applyFont="1" applyFill="1" applyBorder="1" applyAlignment="1">
      <alignment horizontal="right" vertical="center" wrapText="1"/>
    </xf>
    <xf numFmtId="173" fontId="2" fillId="0" borderId="1" xfId="66" applyNumberFormat="1" applyFont="1" applyFill="1" applyBorder="1" applyAlignment="1">
      <alignment horizontal="left" vertical="center" wrapText="1"/>
    </xf>
    <xf numFmtId="173" fontId="19" fillId="0" borderId="2" xfId="66" applyNumberFormat="1" applyFont="1" applyFill="1" applyBorder="1" applyAlignment="1">
      <alignment horizontal="center" vertical="center" wrapText="1"/>
    </xf>
    <xf numFmtId="168" fontId="4" fillId="0" borderId="2" xfId="2" applyNumberFormat="1" applyFont="1" applyFill="1" applyBorder="1" applyAlignment="1">
      <alignment horizontal="right" vertical="center" wrapText="1"/>
    </xf>
    <xf numFmtId="168" fontId="2" fillId="0" borderId="2" xfId="2" applyNumberFormat="1" applyFont="1" applyFill="1" applyBorder="1" applyAlignment="1">
      <alignment horizontal="right" vertical="center" wrapText="1"/>
    </xf>
    <xf numFmtId="174" fontId="4" fillId="0" borderId="0" xfId="2" applyNumberFormat="1" applyFont="1" applyFill="1" applyBorder="1" applyAlignment="1">
      <alignment vertical="center"/>
    </xf>
    <xf numFmtId="174" fontId="2" fillId="0" borderId="0" xfId="2" applyNumberFormat="1" applyFont="1" applyFill="1" applyAlignment="1">
      <alignment vertical="center"/>
    </xf>
    <xf numFmtId="175" fontId="2" fillId="0" borderId="2" xfId="2" applyNumberFormat="1" applyFont="1" applyFill="1" applyBorder="1" applyAlignment="1">
      <alignment horizontal="right" vertical="center" wrapText="1"/>
    </xf>
    <xf numFmtId="4" fontId="4" fillId="0" borderId="2" xfId="2" applyNumberFormat="1" applyFont="1" applyFill="1" applyBorder="1" applyAlignment="1">
      <alignment horizontal="right" vertical="center" wrapText="1"/>
    </xf>
    <xf numFmtId="170" fontId="31" fillId="0" borderId="0" xfId="16" applyNumberFormat="1" applyFont="1" applyFill="1" applyBorder="1" applyAlignment="1">
      <alignment vertical="center"/>
    </xf>
    <xf numFmtId="168" fontId="2" fillId="0" borderId="2" xfId="2" applyNumberFormat="1" applyFont="1" applyFill="1" applyBorder="1" applyAlignment="1">
      <alignment horizontal="center" vertical="center" wrapText="1"/>
    </xf>
    <xf numFmtId="173" fontId="2" fillId="0" borderId="2" xfId="66" applyNumberFormat="1" applyFont="1" applyFill="1" applyBorder="1" applyAlignment="1">
      <alignment horizontal="center" vertical="center" wrapText="1"/>
    </xf>
    <xf numFmtId="3" fontId="32" fillId="0" borderId="6" xfId="0" applyNumberFormat="1" applyFont="1" applyBorder="1" applyAlignment="1">
      <alignment horizontal="right"/>
    </xf>
    <xf numFmtId="168" fontId="2" fillId="0" borderId="0" xfId="0" applyNumberFormat="1" applyFont="1"/>
    <xf numFmtId="176" fontId="2" fillId="0" borderId="2" xfId="66" applyNumberFormat="1" applyFont="1" applyFill="1" applyBorder="1" applyAlignment="1">
      <alignment horizontal="right" vertical="center" wrapText="1"/>
    </xf>
    <xf numFmtId="177" fontId="2" fillId="0" borderId="2" xfId="2" applyNumberFormat="1" applyFont="1" applyFill="1" applyBorder="1" applyAlignment="1">
      <alignment horizontal="right" vertical="center" wrapText="1"/>
    </xf>
    <xf numFmtId="0" fontId="28" fillId="0" borderId="2" xfId="21" quotePrefix="1" applyFont="1" applyBorder="1" applyAlignment="1">
      <alignment horizontal="center" vertical="center" wrapText="1"/>
    </xf>
    <xf numFmtId="0" fontId="28" fillId="0" borderId="2" xfId="21" applyFont="1" applyBorder="1" applyAlignment="1">
      <alignment vertical="center" wrapText="1"/>
    </xf>
    <xf numFmtId="173" fontId="28" fillId="0" borderId="2" xfId="66" applyNumberFormat="1" applyFont="1" applyFill="1" applyBorder="1" applyAlignment="1">
      <alignment horizontal="right" vertical="center" wrapText="1"/>
    </xf>
    <xf numFmtId="173" fontId="33" fillId="0" borderId="2" xfId="66" applyNumberFormat="1" applyFont="1" applyFill="1" applyBorder="1" applyAlignment="1">
      <alignment horizontal="left" vertical="center" wrapText="1"/>
    </xf>
    <xf numFmtId="173" fontId="34" fillId="0" borderId="2" xfId="66" applyNumberFormat="1" applyFont="1" applyFill="1" applyBorder="1" applyAlignment="1">
      <alignment horizontal="center" vertical="center" wrapText="1"/>
    </xf>
    <xf numFmtId="3" fontId="28" fillId="0" borderId="0" xfId="0" applyNumberFormat="1" applyFont="1" applyAlignment="1">
      <alignment vertical="center"/>
    </xf>
    <xf numFmtId="173" fontId="28" fillId="0" borderId="2" xfId="66" applyNumberFormat="1" applyFont="1" applyFill="1" applyBorder="1" applyAlignment="1">
      <alignment horizontal="center" vertical="center" wrapText="1"/>
    </xf>
    <xf numFmtId="0" fontId="33" fillId="0" borderId="2" xfId="21" quotePrefix="1" applyFont="1" applyBorder="1" applyAlignment="1">
      <alignment horizontal="center" vertical="center" wrapText="1"/>
    </xf>
    <xf numFmtId="0" fontId="33" fillId="0" borderId="2" xfId="21" applyFont="1" applyBorder="1" applyAlignment="1">
      <alignment vertical="center" wrapText="1"/>
    </xf>
    <xf numFmtId="173" fontId="28" fillId="0" borderId="2" xfId="66" applyNumberFormat="1" applyFont="1" applyFill="1" applyBorder="1" applyAlignment="1">
      <alignment horizontal="left" vertical="center" wrapText="1"/>
    </xf>
    <xf numFmtId="3" fontId="33" fillId="0" borderId="0" xfId="0" applyNumberFormat="1" applyFont="1"/>
    <xf numFmtId="174" fontId="4" fillId="0" borderId="2" xfId="2" applyNumberFormat="1" applyFont="1" applyFill="1" applyBorder="1" applyAlignment="1">
      <alignment horizontal="center" vertical="center" wrapText="1"/>
    </xf>
    <xf numFmtId="3" fontId="14" fillId="0" borderId="0" xfId="0" applyNumberFormat="1" applyFont="1" applyAlignment="1">
      <alignment horizontal="center" vertical="center"/>
    </xf>
    <xf numFmtId="174" fontId="26" fillId="0" borderId="0" xfId="0" applyNumberFormat="1" applyFont="1" applyAlignment="1">
      <alignment horizontal="right" vertical="center"/>
    </xf>
    <xf numFmtId="171" fontId="4" fillId="0" borderId="0" xfId="2" applyNumberFormat="1" applyFont="1" applyFill="1" applyBorder="1" applyAlignment="1">
      <alignment horizontal="right" vertical="center"/>
    </xf>
    <xf numFmtId="174" fontId="27" fillId="0" borderId="0" xfId="2" applyNumberFormat="1" applyFont="1" applyFill="1" applyBorder="1" applyAlignment="1">
      <alignment horizontal="right" vertical="center"/>
    </xf>
    <xf numFmtId="174" fontId="14" fillId="0" borderId="0" xfId="0" applyNumberFormat="1" applyFont="1" applyAlignment="1">
      <alignment horizontal="center" vertical="center"/>
    </xf>
    <xf numFmtId="178" fontId="4" fillId="0" borderId="2" xfId="2" applyNumberFormat="1" applyFont="1" applyFill="1" applyBorder="1" applyAlignment="1">
      <alignment horizontal="right" vertical="center" wrapText="1"/>
    </xf>
    <xf numFmtId="178" fontId="4" fillId="0" borderId="2" xfId="66" applyNumberFormat="1" applyFont="1" applyFill="1" applyBorder="1" applyAlignment="1">
      <alignment horizontal="right" vertical="center" wrapText="1"/>
    </xf>
    <xf numFmtId="178" fontId="2" fillId="0" borderId="2" xfId="2" applyNumberFormat="1" applyFont="1" applyFill="1" applyBorder="1" applyAlignment="1">
      <alignment horizontal="right" vertical="center" wrapText="1"/>
    </xf>
    <xf numFmtId="178" fontId="2" fillId="0" borderId="2" xfId="66" applyNumberFormat="1" applyFont="1" applyFill="1" applyBorder="1" applyAlignment="1">
      <alignment horizontal="right" vertical="center" wrapText="1"/>
    </xf>
    <xf numFmtId="178" fontId="28" fillId="0" borderId="2" xfId="2" applyNumberFormat="1" applyFont="1" applyFill="1" applyBorder="1" applyAlignment="1">
      <alignment horizontal="right" vertical="center" wrapText="1"/>
    </xf>
    <xf numFmtId="178" fontId="33" fillId="0" borderId="2" xfId="2" applyNumberFormat="1" applyFont="1" applyFill="1" applyBorder="1" applyAlignment="1">
      <alignment horizontal="right" vertical="center" wrapText="1"/>
    </xf>
    <xf numFmtId="178" fontId="28" fillId="0" borderId="2" xfId="66" applyNumberFormat="1" applyFont="1" applyFill="1" applyBorder="1" applyAlignment="1">
      <alignment horizontal="right" vertical="center" wrapText="1"/>
    </xf>
    <xf numFmtId="178" fontId="2" fillId="0" borderId="1" xfId="66" applyNumberFormat="1" applyFont="1" applyFill="1" applyBorder="1" applyAlignment="1">
      <alignment horizontal="right" vertical="center" wrapText="1"/>
    </xf>
    <xf numFmtId="178" fontId="33" fillId="0" borderId="2" xfId="2" applyNumberFormat="1" applyFont="1" applyFill="1" applyBorder="1" applyAlignment="1">
      <alignment horizontal="center" vertical="center" wrapText="1"/>
    </xf>
    <xf numFmtId="178" fontId="33" fillId="0" borderId="2" xfId="66" applyNumberFormat="1" applyFont="1" applyFill="1" applyBorder="1" applyAlignment="1">
      <alignment horizontal="right" vertical="center" wrapText="1"/>
    </xf>
    <xf numFmtId="178" fontId="4" fillId="0" borderId="2" xfId="2" applyNumberFormat="1" applyFont="1" applyFill="1" applyBorder="1" applyAlignment="1">
      <alignment vertical="center"/>
    </xf>
    <xf numFmtId="178" fontId="2" fillId="0" borderId="2" xfId="2" applyNumberFormat="1" applyFont="1" applyFill="1" applyBorder="1"/>
    <xf numFmtId="178" fontId="2" fillId="0" borderId="2" xfId="2" applyNumberFormat="1" applyFont="1" applyFill="1" applyBorder="1" applyAlignment="1">
      <alignment vertical="center"/>
    </xf>
    <xf numFmtId="178" fontId="2" fillId="0" borderId="2" xfId="2" applyNumberFormat="1" applyFont="1" applyFill="1" applyBorder="1" applyAlignment="1">
      <alignment horizontal="center" vertical="center" wrapText="1"/>
    </xf>
    <xf numFmtId="178" fontId="4" fillId="0" borderId="2" xfId="2" applyNumberFormat="1" applyFont="1" applyFill="1" applyBorder="1" applyAlignment="1">
      <alignment horizontal="center" vertical="center" wrapText="1"/>
    </xf>
    <xf numFmtId="168" fontId="2" fillId="0" borderId="2" xfId="66" applyNumberFormat="1" applyFont="1" applyFill="1" applyBorder="1" applyAlignment="1">
      <alignment horizontal="center" vertical="center" wrapText="1"/>
    </xf>
    <xf numFmtId="3" fontId="3" fillId="0" borderId="6" xfId="0" applyNumberFormat="1" applyFont="1" applyBorder="1"/>
    <xf numFmtId="173" fontId="2" fillId="0" borderId="0" xfId="66" applyNumberFormat="1" applyFont="1" applyFill="1" applyAlignment="1">
      <alignment horizontal="right"/>
    </xf>
    <xf numFmtId="0" fontId="3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5" fillId="0" borderId="2" xfId="0" applyFont="1" applyBorder="1" applyAlignment="1">
      <alignment horizontal="center" vertical="center"/>
    </xf>
    <xf numFmtId="178" fontId="35" fillId="0" borderId="2" xfId="0" applyNumberFormat="1" applyFont="1" applyBorder="1" applyAlignment="1">
      <alignment vertical="center"/>
    </xf>
    <xf numFmtId="170" fontId="35" fillId="0" borderId="2" xfId="0" applyNumberFormat="1" applyFont="1" applyBorder="1" applyAlignment="1">
      <alignment vertical="center"/>
    </xf>
    <xf numFmtId="179" fontId="35" fillId="0" borderId="0" xfId="0" applyNumberFormat="1" applyFont="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178" fontId="23" fillId="0" borderId="2" xfId="2" applyNumberFormat="1" applyFont="1" applyBorder="1" applyAlignment="1">
      <alignment vertical="center" wrapText="1"/>
    </xf>
    <xf numFmtId="170" fontId="37" fillId="0" borderId="2" xfId="0" applyNumberFormat="1" applyFont="1" applyBorder="1" applyAlignment="1">
      <alignment vertical="center"/>
    </xf>
    <xf numFmtId="178" fontId="23" fillId="0" borderId="2" xfId="2" applyNumberFormat="1" applyFont="1" applyBorder="1" applyAlignment="1">
      <alignment vertical="center"/>
    </xf>
    <xf numFmtId="178" fontId="37" fillId="0" borderId="2" xfId="66" applyNumberFormat="1" applyFont="1" applyBorder="1" applyAlignment="1">
      <alignment vertical="center"/>
    </xf>
    <xf numFmtId="178" fontId="37" fillId="0" borderId="2" xfId="0" applyNumberFormat="1" applyFont="1" applyBorder="1" applyAlignment="1">
      <alignment vertical="center"/>
    </xf>
    <xf numFmtId="9" fontId="28" fillId="0" borderId="2" xfId="66" applyFont="1" applyFill="1" applyBorder="1" applyAlignment="1">
      <alignment horizontal="right" vertical="center" wrapText="1"/>
    </xf>
    <xf numFmtId="170" fontId="28" fillId="0" borderId="2" xfId="2" applyNumberFormat="1" applyFont="1" applyFill="1" applyBorder="1" applyAlignment="1">
      <alignment horizontal="right" vertical="center" wrapText="1"/>
    </xf>
    <xf numFmtId="3" fontId="28" fillId="0" borderId="0" xfId="0" applyNumberFormat="1" applyFont="1"/>
    <xf numFmtId="0" fontId="38" fillId="0" borderId="2" xfId="21" quotePrefix="1" applyFont="1" applyBorder="1" applyAlignment="1">
      <alignment horizontal="center" vertical="center" wrapText="1"/>
    </xf>
    <xf numFmtId="0" fontId="38" fillId="0" borderId="2" xfId="21" applyFont="1" applyBorder="1" applyAlignment="1">
      <alignment vertical="center" wrapText="1"/>
    </xf>
    <xf numFmtId="178" fontId="38" fillId="0" borderId="2" xfId="2" applyNumberFormat="1" applyFont="1" applyFill="1" applyBorder="1" applyAlignment="1">
      <alignment horizontal="right" vertical="center" wrapText="1"/>
    </xf>
    <xf numFmtId="178" fontId="39" fillId="0" borderId="2" xfId="2" applyNumberFormat="1" applyFont="1" applyFill="1" applyBorder="1" applyAlignment="1">
      <alignment horizontal="right" vertical="center" wrapText="1"/>
    </xf>
    <xf numFmtId="178" fontId="38" fillId="0" borderId="2" xfId="66" applyNumberFormat="1" applyFont="1" applyFill="1" applyBorder="1" applyAlignment="1">
      <alignment horizontal="right" vertical="center" wrapText="1"/>
    </xf>
    <xf numFmtId="173" fontId="38" fillId="0" borderId="2" xfId="66" applyNumberFormat="1" applyFont="1" applyFill="1" applyBorder="1" applyAlignment="1">
      <alignment horizontal="right" vertical="center" wrapText="1"/>
    </xf>
    <xf numFmtId="173" fontId="39" fillId="0" borderId="2" xfId="66" applyNumberFormat="1" applyFont="1" applyFill="1" applyBorder="1" applyAlignment="1">
      <alignment horizontal="left" vertical="center" wrapText="1"/>
    </xf>
    <xf numFmtId="173" fontId="40" fillId="0" borderId="2" xfId="66" applyNumberFormat="1" applyFont="1" applyFill="1" applyBorder="1" applyAlignment="1">
      <alignment horizontal="center" vertical="center" wrapText="1"/>
    </xf>
    <xf numFmtId="3" fontId="38" fillId="0" borderId="0" xfId="0" applyNumberFormat="1" applyFont="1" applyAlignment="1">
      <alignment vertical="center"/>
    </xf>
    <xf numFmtId="0" fontId="28" fillId="0" borderId="2" xfId="21" applyFont="1" applyBorder="1" applyAlignment="1">
      <alignment horizontal="center" vertical="center" wrapText="1"/>
    </xf>
    <xf numFmtId="0" fontId="38" fillId="0" borderId="2" xfId="21" applyFont="1" applyBorder="1" applyAlignment="1">
      <alignment horizontal="center" vertical="center" wrapText="1"/>
    </xf>
    <xf numFmtId="173" fontId="38" fillId="0" borderId="2" xfId="66" applyNumberFormat="1" applyFont="1" applyFill="1" applyBorder="1" applyAlignment="1">
      <alignment horizontal="left" vertical="center" wrapText="1"/>
    </xf>
    <xf numFmtId="0" fontId="33" fillId="0" borderId="2" xfId="21" applyFont="1" applyBorder="1" applyAlignment="1">
      <alignment horizontal="center" vertical="center" wrapText="1"/>
    </xf>
    <xf numFmtId="168" fontId="28" fillId="0" borderId="2" xfId="66" applyNumberFormat="1" applyFont="1" applyFill="1" applyBorder="1" applyAlignment="1">
      <alignment horizontal="center" vertical="center" wrapText="1"/>
    </xf>
    <xf numFmtId="173" fontId="33" fillId="0" borderId="2" xfId="66" applyNumberFormat="1" applyFont="1" applyFill="1" applyBorder="1" applyAlignment="1">
      <alignment horizontal="right" vertical="center" wrapText="1"/>
    </xf>
    <xf numFmtId="3" fontId="33" fillId="0" borderId="0" xfId="0" applyNumberFormat="1" applyFont="1" applyAlignment="1">
      <alignment vertical="center"/>
    </xf>
    <xf numFmtId="168" fontId="34" fillId="0" borderId="2" xfId="2" applyNumberFormat="1" applyFont="1" applyFill="1" applyBorder="1" applyAlignment="1">
      <alignment horizontal="center" vertical="center" wrapText="1"/>
    </xf>
    <xf numFmtId="168" fontId="28" fillId="0" borderId="2" xfId="2" applyNumberFormat="1" applyFont="1" applyFill="1" applyBorder="1" applyAlignment="1">
      <alignment horizontal="right" vertical="center" wrapText="1"/>
    </xf>
    <xf numFmtId="168" fontId="33" fillId="0" borderId="2" xfId="2" applyNumberFormat="1" applyFont="1" applyFill="1" applyBorder="1" applyAlignment="1">
      <alignment horizontal="right" vertical="center" wrapText="1"/>
    </xf>
    <xf numFmtId="173" fontId="41" fillId="0" borderId="2" xfId="66" applyNumberFormat="1" applyFont="1" applyFill="1" applyBorder="1" applyAlignment="1">
      <alignment horizontal="center" vertical="center" wrapText="1"/>
    </xf>
    <xf numFmtId="168" fontId="38" fillId="0" borderId="2" xfId="2" applyNumberFormat="1" applyFont="1" applyFill="1" applyBorder="1" applyAlignment="1">
      <alignment horizontal="right" vertical="center" wrapText="1"/>
    </xf>
    <xf numFmtId="168" fontId="38" fillId="0" borderId="2" xfId="66" applyNumberFormat="1" applyFont="1" applyFill="1" applyBorder="1" applyAlignment="1">
      <alignment horizontal="center" vertical="center" wrapText="1"/>
    </xf>
    <xf numFmtId="168" fontId="38" fillId="0" borderId="2" xfId="2" applyNumberFormat="1" applyFont="1" applyFill="1" applyBorder="1" applyAlignment="1">
      <alignment horizontal="center" vertical="center" wrapText="1"/>
    </xf>
    <xf numFmtId="173" fontId="42" fillId="0" borderId="2" xfId="66" applyNumberFormat="1" applyFont="1" applyFill="1" applyBorder="1" applyAlignment="1">
      <alignment horizontal="center" vertical="center" wrapText="1"/>
    </xf>
    <xf numFmtId="173" fontId="38" fillId="0" borderId="2" xfId="66" applyNumberFormat="1" applyFont="1" applyFill="1" applyBorder="1" applyAlignment="1">
      <alignment horizontal="center" vertical="center" wrapText="1"/>
    </xf>
    <xf numFmtId="3" fontId="38" fillId="0" borderId="0" xfId="0" applyNumberFormat="1" applyFont="1"/>
    <xf numFmtId="178" fontId="38" fillId="0" borderId="2" xfId="2" applyNumberFormat="1" applyFont="1" applyFill="1" applyBorder="1" applyAlignment="1">
      <alignment horizontal="center" vertical="center" wrapText="1"/>
    </xf>
    <xf numFmtId="9" fontId="38" fillId="0" borderId="2" xfId="66" applyFont="1" applyFill="1" applyBorder="1" applyAlignment="1">
      <alignment horizontal="right" vertical="center" wrapText="1"/>
    </xf>
    <xf numFmtId="170" fontId="38" fillId="0" borderId="2" xfId="2" applyNumberFormat="1" applyFont="1" applyFill="1" applyBorder="1" applyAlignment="1">
      <alignment horizontal="right" vertical="center" wrapText="1"/>
    </xf>
    <xf numFmtId="176" fontId="38" fillId="0" borderId="2" xfId="66" applyNumberFormat="1" applyFont="1" applyFill="1" applyBorder="1" applyAlignment="1">
      <alignment horizontal="right" vertical="center" wrapText="1"/>
    </xf>
    <xf numFmtId="176" fontId="4" fillId="0" borderId="2" xfId="66" applyNumberFormat="1" applyFont="1" applyFill="1" applyBorder="1" applyAlignment="1">
      <alignment horizontal="right" vertical="center" wrapText="1"/>
    </xf>
    <xf numFmtId="0" fontId="32" fillId="0" borderId="2" xfId="21" applyFont="1" applyBorder="1" applyAlignment="1">
      <alignment horizontal="center" vertical="center" wrapText="1"/>
    </xf>
    <xf numFmtId="178" fontId="32" fillId="0" borderId="2" xfId="2" applyNumberFormat="1" applyFont="1" applyFill="1" applyBorder="1" applyAlignment="1">
      <alignment horizontal="right" vertical="center" wrapText="1"/>
    </xf>
    <xf numFmtId="178" fontId="32" fillId="0" borderId="2" xfId="66" applyNumberFormat="1" applyFont="1" applyFill="1" applyBorder="1" applyAlignment="1">
      <alignment horizontal="right" vertical="center" wrapText="1"/>
    </xf>
    <xf numFmtId="9" fontId="32" fillId="0" borderId="2" xfId="66" applyFont="1" applyFill="1" applyBorder="1" applyAlignment="1">
      <alignment horizontal="right" vertical="center" wrapText="1"/>
    </xf>
    <xf numFmtId="170" fontId="32" fillId="0" borderId="2" xfId="2" applyNumberFormat="1" applyFont="1" applyFill="1" applyBorder="1" applyAlignment="1">
      <alignment horizontal="right" vertical="center" wrapText="1"/>
    </xf>
    <xf numFmtId="3" fontId="32" fillId="0" borderId="0" xfId="0" applyNumberFormat="1" applyFont="1"/>
    <xf numFmtId="178" fontId="23" fillId="0" borderId="2" xfId="2" applyNumberFormat="1" applyFont="1" applyFill="1" applyBorder="1" applyAlignment="1">
      <alignment vertical="center" wrapText="1"/>
    </xf>
    <xf numFmtId="178" fontId="4" fillId="2" borderId="2" xfId="2" applyNumberFormat="1" applyFont="1" applyFill="1" applyBorder="1" applyAlignment="1">
      <alignment horizontal="right" vertical="center" wrapText="1"/>
    </xf>
    <xf numFmtId="0" fontId="2" fillId="2" borderId="2" xfId="21" applyFont="1" applyFill="1" applyBorder="1" applyAlignment="1">
      <alignment horizontal="center" vertical="center" wrapText="1"/>
    </xf>
    <xf numFmtId="0" fontId="2" fillId="2" borderId="2" xfId="21" applyFont="1" applyFill="1" applyBorder="1" applyAlignment="1">
      <alignment vertical="center" wrapText="1"/>
    </xf>
    <xf numFmtId="178" fontId="2" fillId="2" borderId="2" xfId="2" applyNumberFormat="1" applyFont="1" applyFill="1" applyBorder="1" applyAlignment="1">
      <alignment horizontal="right" vertical="center" wrapText="1"/>
    </xf>
    <xf numFmtId="178" fontId="2" fillId="2" borderId="2" xfId="2" applyNumberFormat="1" applyFont="1" applyFill="1" applyBorder="1" applyAlignment="1">
      <alignment horizontal="center" vertical="center" wrapText="1"/>
    </xf>
    <xf numFmtId="178" fontId="4" fillId="2" borderId="2" xfId="66" applyNumberFormat="1" applyFont="1" applyFill="1" applyBorder="1" applyAlignment="1">
      <alignment horizontal="right" vertical="center" wrapText="1"/>
    </xf>
    <xf numFmtId="178" fontId="2" fillId="2" borderId="2" xfId="66" applyNumberFormat="1" applyFont="1" applyFill="1" applyBorder="1" applyAlignment="1">
      <alignment horizontal="right" vertical="center" wrapText="1"/>
    </xf>
    <xf numFmtId="173" fontId="2" fillId="2" borderId="2" xfId="66" applyNumberFormat="1" applyFont="1" applyFill="1" applyBorder="1" applyAlignment="1">
      <alignment horizontal="center" vertical="center" wrapText="1"/>
    </xf>
    <xf numFmtId="3" fontId="2" fillId="2" borderId="0" xfId="0" applyNumberFormat="1" applyFont="1" applyFill="1"/>
    <xf numFmtId="0" fontId="38" fillId="2" borderId="2" xfId="21" quotePrefix="1" applyFont="1" applyFill="1" applyBorder="1" applyAlignment="1">
      <alignment horizontal="center" vertical="center" wrapText="1"/>
    </xf>
    <xf numFmtId="0" fontId="38" fillId="2" borderId="2" xfId="21" applyFont="1" applyFill="1" applyBorder="1" applyAlignment="1">
      <alignment vertical="center" wrapText="1"/>
    </xf>
    <xf numFmtId="178" fontId="38" fillId="2" borderId="2" xfId="2" applyNumberFormat="1" applyFont="1" applyFill="1" applyBorder="1" applyAlignment="1">
      <alignment horizontal="right" vertical="center" wrapText="1"/>
    </xf>
    <xf numFmtId="178" fontId="38" fillId="2" borderId="2" xfId="2" applyNumberFormat="1" applyFont="1" applyFill="1" applyBorder="1" applyAlignment="1">
      <alignment horizontal="center" vertical="center" wrapText="1"/>
    </xf>
    <xf numFmtId="178" fontId="38" fillId="2" borderId="2" xfId="66" applyNumberFormat="1" applyFont="1" applyFill="1" applyBorder="1" applyAlignment="1">
      <alignment horizontal="right" vertical="center" wrapText="1"/>
    </xf>
    <xf numFmtId="173" fontId="38" fillId="2" borderId="2" xfId="66" applyNumberFormat="1" applyFont="1" applyFill="1" applyBorder="1" applyAlignment="1">
      <alignment horizontal="center" vertical="center" wrapText="1"/>
    </xf>
    <xf numFmtId="173" fontId="38" fillId="2" borderId="2" xfId="66" applyNumberFormat="1" applyFont="1" applyFill="1" applyBorder="1" applyAlignment="1">
      <alignment horizontal="left" vertical="center" wrapText="1"/>
    </xf>
    <xf numFmtId="3" fontId="38" fillId="2" borderId="0" xfId="0" applyNumberFormat="1" applyFont="1" applyFill="1"/>
    <xf numFmtId="3" fontId="3" fillId="0" borderId="0" xfId="0" applyNumberFormat="1" applyFont="1" applyAlignment="1">
      <alignment horizontal="center" vertical="center"/>
    </xf>
    <xf numFmtId="165" fontId="3" fillId="0" borderId="6" xfId="2" applyFont="1" applyFill="1" applyBorder="1" applyAlignment="1">
      <alignment horizontal="right" vertical="center"/>
    </xf>
    <xf numFmtId="178" fontId="4" fillId="0" borderId="2" xfId="2" applyNumberFormat="1" applyFont="1" applyFill="1" applyBorder="1" applyAlignment="1">
      <alignment horizontal="right" vertical="center" shrinkToFit="1"/>
    </xf>
    <xf numFmtId="168" fontId="2" fillId="0" borderId="2" xfId="66" applyNumberFormat="1" applyFont="1" applyFill="1" applyBorder="1" applyAlignment="1">
      <alignment horizontal="left" vertical="center" wrapText="1"/>
    </xf>
    <xf numFmtId="173" fontId="4" fillId="0" borderId="2" xfId="66" applyNumberFormat="1" applyFont="1" applyFill="1" applyBorder="1" applyAlignment="1">
      <alignment horizontal="center" vertical="center" wrapText="1"/>
    </xf>
    <xf numFmtId="0" fontId="4" fillId="0" borderId="2" xfId="71" applyFont="1" applyBorder="1" applyAlignment="1">
      <alignment vertical="center"/>
    </xf>
    <xf numFmtId="3" fontId="4" fillId="0" borderId="2" xfId="82" applyNumberFormat="1" applyFont="1" applyFill="1" applyBorder="1" applyAlignment="1">
      <alignment vertical="center" shrinkToFit="1"/>
    </xf>
    <xf numFmtId="3" fontId="4" fillId="0" borderId="10" xfId="82" applyNumberFormat="1" applyFont="1" applyFill="1" applyBorder="1" applyAlignment="1">
      <alignment vertical="center" shrinkToFit="1"/>
    </xf>
    <xf numFmtId="0" fontId="4" fillId="0" borderId="2" xfId="73" applyFont="1" applyBorder="1" applyAlignment="1">
      <alignment vertical="center" wrapText="1"/>
    </xf>
    <xf numFmtId="3" fontId="4" fillId="0" borderId="10" xfId="81" applyNumberFormat="1" applyFont="1" applyFill="1" applyBorder="1" applyAlignment="1">
      <alignment vertical="center" shrinkToFit="1"/>
    </xf>
    <xf numFmtId="0" fontId="2" fillId="0" borderId="2" xfId="73" applyFont="1" applyBorder="1" applyAlignment="1">
      <alignment vertical="center" wrapText="1"/>
    </xf>
    <xf numFmtId="3" fontId="2" fillId="0" borderId="10" xfId="81" applyNumberFormat="1" applyFont="1" applyFill="1" applyBorder="1" applyAlignment="1">
      <alignment vertical="center" shrinkToFit="1"/>
    </xf>
    <xf numFmtId="3" fontId="2" fillId="0" borderId="2" xfId="82" applyNumberFormat="1" applyFont="1" applyFill="1" applyBorder="1" applyAlignment="1">
      <alignment vertical="center" shrinkToFit="1"/>
    </xf>
    <xf numFmtId="0" fontId="4" fillId="0" borderId="2" xfId="71" applyFont="1" applyBorder="1" applyAlignment="1">
      <alignment vertical="center" wrapText="1" shrinkToFit="1"/>
    </xf>
    <xf numFmtId="3" fontId="4" fillId="0" borderId="2" xfId="0" applyNumberFormat="1" applyFont="1" applyBorder="1" applyAlignment="1">
      <alignment vertical="center"/>
    </xf>
    <xf numFmtId="0" fontId="2" fillId="0" borderId="2" xfId="71" applyFont="1" applyBorder="1" applyAlignment="1">
      <alignment vertical="center"/>
    </xf>
    <xf numFmtId="3" fontId="2" fillId="0" borderId="10" xfId="80" applyNumberFormat="1" applyFont="1" applyFill="1" applyBorder="1" applyAlignment="1">
      <alignment vertical="center" shrinkToFit="1"/>
    </xf>
    <xf numFmtId="3" fontId="2" fillId="0" borderId="10" xfId="82" applyNumberFormat="1" applyFont="1" applyFill="1" applyBorder="1" applyAlignment="1">
      <alignment vertical="center" shrinkToFit="1"/>
    </xf>
    <xf numFmtId="178" fontId="4" fillId="0" borderId="10" xfId="2" applyNumberFormat="1" applyFont="1" applyFill="1" applyBorder="1" applyAlignment="1">
      <alignment horizontal="right" vertical="center" shrinkToFit="1"/>
    </xf>
    <xf numFmtId="3" fontId="4" fillId="0" borderId="2" xfId="81" applyNumberFormat="1" applyFont="1" applyFill="1" applyBorder="1" applyAlignment="1">
      <alignment vertical="center" shrinkToFit="1"/>
    </xf>
    <xf numFmtId="3" fontId="2" fillId="0" borderId="2" xfId="81" applyNumberFormat="1" applyFont="1" applyFill="1" applyBorder="1" applyAlignment="1">
      <alignment vertical="center" shrinkToFit="1"/>
    </xf>
    <xf numFmtId="4" fontId="2" fillId="0" borderId="2" xfId="2" applyNumberFormat="1" applyFont="1" applyFill="1" applyBorder="1" applyAlignment="1">
      <alignment horizontal="center" vertical="center" wrapText="1"/>
    </xf>
    <xf numFmtId="3" fontId="4" fillId="2" borderId="2" xfId="82" applyNumberFormat="1" applyFont="1" applyFill="1" applyBorder="1" applyAlignment="1">
      <alignment vertical="center" shrinkToFit="1"/>
    </xf>
    <xf numFmtId="0" fontId="19" fillId="0" borderId="0" xfId="0" applyFont="1"/>
    <xf numFmtId="0" fontId="19" fillId="0" borderId="0" xfId="0" applyFont="1" applyAlignment="1">
      <alignment horizontal="center" vertical="center"/>
    </xf>
    <xf numFmtId="1" fontId="19" fillId="0" borderId="2" xfId="65" applyNumberFormat="1" applyFont="1" applyBorder="1" applyAlignment="1">
      <alignment horizontal="center" vertical="center"/>
    </xf>
    <xf numFmtId="1" fontId="17" fillId="0" borderId="2" xfId="65" applyNumberFormat="1" applyFont="1" applyBorder="1" applyAlignment="1">
      <alignment horizontal="center" vertical="center" wrapText="1"/>
    </xf>
    <xf numFmtId="1" fontId="19" fillId="0" borderId="2" xfId="65" applyNumberFormat="1" applyFont="1" applyBorder="1" applyAlignment="1">
      <alignment horizontal="right" vertical="center"/>
    </xf>
    <xf numFmtId="168" fontId="17" fillId="0" borderId="2" xfId="0" applyNumberFormat="1" applyFont="1" applyBorder="1" applyAlignment="1">
      <alignment vertical="center"/>
    </xf>
    <xf numFmtId="168" fontId="19" fillId="0" borderId="0" xfId="0" applyNumberFormat="1" applyFont="1"/>
    <xf numFmtId="1" fontId="17" fillId="0" borderId="2" xfId="65" applyNumberFormat="1" applyFont="1" applyBorder="1" applyAlignment="1">
      <alignment horizontal="center" vertical="center"/>
    </xf>
    <xf numFmtId="1" fontId="17" fillId="0" borderId="2" xfId="65" applyNumberFormat="1" applyFont="1" applyBorder="1" applyAlignment="1">
      <alignment horizontal="left" vertical="center" wrapText="1"/>
    </xf>
    <xf numFmtId="0" fontId="19" fillId="0" borderId="2" xfId="51" applyFont="1" applyBorder="1" applyAlignment="1">
      <alignment horizontal="center" vertical="center" wrapText="1"/>
    </xf>
    <xf numFmtId="0" fontId="19" fillId="0" borderId="2" xfId="0" applyFont="1" applyBorder="1" applyAlignment="1">
      <alignment horizontal="justify" vertical="center" wrapText="1"/>
    </xf>
    <xf numFmtId="3" fontId="19" fillId="0" borderId="2" xfId="65" quotePrefix="1" applyNumberFormat="1" applyFont="1" applyBorder="1" applyAlignment="1">
      <alignment horizontal="center" vertical="center" wrapText="1"/>
    </xf>
    <xf numFmtId="168" fontId="19" fillId="0" borderId="2" xfId="65" quotePrefix="1" applyNumberFormat="1" applyFont="1" applyBorder="1" applyAlignment="1">
      <alignment horizontal="right" vertical="center" shrinkToFit="1"/>
    </xf>
    <xf numFmtId="168" fontId="19" fillId="0" borderId="2" xfId="0" applyNumberFormat="1" applyFont="1" applyBorder="1" applyAlignment="1">
      <alignment vertical="center"/>
    </xf>
    <xf numFmtId="1" fontId="17" fillId="0" borderId="2" xfId="65" quotePrefix="1" applyNumberFormat="1" applyFont="1" applyBorder="1" applyAlignment="1">
      <alignment horizontal="center" vertical="center"/>
    </xf>
    <xf numFmtId="1" fontId="19" fillId="0" borderId="2" xfId="65" applyNumberFormat="1" applyFont="1" applyBorder="1" applyAlignment="1">
      <alignment horizontal="center" vertical="center" wrapText="1"/>
    </xf>
    <xf numFmtId="168" fontId="114" fillId="0" borderId="2" xfId="0" applyNumberFormat="1" applyFont="1" applyBorder="1" applyAlignment="1">
      <alignment horizontal="right" vertical="center"/>
    </xf>
    <xf numFmtId="1" fontId="19" fillId="0" borderId="4" xfId="65" applyNumberFormat="1" applyFont="1" applyBorder="1" applyAlignment="1">
      <alignment horizontal="center" vertical="center"/>
    </xf>
    <xf numFmtId="3" fontId="115" fillId="0" borderId="0" xfId="0" applyNumberFormat="1" applyFont="1"/>
    <xf numFmtId="0" fontId="19" fillId="0" borderId="2" xfId="0" applyFont="1" applyBorder="1" applyAlignment="1">
      <alignment vertical="center" wrapText="1"/>
    </xf>
    <xf numFmtId="3" fontId="19" fillId="0" borderId="2" xfId="0" quotePrefix="1" applyNumberFormat="1" applyFont="1" applyBorder="1" applyAlignment="1">
      <alignment horizontal="center" vertical="center" wrapText="1"/>
    </xf>
    <xf numFmtId="168" fontId="19" fillId="0" borderId="2" xfId="65" applyNumberFormat="1" applyFont="1" applyBorder="1" applyAlignment="1">
      <alignment horizontal="right" vertical="center" shrinkToFit="1"/>
    </xf>
    <xf numFmtId="168" fontId="116" fillId="0" borderId="2" xfId="0" applyNumberFormat="1" applyFont="1" applyBorder="1" applyAlignment="1">
      <alignment horizontal="right" vertical="center"/>
    </xf>
    <xf numFmtId="0" fontId="19" fillId="0" borderId="2" xfId="38" applyFont="1" applyBorder="1" applyAlignment="1">
      <alignment horizontal="justify" vertical="center" wrapText="1"/>
    </xf>
    <xf numFmtId="168" fontId="19" fillId="0" borderId="2" xfId="152" applyNumberFormat="1" applyFont="1" applyFill="1" applyBorder="1" applyAlignment="1">
      <alignment horizontal="right" vertical="center" shrinkToFit="1"/>
    </xf>
    <xf numFmtId="168" fontId="116" fillId="30" borderId="2" xfId="0" applyNumberFormat="1" applyFont="1" applyFill="1" applyBorder="1" applyAlignment="1">
      <alignment horizontal="right" vertical="center"/>
    </xf>
    <xf numFmtId="0" fontId="117" fillId="0" borderId="0" xfId="0" applyFont="1"/>
    <xf numFmtId="49" fontId="19" fillId="0" borderId="2" xfId="64" applyNumberFormat="1" applyFont="1" applyBorder="1" applyAlignment="1">
      <alignment horizontal="left" vertical="center" wrapText="1"/>
    </xf>
    <xf numFmtId="49" fontId="19" fillId="0" borderId="2" xfId="64" quotePrefix="1" applyNumberFormat="1" applyFont="1" applyBorder="1" applyAlignment="1">
      <alignment horizontal="left" vertical="center" wrapText="1"/>
    </xf>
    <xf numFmtId="0" fontId="117" fillId="0" borderId="2" xfId="0" applyFont="1" applyBorder="1"/>
    <xf numFmtId="0" fontId="19" fillId="0" borderId="2" xfId="0" applyFont="1" applyBorder="1" applyAlignment="1">
      <alignment horizontal="left" vertical="center" wrapText="1"/>
    </xf>
    <xf numFmtId="0" fontId="116" fillId="0" borderId="2" xfId="0" applyFont="1" applyBorder="1" applyAlignment="1">
      <alignment horizontal="center" vertical="center"/>
    </xf>
    <xf numFmtId="3" fontId="17" fillId="0" borderId="2" xfId="65" applyNumberFormat="1" applyFont="1" applyBorder="1" applyAlignment="1">
      <alignment horizontal="left" vertical="center" wrapText="1"/>
    </xf>
    <xf numFmtId="0" fontId="117" fillId="0" borderId="0" xfId="0" applyFont="1" applyAlignment="1">
      <alignment horizontal="center" vertical="center"/>
    </xf>
    <xf numFmtId="0" fontId="116" fillId="0" borderId="0" xfId="0" applyFont="1"/>
    <xf numFmtId="0" fontId="116" fillId="0" borderId="0" xfId="0" applyFont="1" applyAlignment="1">
      <alignment horizontal="center" vertical="center"/>
    </xf>
    <xf numFmtId="0" fontId="116" fillId="30" borderId="0" xfId="0" applyFont="1" applyFill="1"/>
    <xf numFmtId="168" fontId="114" fillId="0" borderId="2" xfId="0" applyNumberFormat="1" applyFont="1" applyBorder="1" applyAlignment="1">
      <alignment vertical="center"/>
    </xf>
    <xf numFmtId="168" fontId="114" fillId="30" borderId="2" xfId="0" applyNumberFormat="1" applyFont="1" applyFill="1" applyBorder="1" applyAlignment="1">
      <alignment vertical="center"/>
    </xf>
    <xf numFmtId="168" fontId="116" fillId="30" borderId="0" xfId="0" applyNumberFormat="1" applyFont="1" applyFill="1"/>
    <xf numFmtId="168" fontId="114" fillId="30" borderId="2" xfId="0" applyNumberFormat="1" applyFont="1" applyFill="1" applyBorder="1" applyAlignment="1">
      <alignment horizontal="right" vertical="center"/>
    </xf>
    <xf numFmtId="168" fontId="116" fillId="0" borderId="0" xfId="0" applyNumberFormat="1" applyFont="1"/>
    <xf numFmtId="168" fontId="19" fillId="30" borderId="2" xfId="65" applyNumberFormat="1" applyFont="1" applyFill="1" applyBorder="1" applyAlignment="1">
      <alignment horizontal="right" vertical="center" shrinkToFit="1"/>
    </xf>
    <xf numFmtId="168" fontId="19" fillId="30" borderId="2" xfId="152" quotePrefix="1" applyNumberFormat="1" applyFont="1" applyFill="1" applyBorder="1" applyAlignment="1">
      <alignment horizontal="right" vertical="center" shrinkToFit="1"/>
    </xf>
    <xf numFmtId="168" fontId="19" fillId="30" borderId="2" xfId="10" applyNumberFormat="1" applyFont="1" applyFill="1" applyBorder="1" applyAlignment="1">
      <alignment horizontal="right" vertical="center" shrinkToFit="1"/>
    </xf>
    <xf numFmtId="168" fontId="19" fillId="0" borderId="2" xfId="10" applyNumberFormat="1" applyFont="1" applyFill="1" applyBorder="1" applyAlignment="1">
      <alignment horizontal="right" vertical="center" shrinkToFit="1"/>
    </xf>
    <xf numFmtId="3" fontId="17" fillId="0" borderId="4" xfId="65" applyNumberFormat="1" applyFont="1" applyBorder="1" applyAlignment="1">
      <alignment horizontal="left" vertical="center" wrapText="1"/>
    </xf>
    <xf numFmtId="0" fontId="119" fillId="0" borderId="0" xfId="0" applyFont="1"/>
    <xf numFmtId="0" fontId="0" fillId="30" borderId="0" xfId="0" applyFill="1"/>
    <xf numFmtId="49" fontId="20" fillId="30" borderId="2" xfId="64" applyNumberFormat="1" applyFont="1" applyFill="1" applyBorder="1" applyAlignment="1">
      <alignment horizontal="left" vertical="center" wrapText="1"/>
    </xf>
    <xf numFmtId="168" fontId="41" fillId="0" borderId="2" xfId="0" applyNumberFormat="1" applyFont="1" applyBorder="1" applyAlignment="1">
      <alignment horizontal="right" vertical="center"/>
    </xf>
    <xf numFmtId="168" fontId="41" fillId="0" borderId="2" xfId="152" applyNumberFormat="1" applyFont="1" applyFill="1" applyBorder="1" applyAlignment="1">
      <alignment horizontal="right" vertical="center" shrinkToFit="1"/>
    </xf>
    <xf numFmtId="168" fontId="41" fillId="30" borderId="2" xfId="0" applyNumberFormat="1" applyFont="1" applyFill="1" applyBorder="1" applyAlignment="1">
      <alignment horizontal="right" vertical="center"/>
    </xf>
    <xf numFmtId="4" fontId="19" fillId="0" borderId="2" xfId="0" applyNumberFormat="1" applyFont="1" applyBorder="1" applyAlignment="1">
      <alignment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171" fontId="4" fillId="0" borderId="8" xfId="2" applyNumberFormat="1" applyFont="1" applyFill="1" applyBorder="1" applyAlignment="1">
      <alignment horizontal="center" vertical="center" wrapText="1"/>
    </xf>
    <xf numFmtId="171" fontId="4" fillId="0" borderId="10" xfId="2" applyNumberFormat="1" applyFont="1" applyFill="1" applyBorder="1" applyAlignment="1">
      <alignment horizontal="center" vertical="center" wrapText="1"/>
    </xf>
    <xf numFmtId="171" fontId="4" fillId="0" borderId="2" xfId="2"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171" fontId="4" fillId="0" borderId="4" xfId="2" applyNumberFormat="1" applyFont="1" applyFill="1" applyBorder="1" applyAlignment="1">
      <alignment horizontal="center" vertical="center" wrapText="1"/>
    </xf>
    <xf numFmtId="171" fontId="4" fillId="0" borderId="1" xfId="2" applyNumberFormat="1" applyFont="1" applyFill="1" applyBorder="1" applyAlignment="1">
      <alignment horizontal="center" vertical="center" wrapText="1"/>
    </xf>
    <xf numFmtId="3" fontId="4" fillId="0" borderId="2" xfId="0" applyNumberFormat="1" applyFont="1" applyBorder="1" applyAlignment="1">
      <alignment horizontal="center" vertical="center"/>
    </xf>
    <xf numFmtId="171" fontId="4" fillId="0" borderId="5" xfId="2" applyNumberFormat="1" applyFont="1" applyFill="1" applyBorder="1" applyAlignment="1">
      <alignment horizontal="center" vertical="center" wrapText="1"/>
    </xf>
    <xf numFmtId="171" fontId="4" fillId="0" borderId="9" xfId="2" applyNumberFormat="1" applyFont="1" applyFill="1" applyBorder="1" applyAlignment="1">
      <alignment horizontal="center" vertical="center" wrapText="1"/>
    </xf>
    <xf numFmtId="0" fontId="17" fillId="0" borderId="0" xfId="23" applyFont="1" applyAlignment="1">
      <alignment horizontal="center" vertical="center"/>
    </xf>
    <xf numFmtId="0" fontId="17" fillId="0" borderId="0" xfId="23" applyFont="1" applyAlignment="1">
      <alignment horizontal="center" vertical="center" wrapText="1"/>
    </xf>
    <xf numFmtId="0" fontId="18" fillId="0" borderId="0" xfId="23" applyFont="1" applyAlignment="1">
      <alignment horizontal="center"/>
    </xf>
    <xf numFmtId="0" fontId="18" fillId="0" borderId="6" xfId="23" applyFont="1" applyBorder="1" applyAlignment="1">
      <alignment horizontal="right"/>
    </xf>
    <xf numFmtId="0" fontId="17" fillId="0" borderId="4" xfId="23" applyFont="1" applyBorder="1" applyAlignment="1">
      <alignment horizontal="center" vertical="center" wrapText="1"/>
    </xf>
    <xf numFmtId="0" fontId="17" fillId="0" borderId="5" xfId="23" applyFont="1" applyBorder="1" applyAlignment="1">
      <alignment horizontal="center" vertical="center" wrapText="1"/>
    </xf>
    <xf numFmtId="0" fontId="17" fillId="0" borderId="1" xfId="23" applyFont="1" applyBorder="1" applyAlignment="1">
      <alignment horizontal="center" vertical="center" wrapText="1"/>
    </xf>
    <xf numFmtId="0" fontId="17" fillId="0" borderId="2" xfId="23" applyFont="1" applyBorder="1" applyAlignment="1">
      <alignment horizontal="center" vertical="center" wrapText="1"/>
    </xf>
    <xf numFmtId="0" fontId="17" fillId="0" borderId="11" xfId="23" applyFont="1" applyBorder="1" applyAlignment="1">
      <alignment horizontal="center" vertical="center" wrapText="1"/>
    </xf>
    <xf numFmtId="0" fontId="17" fillId="0" borderId="12" xfId="23" applyFont="1" applyBorder="1" applyAlignment="1">
      <alignment horizontal="center" vertical="center" wrapText="1"/>
    </xf>
    <xf numFmtId="0" fontId="17" fillId="0" borderId="13" xfId="23" applyFont="1" applyBorder="1" applyAlignment="1">
      <alignment horizontal="center" vertical="center" wrapText="1"/>
    </xf>
    <xf numFmtId="0" fontId="17" fillId="0" borderId="16" xfId="23" applyFont="1" applyBorder="1" applyAlignment="1">
      <alignment horizontal="center" vertical="center" wrapText="1"/>
    </xf>
    <xf numFmtId="0" fontId="17" fillId="0" borderId="17" xfId="23" applyFont="1" applyBorder="1" applyAlignment="1">
      <alignment horizontal="center" vertical="center" wrapText="1"/>
    </xf>
    <xf numFmtId="0" fontId="17" fillId="0" borderId="8" xfId="23" applyFont="1" applyBorder="1" applyAlignment="1">
      <alignment horizontal="center" vertical="center" wrapText="1"/>
    </xf>
    <xf numFmtId="0" fontId="17" fillId="0" borderId="10" xfId="23" applyFont="1" applyBorder="1" applyAlignment="1">
      <alignment horizontal="center" vertical="center" wrapText="1"/>
    </xf>
    <xf numFmtId="0" fontId="17" fillId="0" borderId="14" xfId="23" applyFont="1" applyBorder="1" applyAlignment="1">
      <alignment horizontal="center" vertical="center" wrapText="1"/>
    </xf>
    <xf numFmtId="0" fontId="17" fillId="0" borderId="6" xfId="23" applyFont="1" applyBorder="1" applyAlignment="1">
      <alignment horizontal="center" vertical="center" wrapText="1"/>
    </xf>
    <xf numFmtId="0" fontId="17" fillId="0" borderId="15" xfId="23" applyFont="1" applyBorder="1" applyAlignment="1">
      <alignment horizontal="center" vertical="center" wrapText="1"/>
    </xf>
    <xf numFmtId="0" fontId="17" fillId="0" borderId="9" xfId="23" applyFont="1" applyBorder="1" applyAlignment="1">
      <alignment horizontal="center" vertical="center" wrapText="1"/>
    </xf>
    <xf numFmtId="170" fontId="4" fillId="0" borderId="2" xfId="16" applyNumberFormat="1" applyFont="1" applyFill="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36" fillId="0" borderId="6"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1" xfId="0" applyFont="1" applyBorder="1" applyAlignment="1">
      <alignment horizontal="center" vertical="center"/>
    </xf>
    <xf numFmtId="171" fontId="4" fillId="0" borderId="0" xfId="2" applyNumberFormat="1" applyFont="1" applyFill="1" applyAlignment="1">
      <alignment horizontal="center" vertical="center"/>
    </xf>
    <xf numFmtId="174" fontId="4" fillId="0" borderId="2" xfId="2" applyNumberFormat="1" applyFont="1" applyFill="1" applyBorder="1" applyAlignment="1">
      <alignment horizontal="center" vertical="center" wrapText="1"/>
    </xf>
    <xf numFmtId="3" fontId="30" fillId="0" borderId="0" xfId="0" applyNumberFormat="1" applyFont="1" applyAlignment="1">
      <alignment horizontal="center" vertical="center"/>
    </xf>
    <xf numFmtId="3" fontId="14" fillId="0" borderId="0" xfId="0" applyNumberFormat="1" applyFont="1" applyAlignment="1">
      <alignment horizontal="center" vertical="center"/>
    </xf>
    <xf numFmtId="165" fontId="3" fillId="0" borderId="6" xfId="2" applyFont="1" applyFill="1" applyBorder="1" applyAlignment="1">
      <alignment horizontal="center" vertical="center"/>
    </xf>
    <xf numFmtId="173" fontId="4" fillId="0" borderId="4" xfId="66" applyNumberFormat="1" applyFont="1" applyFill="1" applyBorder="1" applyAlignment="1">
      <alignment horizontal="center" vertical="center" wrapText="1"/>
    </xf>
    <xf numFmtId="173" fontId="4" fillId="0" borderId="5" xfId="66" applyNumberFormat="1" applyFont="1" applyFill="1" applyBorder="1" applyAlignment="1">
      <alignment horizontal="center" vertical="center" wrapText="1"/>
    </xf>
    <xf numFmtId="171" fontId="30" fillId="0" borderId="4" xfId="2" applyNumberFormat="1" applyFont="1" applyFill="1" applyBorder="1" applyAlignment="1">
      <alignment horizontal="center" vertical="center" wrapText="1"/>
    </xf>
    <xf numFmtId="171" fontId="30" fillId="0" borderId="5" xfId="2" applyNumberFormat="1" applyFont="1" applyFill="1" applyBorder="1" applyAlignment="1">
      <alignment horizontal="center" vertical="center" wrapText="1"/>
    </xf>
    <xf numFmtId="171" fontId="30" fillId="0" borderId="1" xfId="2" applyNumberFormat="1" applyFont="1" applyFill="1" applyBorder="1" applyAlignment="1">
      <alignment horizontal="center" vertical="center" wrapText="1"/>
    </xf>
    <xf numFmtId="165" fontId="4" fillId="0" borderId="6" xfId="2" applyFont="1" applyFill="1" applyBorder="1" applyAlignment="1">
      <alignment horizontal="center" vertical="center"/>
    </xf>
    <xf numFmtId="172" fontId="4" fillId="0" borderId="2" xfId="2" applyNumberFormat="1" applyFont="1" applyFill="1" applyBorder="1" applyAlignment="1">
      <alignment horizontal="center" vertical="center" wrapText="1"/>
    </xf>
    <xf numFmtId="172" fontId="4" fillId="0" borderId="4" xfId="2" applyNumberFormat="1" applyFont="1" applyFill="1" applyBorder="1" applyAlignment="1">
      <alignment horizontal="center" vertical="center" wrapText="1"/>
    </xf>
    <xf numFmtId="172" fontId="4" fillId="0" borderId="1" xfId="2" applyNumberFormat="1" applyFont="1" applyFill="1" applyBorder="1" applyAlignment="1">
      <alignment horizontal="center" vertical="center" wrapText="1"/>
    </xf>
    <xf numFmtId="170" fontId="3" fillId="0" borderId="0" xfId="16" applyNumberFormat="1" applyFont="1" applyFill="1" applyAlignment="1">
      <alignment horizontal="center" vertical="center"/>
    </xf>
    <xf numFmtId="171" fontId="3" fillId="0" borderId="6" xfId="2" applyNumberFormat="1" applyFont="1" applyFill="1" applyBorder="1" applyAlignment="1">
      <alignment horizontal="center" vertical="center"/>
    </xf>
    <xf numFmtId="9" fontId="30" fillId="0" borderId="4" xfId="66" applyFont="1" applyFill="1" applyBorder="1" applyAlignment="1">
      <alignment horizontal="center" vertical="center" wrapText="1"/>
    </xf>
    <xf numFmtId="9" fontId="30" fillId="0" borderId="5" xfId="66" applyFont="1" applyFill="1" applyBorder="1" applyAlignment="1">
      <alignment horizontal="center" vertical="center" wrapText="1"/>
    </xf>
    <xf numFmtId="9" fontId="30" fillId="0" borderId="1" xfId="66" applyFont="1" applyFill="1" applyBorder="1" applyAlignment="1">
      <alignment horizontal="center" vertical="center" wrapText="1"/>
    </xf>
    <xf numFmtId="3" fontId="4" fillId="0" borderId="0" xfId="0" applyNumberFormat="1" applyFont="1" applyAlignment="1">
      <alignment horizontal="center"/>
    </xf>
    <xf numFmtId="3" fontId="3" fillId="0" borderId="0" xfId="0" applyNumberFormat="1" applyFont="1" applyAlignment="1">
      <alignment horizontal="center"/>
    </xf>
    <xf numFmtId="172" fontId="4" fillId="2" borderId="4" xfId="2" applyNumberFormat="1" applyFont="1" applyFill="1" applyBorder="1" applyAlignment="1">
      <alignment horizontal="center" vertical="center" wrapText="1"/>
    </xf>
    <xf numFmtId="172" fontId="4" fillId="2" borderId="1" xfId="2" applyNumberFormat="1" applyFont="1" applyFill="1" applyBorder="1" applyAlignment="1">
      <alignment horizontal="center" vertical="center" wrapText="1"/>
    </xf>
    <xf numFmtId="3" fontId="13" fillId="0" borderId="0" xfId="0" applyNumberFormat="1" applyFont="1" applyAlignment="1">
      <alignment horizontal="center" vertical="center"/>
    </xf>
    <xf numFmtId="3" fontId="21" fillId="0" borderId="0" xfId="0" applyNumberFormat="1" applyFont="1" applyAlignment="1">
      <alignment horizontal="center"/>
    </xf>
    <xf numFmtId="173" fontId="4" fillId="2" borderId="2" xfId="66" applyNumberFormat="1" applyFont="1" applyFill="1" applyBorder="1" applyAlignment="1">
      <alignment horizontal="center" vertical="center" wrapText="1"/>
    </xf>
    <xf numFmtId="170" fontId="14" fillId="0" borderId="0" xfId="16" applyNumberFormat="1" applyFont="1" applyFill="1" applyAlignment="1">
      <alignment horizontal="center" vertical="center"/>
    </xf>
    <xf numFmtId="172" fontId="4" fillId="2" borderId="2" xfId="2" applyNumberFormat="1" applyFont="1" applyFill="1" applyBorder="1" applyAlignment="1">
      <alignment horizontal="center" vertical="center" wrapText="1"/>
    </xf>
    <xf numFmtId="9" fontId="4" fillId="2" borderId="4" xfId="66" applyFont="1" applyFill="1" applyBorder="1" applyAlignment="1">
      <alignment horizontal="center" vertical="center" wrapText="1"/>
    </xf>
    <xf numFmtId="9" fontId="4" fillId="2" borderId="5" xfId="66" applyFont="1" applyFill="1" applyBorder="1" applyAlignment="1">
      <alignment horizontal="center" vertical="center" wrapText="1"/>
    </xf>
    <xf numFmtId="9" fontId="4" fillId="2" borderId="1" xfId="66" applyFont="1" applyFill="1" applyBorder="1" applyAlignment="1">
      <alignment horizontal="center" vertical="center" wrapText="1"/>
    </xf>
    <xf numFmtId="172" fontId="4" fillId="2" borderId="8" xfId="2" applyNumberFormat="1" applyFont="1" applyFill="1" applyBorder="1" applyAlignment="1">
      <alignment horizontal="center" vertical="center" wrapText="1"/>
    </xf>
    <xf numFmtId="172" fontId="4" fillId="2" borderId="9" xfId="2" applyNumberFormat="1" applyFont="1" applyFill="1" applyBorder="1" applyAlignment="1">
      <alignment horizontal="center" vertical="center" wrapText="1"/>
    </xf>
    <xf numFmtId="172" fontId="4" fillId="2" borderId="10" xfId="2" applyNumberFormat="1" applyFont="1" applyFill="1" applyBorder="1" applyAlignment="1">
      <alignment horizontal="center" vertical="center" wrapText="1"/>
    </xf>
    <xf numFmtId="171" fontId="4" fillId="2" borderId="4" xfId="2" applyNumberFormat="1" applyFont="1" applyFill="1" applyBorder="1" applyAlignment="1">
      <alignment horizontal="center" vertical="center" wrapText="1"/>
    </xf>
    <xf numFmtId="171" fontId="4" fillId="2" borderId="5" xfId="2" applyNumberFormat="1" applyFont="1" applyFill="1" applyBorder="1" applyAlignment="1">
      <alignment horizontal="center" vertical="center" wrapText="1"/>
    </xf>
    <xf numFmtId="171" fontId="4" fillId="2" borderId="1" xfId="2" applyNumberFormat="1" applyFont="1" applyFill="1" applyBorder="1" applyAlignment="1">
      <alignment horizontal="center" vertical="center" wrapText="1"/>
    </xf>
    <xf numFmtId="3" fontId="13" fillId="0" borderId="0" xfId="0" applyNumberFormat="1" applyFont="1" applyAlignment="1">
      <alignment horizontal="center"/>
    </xf>
    <xf numFmtId="3" fontId="14" fillId="0" borderId="0" xfId="0" applyNumberFormat="1" applyFont="1" applyAlignment="1">
      <alignment horizontal="center"/>
    </xf>
    <xf numFmtId="173" fontId="4" fillId="2" borderId="4" xfId="66" applyNumberFormat="1" applyFont="1" applyFill="1" applyBorder="1" applyAlignment="1">
      <alignment horizontal="center" vertical="center" wrapText="1"/>
    </xf>
    <xf numFmtId="173" fontId="4" fillId="2" borderId="5" xfId="66" applyNumberFormat="1" applyFont="1" applyFill="1" applyBorder="1" applyAlignment="1">
      <alignment horizontal="center" vertical="center" wrapText="1"/>
    </xf>
    <xf numFmtId="171" fontId="4" fillId="2" borderId="8" xfId="2" applyNumberFormat="1" applyFont="1" applyFill="1" applyBorder="1" applyAlignment="1">
      <alignment horizontal="center" vertical="center" wrapText="1"/>
    </xf>
    <xf numFmtId="171" fontId="4" fillId="2" borderId="10" xfId="2" applyNumberFormat="1" applyFont="1" applyFill="1" applyBorder="1" applyAlignment="1">
      <alignment horizontal="center" vertical="center" wrapText="1"/>
    </xf>
    <xf numFmtId="171" fontId="4" fillId="2" borderId="9" xfId="2" applyNumberFormat="1" applyFont="1" applyFill="1" applyBorder="1" applyAlignment="1">
      <alignment horizontal="center" vertical="center" wrapText="1"/>
    </xf>
    <xf numFmtId="0" fontId="17" fillId="0" borderId="0" xfId="0" applyFont="1" applyAlignment="1">
      <alignment horizontal="center" vertical="center"/>
    </xf>
    <xf numFmtId="1" fontId="17" fillId="0" borderId="0" xfId="65" applyNumberFormat="1" applyFont="1" applyAlignment="1">
      <alignment horizontal="center" vertical="center" wrapText="1"/>
    </xf>
    <xf numFmtId="1" fontId="18" fillId="0" borderId="0" xfId="65" applyNumberFormat="1" applyFont="1" applyAlignment="1">
      <alignment horizontal="center" vertical="center" wrapText="1"/>
    </xf>
    <xf numFmtId="0" fontId="18" fillId="0" borderId="6" xfId="0" applyFont="1" applyBorder="1" applyAlignment="1">
      <alignment horizontal="right" vertical="center"/>
    </xf>
    <xf numFmtId="3" fontId="17" fillId="30" borderId="2" xfId="65" applyNumberFormat="1" applyFont="1" applyFill="1" applyBorder="1" applyAlignment="1">
      <alignment horizontal="center" vertical="center" wrapText="1"/>
    </xf>
    <xf numFmtId="3" fontId="17" fillId="30" borderId="8" xfId="65" applyNumberFormat="1" applyFont="1" applyFill="1" applyBorder="1" applyAlignment="1">
      <alignment horizontal="center" vertical="center" wrapText="1"/>
    </xf>
    <xf numFmtId="3" fontId="17" fillId="30" borderId="9" xfId="65" applyNumberFormat="1" applyFont="1" applyFill="1" applyBorder="1" applyAlignment="1">
      <alignment horizontal="center" vertical="center" wrapText="1"/>
    </xf>
    <xf numFmtId="3" fontId="17" fillId="30" borderId="4" xfId="65" applyNumberFormat="1" applyFont="1" applyFill="1" applyBorder="1" applyAlignment="1">
      <alignment horizontal="center" vertical="center" wrapText="1"/>
    </xf>
    <xf numFmtId="3" fontId="17" fillId="30" borderId="5" xfId="65" applyNumberFormat="1" applyFont="1" applyFill="1" applyBorder="1" applyAlignment="1">
      <alignment horizontal="center" vertical="center" wrapText="1"/>
    </xf>
    <xf numFmtId="3" fontId="17" fillId="30" borderId="1" xfId="65" applyNumberFormat="1" applyFont="1" applyFill="1" applyBorder="1" applyAlignment="1">
      <alignment horizontal="center" vertical="center" wrapText="1"/>
    </xf>
    <xf numFmtId="1" fontId="19" fillId="0" borderId="4" xfId="65" applyNumberFormat="1" applyFont="1" applyBorder="1" applyAlignment="1">
      <alignment horizontal="center" vertical="center" wrapText="1"/>
    </xf>
    <xf numFmtId="1" fontId="19" fillId="0" borderId="5" xfId="65" applyNumberFormat="1" applyFont="1" applyBorder="1" applyAlignment="1">
      <alignment horizontal="center" vertical="center" wrapText="1"/>
    </xf>
    <xf numFmtId="1" fontId="19" fillId="0" borderId="1" xfId="65" applyNumberFormat="1" applyFont="1" applyBorder="1" applyAlignment="1">
      <alignment horizontal="center" vertical="center" wrapText="1"/>
    </xf>
    <xf numFmtId="0" fontId="114" fillId="0" borderId="0" xfId="0" applyFont="1" applyAlignment="1">
      <alignment horizontal="center" vertical="center"/>
    </xf>
    <xf numFmtId="0" fontId="118" fillId="0" borderId="6" xfId="0" applyFont="1" applyBorder="1" applyAlignment="1">
      <alignment horizontal="right" vertical="center"/>
    </xf>
  </cellXfs>
  <cellStyles count="264">
    <cellStyle name="          _x000d__x000a_shell=progman.exe_x000d__x000a_m" xfId="86" xr:uid="{00000000-0005-0000-0000-000000000000}"/>
    <cellStyle name="_x000d__x000a_JournalTemplate=C:\COMFO\CTALK\JOURSTD.TPL_x000d__x000a_LbStateAddress=3 3 0 251 1 89 2 311_x000d__x000a_LbStateJou" xfId="1" xr:uid="{00000000-0005-0000-0000-000001000000}"/>
    <cellStyle name="??" xfId="87" xr:uid="{00000000-0005-0000-0000-000002000000}"/>
    <cellStyle name="?? [0.00]_PRODUCT DETAIL Q1" xfId="88" xr:uid="{00000000-0005-0000-0000-000003000000}"/>
    <cellStyle name="?? [0]" xfId="89" xr:uid="{00000000-0005-0000-0000-000004000000}"/>
    <cellStyle name="???? [0.00]_PRODUCT DETAIL Q1" xfId="90" xr:uid="{00000000-0005-0000-0000-000005000000}"/>
    <cellStyle name="????_PRODUCT DETAIL Q1" xfId="91" xr:uid="{00000000-0005-0000-0000-000006000000}"/>
    <cellStyle name="???[0]_?? DI" xfId="92" xr:uid="{00000000-0005-0000-0000-000007000000}"/>
    <cellStyle name="???_?? DI" xfId="93" xr:uid="{00000000-0005-0000-0000-000008000000}"/>
    <cellStyle name="??_(????)??????" xfId="94" xr:uid="{00000000-0005-0000-0000-000009000000}"/>
    <cellStyle name="•W€_STDFOR" xfId="95" xr:uid="{00000000-0005-0000-0000-00000A000000}"/>
    <cellStyle name="W_STDFOR" xfId="96" xr:uid="{00000000-0005-0000-0000-00000B000000}"/>
    <cellStyle name="0" xfId="97" xr:uid="{00000000-0005-0000-0000-00000C000000}"/>
    <cellStyle name="1" xfId="98" xr:uid="{00000000-0005-0000-0000-00000D000000}"/>
    <cellStyle name="¹éºÐÀ²_±âÅ¸" xfId="99" xr:uid="{00000000-0005-0000-0000-00000E000000}"/>
    <cellStyle name="2" xfId="100" xr:uid="{00000000-0005-0000-0000-00000F000000}"/>
    <cellStyle name="20% - Accent1 2" xfId="101" xr:uid="{00000000-0005-0000-0000-000010000000}"/>
    <cellStyle name="20% - Accent2 2" xfId="102" xr:uid="{00000000-0005-0000-0000-000011000000}"/>
    <cellStyle name="20% - Accent3 2" xfId="103" xr:uid="{00000000-0005-0000-0000-000012000000}"/>
    <cellStyle name="20% - Accent4 2" xfId="104" xr:uid="{00000000-0005-0000-0000-000013000000}"/>
    <cellStyle name="20% - Accent5 2" xfId="105" xr:uid="{00000000-0005-0000-0000-000014000000}"/>
    <cellStyle name="20% - Accent6 2" xfId="106" xr:uid="{00000000-0005-0000-0000-000015000000}"/>
    <cellStyle name="3" xfId="107" xr:uid="{00000000-0005-0000-0000-000016000000}"/>
    <cellStyle name="4" xfId="108" xr:uid="{00000000-0005-0000-0000-000017000000}"/>
    <cellStyle name="40% - Accent1 2" xfId="109" xr:uid="{00000000-0005-0000-0000-000018000000}"/>
    <cellStyle name="40% - Accent2 2" xfId="110" xr:uid="{00000000-0005-0000-0000-000019000000}"/>
    <cellStyle name="40% - Accent3 2" xfId="111" xr:uid="{00000000-0005-0000-0000-00001A000000}"/>
    <cellStyle name="40% - Accent4 2" xfId="112" xr:uid="{00000000-0005-0000-0000-00001B000000}"/>
    <cellStyle name="40% - Accent5 2" xfId="113" xr:uid="{00000000-0005-0000-0000-00001C000000}"/>
    <cellStyle name="40% - Accent6 2" xfId="114" xr:uid="{00000000-0005-0000-0000-00001D000000}"/>
    <cellStyle name="6" xfId="115" xr:uid="{00000000-0005-0000-0000-00001E000000}"/>
    <cellStyle name="60% - Accent1 2" xfId="116" xr:uid="{00000000-0005-0000-0000-00001F000000}"/>
    <cellStyle name="60% - Accent2 2" xfId="117" xr:uid="{00000000-0005-0000-0000-000020000000}"/>
    <cellStyle name="60% - Accent3 2" xfId="118" xr:uid="{00000000-0005-0000-0000-000021000000}"/>
    <cellStyle name="60% - Accent4 2" xfId="119" xr:uid="{00000000-0005-0000-0000-000022000000}"/>
    <cellStyle name="60% - Accent5 2" xfId="120" xr:uid="{00000000-0005-0000-0000-000023000000}"/>
    <cellStyle name="60% - Accent6 2" xfId="121" xr:uid="{00000000-0005-0000-0000-000024000000}"/>
    <cellStyle name="Accent1 2" xfId="122" xr:uid="{00000000-0005-0000-0000-000025000000}"/>
    <cellStyle name="Accent2 2" xfId="123" xr:uid="{00000000-0005-0000-0000-000026000000}"/>
    <cellStyle name="Accent3 2" xfId="124" xr:uid="{00000000-0005-0000-0000-000027000000}"/>
    <cellStyle name="Accent4 2" xfId="125" xr:uid="{00000000-0005-0000-0000-000028000000}"/>
    <cellStyle name="Accent5 2" xfId="126" xr:uid="{00000000-0005-0000-0000-000029000000}"/>
    <cellStyle name="Accent6 2" xfId="127" xr:uid="{00000000-0005-0000-0000-00002A000000}"/>
    <cellStyle name="ÅëÈ­ [0]_¿ì¹°Åë" xfId="128" xr:uid="{00000000-0005-0000-0000-00002B000000}"/>
    <cellStyle name="AeE­ [0]_INQUIRY ¿µ¾÷AßAø " xfId="129" xr:uid="{00000000-0005-0000-0000-00002C000000}"/>
    <cellStyle name="ÅëÈ­ [0]_Sheet1" xfId="130" xr:uid="{00000000-0005-0000-0000-00002D000000}"/>
    <cellStyle name="ÅëÈ­_¿ì¹°Åë" xfId="131" xr:uid="{00000000-0005-0000-0000-00002E000000}"/>
    <cellStyle name="AeE­_INQUIRY ¿µ¾÷AßAø " xfId="132" xr:uid="{00000000-0005-0000-0000-00002F000000}"/>
    <cellStyle name="ÅëÈ­_Sheet1" xfId="133" xr:uid="{00000000-0005-0000-0000-000030000000}"/>
    <cellStyle name="args.style" xfId="134" xr:uid="{00000000-0005-0000-0000-000031000000}"/>
    <cellStyle name="ÄÞ¸¶ [0]_¿ì¹°Åë" xfId="135" xr:uid="{00000000-0005-0000-0000-000032000000}"/>
    <cellStyle name="AÞ¸¶ [0]_INQUIRY ¿?¾÷AßAø " xfId="136" xr:uid="{00000000-0005-0000-0000-000033000000}"/>
    <cellStyle name="ÄÞ¸¶ [0]_L601CPT" xfId="137" xr:uid="{00000000-0005-0000-0000-000034000000}"/>
    <cellStyle name="ÄÞ¸¶_¿ì¹°Åë" xfId="138" xr:uid="{00000000-0005-0000-0000-000035000000}"/>
    <cellStyle name="AÞ¸¶_INQUIRY ¿?¾÷AßAø " xfId="139" xr:uid="{00000000-0005-0000-0000-000036000000}"/>
    <cellStyle name="ÄÞ¸¶_L601CPT" xfId="140" xr:uid="{00000000-0005-0000-0000-000037000000}"/>
    <cellStyle name="Bad 2" xfId="141" xr:uid="{00000000-0005-0000-0000-000038000000}"/>
    <cellStyle name="Body" xfId="142" xr:uid="{00000000-0005-0000-0000-000039000000}"/>
    <cellStyle name="C?AØ_¿?¾÷CoE² " xfId="143" xr:uid="{00000000-0005-0000-0000-00003A000000}"/>
    <cellStyle name="Ç¥ÁØ_#2(M17)_1" xfId="144" xr:uid="{00000000-0005-0000-0000-00003B000000}"/>
    <cellStyle name="C￥AØ_¿μ¾÷CoE² " xfId="145" xr:uid="{00000000-0005-0000-0000-00003C000000}"/>
    <cellStyle name="Ç¥ÁØ_±³°¢¼ö·®" xfId="146" xr:uid="{00000000-0005-0000-0000-00003D000000}"/>
    <cellStyle name="C￥AØ_≫c¾÷ºIº° AN°e " xfId="147" xr:uid="{00000000-0005-0000-0000-00003E000000}"/>
    <cellStyle name="Calc Currency (0)" xfId="148" xr:uid="{00000000-0005-0000-0000-00003F000000}"/>
    <cellStyle name="Calculation 2" xfId="149" xr:uid="{00000000-0005-0000-0000-000040000000}"/>
    <cellStyle name="category" xfId="150" xr:uid="{00000000-0005-0000-0000-000041000000}"/>
    <cellStyle name="Comma" xfId="2" builtinId="3"/>
    <cellStyle name="Comma  - Style1" xfId="153" xr:uid="{00000000-0005-0000-0000-000044000000}"/>
    <cellStyle name="Comma  - Style2" xfId="154" xr:uid="{00000000-0005-0000-0000-000045000000}"/>
    <cellStyle name="Comma  - Style3" xfId="155" xr:uid="{00000000-0005-0000-0000-000046000000}"/>
    <cellStyle name="Comma  - Style4" xfId="156" xr:uid="{00000000-0005-0000-0000-000047000000}"/>
    <cellStyle name="Comma  - Style5" xfId="157" xr:uid="{00000000-0005-0000-0000-000048000000}"/>
    <cellStyle name="Comma  - Style6" xfId="158" xr:uid="{00000000-0005-0000-0000-000049000000}"/>
    <cellStyle name="Comma  - Style7" xfId="159" xr:uid="{00000000-0005-0000-0000-00004A000000}"/>
    <cellStyle name="Comma  - Style8" xfId="160" xr:uid="{00000000-0005-0000-0000-00004B000000}"/>
    <cellStyle name="Comma [0] 2" xfId="3" xr:uid="{00000000-0005-0000-0000-00004C000000}"/>
    <cellStyle name="Comma 10" xfId="4" xr:uid="{00000000-0005-0000-0000-00004D000000}"/>
    <cellStyle name="Comma 10 2" xfId="5" xr:uid="{00000000-0005-0000-0000-00004E000000}"/>
    <cellStyle name="Comma 10 3" xfId="6" xr:uid="{00000000-0005-0000-0000-00004F000000}"/>
    <cellStyle name="Comma 10 3 2" xfId="7" xr:uid="{00000000-0005-0000-0000-000050000000}"/>
    <cellStyle name="Comma 11" xfId="81" xr:uid="{00000000-0005-0000-0000-000051000000}"/>
    <cellStyle name="Comma 12" xfId="80" xr:uid="{00000000-0005-0000-0000-000052000000}"/>
    <cellStyle name="Comma 13" xfId="82" xr:uid="{00000000-0005-0000-0000-000053000000}"/>
    <cellStyle name="Comma 14" xfId="83" xr:uid="{00000000-0005-0000-0000-000054000000}"/>
    <cellStyle name="Comma 15" xfId="84" xr:uid="{00000000-0005-0000-0000-000055000000}"/>
    <cellStyle name="Comma 2" xfId="8" xr:uid="{00000000-0005-0000-0000-000056000000}"/>
    <cellStyle name="Comma 2 2" xfId="152" xr:uid="{00000000-0005-0000-0000-000057000000}"/>
    <cellStyle name="Comma 2 3 3 2" xfId="9" xr:uid="{00000000-0005-0000-0000-000058000000}"/>
    <cellStyle name="Comma 3" xfId="10" xr:uid="{00000000-0005-0000-0000-000059000000}"/>
    <cellStyle name="Comma 3 2" xfId="11" xr:uid="{00000000-0005-0000-0000-00005A000000}"/>
    <cellStyle name="Comma 3 3" xfId="261" xr:uid="{00000000-0005-0000-0000-00005B000000}"/>
    <cellStyle name="Comma 4" xfId="12" xr:uid="{00000000-0005-0000-0000-00005C000000}"/>
    <cellStyle name="Comma 5" xfId="72" xr:uid="{00000000-0005-0000-0000-00005D000000}"/>
    <cellStyle name="Comma 6" xfId="13" xr:uid="{00000000-0005-0000-0000-00005E000000}"/>
    <cellStyle name="Comma 6 2 3 2" xfId="14" xr:uid="{00000000-0005-0000-0000-00005F000000}"/>
    <cellStyle name="Comma 6 2 3 2 2" xfId="15" xr:uid="{00000000-0005-0000-0000-000060000000}"/>
    <cellStyle name="Comma 7" xfId="78" xr:uid="{00000000-0005-0000-0000-000061000000}"/>
    <cellStyle name="Comma 70" xfId="16" xr:uid="{00000000-0005-0000-0000-000062000000}"/>
    <cellStyle name="Comma 8" xfId="79" xr:uid="{00000000-0005-0000-0000-000063000000}"/>
    <cellStyle name="Comma 9" xfId="17" xr:uid="{00000000-0005-0000-0000-000064000000}"/>
    <cellStyle name="Comma 9 2" xfId="18" xr:uid="{00000000-0005-0000-0000-000065000000}"/>
    <cellStyle name="Comma0" xfId="161" xr:uid="{00000000-0005-0000-0000-000066000000}"/>
    <cellStyle name="Copied" xfId="162" xr:uid="{00000000-0005-0000-0000-000067000000}"/>
    <cellStyle name="Currency0" xfId="163" xr:uid="{00000000-0005-0000-0000-000068000000}"/>
    <cellStyle name="Check Cell 2" xfId="151" xr:uid="{00000000-0005-0000-0000-000042000000}"/>
    <cellStyle name="D1" xfId="164" xr:uid="{00000000-0005-0000-0000-000069000000}"/>
    <cellStyle name="Date" xfId="165" xr:uid="{00000000-0005-0000-0000-00006A000000}"/>
    <cellStyle name="Dấu phẩy 2 3" xfId="19" xr:uid="{00000000-0005-0000-0000-00006B000000}"/>
    <cellStyle name="Dấu phẩy 5" xfId="20" xr:uid="{00000000-0005-0000-0000-00006C000000}"/>
    <cellStyle name="Dezimal [0]_NEGS" xfId="166" xr:uid="{00000000-0005-0000-0000-00006D000000}"/>
    <cellStyle name="Dezimal_NEGS" xfId="167" xr:uid="{00000000-0005-0000-0000-00006E000000}"/>
    <cellStyle name="e" xfId="168" xr:uid="{00000000-0005-0000-0000-00006F000000}"/>
    <cellStyle name="Entered" xfId="169" xr:uid="{00000000-0005-0000-0000-000070000000}"/>
    <cellStyle name="Explanatory Text 2" xfId="170" xr:uid="{00000000-0005-0000-0000-000071000000}"/>
    <cellStyle name="f" xfId="171" xr:uid="{00000000-0005-0000-0000-000072000000}"/>
    <cellStyle name="Fixed" xfId="172" xr:uid="{00000000-0005-0000-0000-000073000000}"/>
    <cellStyle name="Good 2" xfId="173" xr:uid="{00000000-0005-0000-0000-000074000000}"/>
    <cellStyle name="Grey" xfId="174" xr:uid="{00000000-0005-0000-0000-000075000000}"/>
    <cellStyle name="Head 1" xfId="175" xr:uid="{00000000-0005-0000-0000-000076000000}"/>
    <cellStyle name="HEADER" xfId="176" xr:uid="{00000000-0005-0000-0000-000077000000}"/>
    <cellStyle name="Header1" xfId="177" xr:uid="{00000000-0005-0000-0000-000078000000}"/>
    <cellStyle name="Header2" xfId="178" xr:uid="{00000000-0005-0000-0000-000079000000}"/>
    <cellStyle name="Heading 1 2" xfId="179" xr:uid="{00000000-0005-0000-0000-00007A000000}"/>
    <cellStyle name="Heading 2 2" xfId="180" xr:uid="{00000000-0005-0000-0000-00007B000000}"/>
    <cellStyle name="Heading 3 2" xfId="181" xr:uid="{00000000-0005-0000-0000-00007C000000}"/>
    <cellStyle name="Heading 4 2" xfId="182" xr:uid="{00000000-0005-0000-0000-00007D000000}"/>
    <cellStyle name="Heading1" xfId="183" xr:uid="{00000000-0005-0000-0000-00007E000000}"/>
    <cellStyle name="Heading2" xfId="184" xr:uid="{00000000-0005-0000-0000-00007F000000}"/>
    <cellStyle name="HEADINGS" xfId="185" xr:uid="{00000000-0005-0000-0000-000080000000}"/>
    <cellStyle name="HEADINGSTOP" xfId="186" xr:uid="{00000000-0005-0000-0000-000081000000}"/>
    <cellStyle name="Input [yellow]" xfId="188" xr:uid="{00000000-0005-0000-0000-000082000000}"/>
    <cellStyle name="Input 2" xfId="187" xr:uid="{00000000-0005-0000-0000-000083000000}"/>
    <cellStyle name="Linked Cell 2" xfId="189" xr:uid="{00000000-0005-0000-0000-000084000000}"/>
    <cellStyle name="Millares [0]_Well Timing" xfId="190" xr:uid="{00000000-0005-0000-0000-000085000000}"/>
    <cellStyle name="Millares_Well Timing" xfId="191" xr:uid="{00000000-0005-0000-0000-000086000000}"/>
    <cellStyle name="Model" xfId="192" xr:uid="{00000000-0005-0000-0000-000087000000}"/>
    <cellStyle name="moi" xfId="193" xr:uid="{00000000-0005-0000-0000-000088000000}"/>
    <cellStyle name="Moneda [0]_Well Timing" xfId="194" xr:uid="{00000000-0005-0000-0000-000089000000}"/>
    <cellStyle name="Moneda_Well Timing" xfId="195" xr:uid="{00000000-0005-0000-0000-00008A000000}"/>
    <cellStyle name="n" xfId="196" xr:uid="{00000000-0005-0000-0000-00008B000000}"/>
    <cellStyle name="Neutral 2" xfId="197" xr:uid="{00000000-0005-0000-0000-00008C000000}"/>
    <cellStyle name="Normal" xfId="0" builtinId="0"/>
    <cellStyle name="Normal - Style1" xfId="198" xr:uid="{00000000-0005-0000-0000-00008E000000}"/>
    <cellStyle name="Normal 11" xfId="21" xr:uid="{00000000-0005-0000-0000-00008F000000}"/>
    <cellStyle name="Normal 11 2" xfId="73" xr:uid="{00000000-0005-0000-0000-000090000000}"/>
    <cellStyle name="Normal 11 3 3" xfId="22" xr:uid="{00000000-0005-0000-0000-000091000000}"/>
    <cellStyle name="Normal 2" xfId="23" xr:uid="{00000000-0005-0000-0000-000092000000}"/>
    <cellStyle name="Normal 2 2" xfId="74" xr:uid="{00000000-0005-0000-0000-000093000000}"/>
    <cellStyle name="Normal 2 2 2" xfId="24" xr:uid="{00000000-0005-0000-0000-000094000000}"/>
    <cellStyle name="Normal 2 2 2 2" xfId="25" xr:uid="{00000000-0005-0000-0000-000095000000}"/>
    <cellStyle name="Normal 2 60" xfId="26" xr:uid="{00000000-0005-0000-0000-000096000000}"/>
    <cellStyle name="Normal 20" xfId="27" xr:uid="{00000000-0005-0000-0000-000097000000}"/>
    <cellStyle name="Normal 23" xfId="28" xr:uid="{00000000-0005-0000-0000-000098000000}"/>
    <cellStyle name="Normal 24" xfId="29" xr:uid="{00000000-0005-0000-0000-000099000000}"/>
    <cellStyle name="Normal 25" xfId="30" xr:uid="{00000000-0005-0000-0000-00009A000000}"/>
    <cellStyle name="Normal 26" xfId="31" xr:uid="{00000000-0005-0000-0000-00009B000000}"/>
    <cellStyle name="Normal 27" xfId="32" xr:uid="{00000000-0005-0000-0000-00009C000000}"/>
    <cellStyle name="Normal 28" xfId="33" xr:uid="{00000000-0005-0000-0000-00009D000000}"/>
    <cellStyle name="Normal 29" xfId="34" xr:uid="{00000000-0005-0000-0000-00009E000000}"/>
    <cellStyle name="Normal 3" xfId="35" xr:uid="{00000000-0005-0000-0000-00009F000000}"/>
    <cellStyle name="Normal 3 2" xfId="75" xr:uid="{00000000-0005-0000-0000-0000A0000000}"/>
    <cellStyle name="Normal 3 2 2 2" xfId="36" xr:uid="{00000000-0005-0000-0000-0000A1000000}"/>
    <cellStyle name="Normal 3 2 4" xfId="37" xr:uid="{00000000-0005-0000-0000-0000A2000000}"/>
    <cellStyle name="Normal 3 20" xfId="38" xr:uid="{00000000-0005-0000-0000-0000A3000000}"/>
    <cellStyle name="Normal 3 3" xfId="260" xr:uid="{00000000-0005-0000-0000-0000A4000000}"/>
    <cellStyle name="Normal 3 62" xfId="39" xr:uid="{00000000-0005-0000-0000-0000A5000000}"/>
    <cellStyle name="Normal 3 67" xfId="40" xr:uid="{00000000-0005-0000-0000-0000A6000000}"/>
    <cellStyle name="Normal 3 70" xfId="41" xr:uid="{00000000-0005-0000-0000-0000A7000000}"/>
    <cellStyle name="Normal 3 73" xfId="42" xr:uid="{00000000-0005-0000-0000-0000A8000000}"/>
    <cellStyle name="Normal 30" xfId="43" xr:uid="{00000000-0005-0000-0000-0000A9000000}"/>
    <cellStyle name="Normal 31" xfId="44" xr:uid="{00000000-0005-0000-0000-0000AA000000}"/>
    <cellStyle name="Normal 32" xfId="45" xr:uid="{00000000-0005-0000-0000-0000AB000000}"/>
    <cellStyle name="Normal 36" xfId="46" xr:uid="{00000000-0005-0000-0000-0000AC000000}"/>
    <cellStyle name="Normal 37" xfId="47" xr:uid="{00000000-0005-0000-0000-0000AD000000}"/>
    <cellStyle name="Normal 38" xfId="48" xr:uid="{00000000-0005-0000-0000-0000AE000000}"/>
    <cellStyle name="Normal 39" xfId="49" xr:uid="{00000000-0005-0000-0000-0000AF000000}"/>
    <cellStyle name="Normal 4" xfId="50" xr:uid="{00000000-0005-0000-0000-0000B0000000}"/>
    <cellStyle name="Normal 4 2" xfId="51" xr:uid="{00000000-0005-0000-0000-0000B1000000}"/>
    <cellStyle name="Normal 4 3" xfId="76" xr:uid="{00000000-0005-0000-0000-0000B2000000}"/>
    <cellStyle name="Normal 41" xfId="52" xr:uid="{00000000-0005-0000-0000-0000B3000000}"/>
    <cellStyle name="Normal 42" xfId="53" xr:uid="{00000000-0005-0000-0000-0000B4000000}"/>
    <cellStyle name="Normal 43" xfId="54" xr:uid="{00000000-0005-0000-0000-0000B5000000}"/>
    <cellStyle name="Normal 44" xfId="55" xr:uid="{00000000-0005-0000-0000-0000B6000000}"/>
    <cellStyle name="Normal 45" xfId="56" xr:uid="{00000000-0005-0000-0000-0000B7000000}"/>
    <cellStyle name="Normal 46" xfId="57" xr:uid="{00000000-0005-0000-0000-0000B8000000}"/>
    <cellStyle name="Normal 48" xfId="58" xr:uid="{00000000-0005-0000-0000-0000B9000000}"/>
    <cellStyle name="Normal 5" xfId="59" xr:uid="{00000000-0005-0000-0000-0000BA000000}"/>
    <cellStyle name="Normal 50" xfId="60" xr:uid="{00000000-0005-0000-0000-0000BB000000}"/>
    <cellStyle name="Normal 53" xfId="61" xr:uid="{00000000-0005-0000-0000-0000BC000000}"/>
    <cellStyle name="Normal 54" xfId="62" xr:uid="{00000000-0005-0000-0000-0000BD000000}"/>
    <cellStyle name="Normal 6" xfId="71" xr:uid="{00000000-0005-0000-0000-0000BE000000}"/>
    <cellStyle name="Normal 60" xfId="63" xr:uid="{00000000-0005-0000-0000-0000BF000000}"/>
    <cellStyle name="Normal 7" xfId="85" xr:uid="{00000000-0005-0000-0000-0000C0000000}"/>
    <cellStyle name="Normal 7 2" xfId="64" xr:uid="{00000000-0005-0000-0000-0000C1000000}"/>
    <cellStyle name="Normal 8" xfId="262" xr:uid="{00000000-0005-0000-0000-0000C2000000}"/>
    <cellStyle name="Normal 9" xfId="263" xr:uid="{00000000-0005-0000-0000-0000C3000000}"/>
    <cellStyle name="Normal_Bieu mau (CV )" xfId="65" xr:uid="{00000000-0005-0000-0000-0000C4000000}"/>
    <cellStyle name="Note 2" xfId="199" xr:uid="{00000000-0005-0000-0000-0000C5000000}"/>
    <cellStyle name="Œ…‹æØ‚è [0.00]_laroux" xfId="200" xr:uid="{00000000-0005-0000-0000-0000C6000000}"/>
    <cellStyle name="Œ…‹æØ‚è_laroux" xfId="201" xr:uid="{00000000-0005-0000-0000-0000C7000000}"/>
    <cellStyle name="oft Excel]_x000d__x000a_Comment=The open=/f lines load custom functions into the Paste Function list._x000d__x000a_Maximized=2_x000d__x000a_Basics=1_x000d__x000a_A" xfId="202" xr:uid="{00000000-0005-0000-0000-0000C8000000}"/>
    <cellStyle name="oft Excel]_x000d__x000a_Comment=The open=/f lines load custom functions into the Paste Function list._x000d__x000a_Maximized=3_x000d__x000a_Basics=1_x000d__x000a_A" xfId="203" xr:uid="{00000000-0005-0000-0000-0000C9000000}"/>
    <cellStyle name="omma [0]_Mktg Prog" xfId="204" xr:uid="{00000000-0005-0000-0000-0000CA000000}"/>
    <cellStyle name="ormal_Sheet1_1" xfId="205" xr:uid="{00000000-0005-0000-0000-0000CB000000}"/>
    <cellStyle name="Output 2" xfId="206" xr:uid="{00000000-0005-0000-0000-0000CC000000}"/>
    <cellStyle name="per.style" xfId="207" xr:uid="{00000000-0005-0000-0000-0000CD000000}"/>
    <cellStyle name="Percent" xfId="66" builtinId="5"/>
    <cellStyle name="Percent [2]" xfId="208" xr:uid="{00000000-0005-0000-0000-0000CF000000}"/>
    <cellStyle name="Percent 18" xfId="67" xr:uid="{00000000-0005-0000-0000-0000D0000000}"/>
    <cellStyle name="Percent 2 2" xfId="68" xr:uid="{00000000-0005-0000-0000-0000D1000000}"/>
    <cellStyle name="Percent 5 3 2" xfId="69" xr:uid="{00000000-0005-0000-0000-0000D2000000}"/>
    <cellStyle name="Phần trăm 2 2" xfId="70" xr:uid="{00000000-0005-0000-0000-0000D3000000}"/>
    <cellStyle name="regstoresfromspecstores" xfId="209" xr:uid="{00000000-0005-0000-0000-0000D4000000}"/>
    <cellStyle name="RevList" xfId="210" xr:uid="{00000000-0005-0000-0000-0000D5000000}"/>
    <cellStyle name="s]_x000d__x000a_spooler=yes_x000d__x000a_load=_x000d__x000a_Beep=yes_x000d__x000a_NullPort=None_x000d__x000a_BorderWidth=3_x000d__x000a_CursorBlinkRate=1200_x000d__x000a_DoubleClickSpeed=452_x000d__x000a_Programs=co" xfId="211" xr:uid="{00000000-0005-0000-0000-0000D6000000}"/>
    <cellStyle name="SHADEDSTORES" xfId="212" xr:uid="{00000000-0005-0000-0000-0000D7000000}"/>
    <cellStyle name="specstores" xfId="213" xr:uid="{00000000-0005-0000-0000-0000D8000000}"/>
    <cellStyle name="Standard_NEGS" xfId="214" xr:uid="{00000000-0005-0000-0000-0000D9000000}"/>
    <cellStyle name="Style 1" xfId="77" xr:uid="{00000000-0005-0000-0000-0000DA000000}"/>
    <cellStyle name="style_1" xfId="215" xr:uid="{00000000-0005-0000-0000-0000DB000000}"/>
    <cellStyle name="subhead" xfId="216" xr:uid="{00000000-0005-0000-0000-0000DC000000}"/>
    <cellStyle name="Subtotal" xfId="217" xr:uid="{00000000-0005-0000-0000-0000DD000000}"/>
    <cellStyle name="T" xfId="218" xr:uid="{00000000-0005-0000-0000-0000DE000000}"/>
    <cellStyle name="T_Book1" xfId="219" xr:uid="{00000000-0005-0000-0000-0000DF000000}"/>
    <cellStyle name="T_Book1_1" xfId="220" xr:uid="{00000000-0005-0000-0000-0000E0000000}"/>
    <cellStyle name="T_Book1_2" xfId="221" xr:uid="{00000000-0005-0000-0000-0000E1000000}"/>
    <cellStyle name="T_Book1_Book1" xfId="222" xr:uid="{00000000-0005-0000-0000-0000E2000000}"/>
    <cellStyle name="T_QT di chuyen ca phe" xfId="223" xr:uid="{00000000-0005-0000-0000-0000E3000000}"/>
    <cellStyle name="Title 2" xfId="227" xr:uid="{00000000-0005-0000-0000-0000E7000000}"/>
    <cellStyle name="Total 2" xfId="228" xr:uid="{00000000-0005-0000-0000-0000E8000000}"/>
    <cellStyle name="th" xfId="224" xr:uid="{00000000-0005-0000-0000-0000E4000000}"/>
    <cellStyle name="þ_x001d_ð·_x000c_æþ'_x000d_ßþU_x0001_Ø_x0005_ü_x0014__x0007__x0001__x0001_" xfId="225" xr:uid="{00000000-0005-0000-0000-0000E5000000}"/>
    <cellStyle name="þ_x001d_ðÇ%Uý—&amp;Hý9_x0008_Ÿ_x0009_s_x000a__x0007__x0001__x0001_" xfId="226" xr:uid="{00000000-0005-0000-0000-0000E6000000}"/>
    <cellStyle name="viet" xfId="229" xr:uid="{00000000-0005-0000-0000-0000E9000000}"/>
    <cellStyle name="viet2" xfId="230" xr:uid="{00000000-0005-0000-0000-0000EA000000}"/>
    <cellStyle name="Vn Time 13" xfId="231" xr:uid="{00000000-0005-0000-0000-0000EB000000}"/>
    <cellStyle name="Vn Time 14" xfId="232" xr:uid="{00000000-0005-0000-0000-0000EC000000}"/>
    <cellStyle name="vntxt1" xfId="235" xr:uid="{00000000-0005-0000-0000-0000EF000000}"/>
    <cellStyle name="vntxt2" xfId="236" xr:uid="{00000000-0005-0000-0000-0000F0000000}"/>
    <cellStyle name="vnhead1" xfId="233" xr:uid="{00000000-0005-0000-0000-0000ED000000}"/>
    <cellStyle name="vnhead3" xfId="234" xr:uid="{00000000-0005-0000-0000-0000EE000000}"/>
    <cellStyle name="Währung [0]_UXO VII" xfId="237" xr:uid="{00000000-0005-0000-0000-0000F1000000}"/>
    <cellStyle name="Währung_UXO VII" xfId="238" xr:uid="{00000000-0005-0000-0000-0000F2000000}"/>
    <cellStyle name="Warning Text 2" xfId="239" xr:uid="{00000000-0005-0000-0000-0000F3000000}"/>
    <cellStyle name=" [0.00]_ Att. 1- Cover" xfId="240" xr:uid="{00000000-0005-0000-0000-0000F4000000}"/>
    <cellStyle name="_ Att. 1- Cover" xfId="241" xr:uid="{00000000-0005-0000-0000-0000F5000000}"/>
    <cellStyle name="?_ Att. 1- Cover" xfId="242" xr:uid="{00000000-0005-0000-0000-0000F6000000}"/>
    <cellStyle name="똿뗦먛귟 [0.00]_PRODUCT DETAIL Q1" xfId="243" xr:uid="{00000000-0005-0000-0000-0000F7000000}"/>
    <cellStyle name="똿뗦먛귟_PRODUCT DETAIL Q1" xfId="244" xr:uid="{00000000-0005-0000-0000-0000F8000000}"/>
    <cellStyle name="믅됞 [0.00]_PRODUCT DETAIL Q1" xfId="245" xr:uid="{00000000-0005-0000-0000-0000F9000000}"/>
    <cellStyle name="믅됞_PRODUCT DETAIL Q1" xfId="246" xr:uid="{00000000-0005-0000-0000-0000FA000000}"/>
    <cellStyle name="백분율_95" xfId="247" xr:uid="{00000000-0005-0000-0000-0000FB000000}"/>
    <cellStyle name="뷭?_BOOKSHIP" xfId="248" xr:uid="{00000000-0005-0000-0000-0000FC000000}"/>
    <cellStyle name="콤마 [0]_ 비목별 월별기술 " xfId="249" xr:uid="{00000000-0005-0000-0000-0000FD000000}"/>
    <cellStyle name="콤마_ 비목별 월별기술 " xfId="250" xr:uid="{00000000-0005-0000-0000-0000FE000000}"/>
    <cellStyle name="통화 [0]_1202" xfId="251" xr:uid="{00000000-0005-0000-0000-0000FF000000}"/>
    <cellStyle name="통화_1202" xfId="252" xr:uid="{00000000-0005-0000-0000-000000010000}"/>
    <cellStyle name="표준_(정보부문)월별인원계획" xfId="253" xr:uid="{00000000-0005-0000-0000-000001010000}"/>
    <cellStyle name="一般_00Q3902REV.1" xfId="254" xr:uid="{00000000-0005-0000-0000-000002010000}"/>
    <cellStyle name="千分位[0]_00Q3902REV.1" xfId="255" xr:uid="{00000000-0005-0000-0000-000003010000}"/>
    <cellStyle name="千分位_00Q3902REV.1" xfId="256" xr:uid="{00000000-0005-0000-0000-000004010000}"/>
    <cellStyle name="貨幣 [0]_00Q3902REV.1" xfId="257" xr:uid="{00000000-0005-0000-0000-000005010000}"/>
    <cellStyle name="貨幣[0]_BRE" xfId="258" xr:uid="{00000000-0005-0000-0000-000006010000}"/>
    <cellStyle name="貨幣_00Q3902REV.1" xfId="259" xr:uid="{00000000-0005-0000-0000-00000701000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view="pageBreakPreview" zoomScale="60" zoomScaleNormal="100" workbookViewId="0">
      <selection activeCell="N12" sqref="N12"/>
    </sheetView>
  </sheetViews>
  <sheetFormatPr defaultColWidth="8.88671875" defaultRowHeight="18.75"/>
  <cols>
    <col min="1" max="1" width="5.44140625" style="97" customWidth="1"/>
    <col min="2" max="2" width="34.44140625" style="97" customWidth="1"/>
    <col min="3" max="5" width="10" style="97" customWidth="1"/>
    <col min="6" max="6" width="10.33203125" style="97" customWidth="1"/>
    <col min="7" max="16" width="10" style="97" customWidth="1"/>
    <col min="17" max="17" width="11.109375" style="97" customWidth="1"/>
    <col min="18" max="16384" width="8.88671875" style="97"/>
  </cols>
  <sheetData>
    <row r="1" spans="1:17">
      <c r="A1" s="344" t="s">
        <v>67</v>
      </c>
      <c r="B1" s="345"/>
      <c r="C1" s="345"/>
      <c r="D1" s="345"/>
      <c r="E1" s="345"/>
      <c r="F1" s="345"/>
      <c r="G1" s="345"/>
      <c r="H1" s="345"/>
      <c r="I1" s="345"/>
      <c r="J1" s="345"/>
      <c r="K1" s="345"/>
      <c r="L1" s="345"/>
      <c r="M1" s="345"/>
      <c r="N1" s="345"/>
      <c r="O1" s="345"/>
      <c r="P1" s="345"/>
      <c r="Q1" s="345"/>
    </row>
    <row r="2" spans="1:17">
      <c r="A2" s="345" t="s">
        <v>267</v>
      </c>
      <c r="B2" s="345"/>
      <c r="C2" s="345"/>
      <c r="D2" s="345"/>
      <c r="E2" s="345"/>
      <c r="F2" s="345"/>
      <c r="G2" s="345"/>
      <c r="H2" s="345"/>
      <c r="I2" s="345"/>
      <c r="J2" s="345"/>
      <c r="K2" s="345"/>
      <c r="L2" s="345"/>
      <c r="M2" s="345"/>
      <c r="N2" s="345"/>
      <c r="O2" s="345"/>
      <c r="P2" s="345"/>
      <c r="Q2" s="345"/>
    </row>
    <row r="3" spans="1:17">
      <c r="A3" s="346" t="s">
        <v>69</v>
      </c>
      <c r="B3" s="347"/>
      <c r="C3" s="347"/>
      <c r="D3" s="347"/>
      <c r="E3" s="347"/>
      <c r="F3" s="347"/>
      <c r="G3" s="347"/>
      <c r="H3" s="347"/>
      <c r="I3" s="347"/>
      <c r="J3" s="347"/>
      <c r="K3" s="347"/>
      <c r="L3" s="347"/>
      <c r="M3" s="347"/>
      <c r="N3" s="347"/>
      <c r="O3" s="347"/>
      <c r="P3" s="347"/>
      <c r="Q3" s="347"/>
    </row>
    <row r="4" spans="1:17">
      <c r="A4" s="98"/>
      <c r="B4" s="99"/>
      <c r="C4" s="99"/>
      <c r="D4" s="99"/>
      <c r="E4" s="99"/>
      <c r="F4" s="99"/>
      <c r="G4" s="99"/>
      <c r="H4" s="99"/>
      <c r="I4" s="99"/>
      <c r="J4" s="99"/>
      <c r="K4" s="99"/>
      <c r="L4" s="100"/>
      <c r="M4" s="100"/>
      <c r="N4" s="100"/>
      <c r="O4" s="100"/>
      <c r="P4" s="100"/>
      <c r="Q4" s="101"/>
    </row>
    <row r="5" spans="1:17" ht="42" customHeight="1">
      <c r="A5" s="358" t="s">
        <v>2</v>
      </c>
      <c r="B5" s="358" t="s">
        <v>1</v>
      </c>
      <c r="C5" s="351" t="s">
        <v>260</v>
      </c>
      <c r="D5" s="352"/>
      <c r="E5" s="352"/>
      <c r="F5" s="353"/>
      <c r="G5" s="351" t="s">
        <v>66</v>
      </c>
      <c r="H5" s="352"/>
      <c r="I5" s="352"/>
      <c r="J5" s="353"/>
      <c r="K5" s="356" t="s">
        <v>269</v>
      </c>
      <c r="L5" s="348" t="s">
        <v>68</v>
      </c>
      <c r="M5" s="360"/>
      <c r="N5" s="360"/>
      <c r="O5" s="349"/>
      <c r="P5" s="356" t="s">
        <v>270</v>
      </c>
      <c r="Q5" s="358" t="s">
        <v>61</v>
      </c>
    </row>
    <row r="6" spans="1:17" ht="33.75" customHeight="1">
      <c r="A6" s="358"/>
      <c r="B6" s="358"/>
      <c r="C6" s="354" t="s">
        <v>64</v>
      </c>
      <c r="D6" s="348" t="s">
        <v>5</v>
      </c>
      <c r="E6" s="349"/>
      <c r="F6" s="356" t="s">
        <v>262</v>
      </c>
      <c r="G6" s="354" t="s">
        <v>64</v>
      </c>
      <c r="H6" s="348" t="s">
        <v>5</v>
      </c>
      <c r="I6" s="349"/>
      <c r="J6" s="356" t="s">
        <v>262</v>
      </c>
      <c r="K6" s="359"/>
      <c r="L6" s="350" t="s">
        <v>0</v>
      </c>
      <c r="M6" s="348" t="s">
        <v>5</v>
      </c>
      <c r="N6" s="349"/>
      <c r="O6" s="356" t="s">
        <v>262</v>
      </c>
      <c r="P6" s="359"/>
      <c r="Q6" s="358"/>
    </row>
    <row r="7" spans="1:17" ht="33.75" customHeight="1">
      <c r="A7" s="358"/>
      <c r="B7" s="358"/>
      <c r="C7" s="355"/>
      <c r="D7" s="25" t="s">
        <v>6</v>
      </c>
      <c r="E7" s="25" t="s">
        <v>7</v>
      </c>
      <c r="F7" s="357"/>
      <c r="G7" s="355"/>
      <c r="H7" s="25" t="s">
        <v>6</v>
      </c>
      <c r="I7" s="25" t="s">
        <v>7</v>
      </c>
      <c r="J7" s="357"/>
      <c r="K7" s="357"/>
      <c r="L7" s="350"/>
      <c r="M7" s="25" t="s">
        <v>6</v>
      </c>
      <c r="N7" s="25" t="s">
        <v>7</v>
      </c>
      <c r="O7" s="357"/>
      <c r="P7" s="357"/>
      <c r="Q7" s="358"/>
    </row>
    <row r="8" spans="1:17" s="103" customFormat="1" ht="42.75" customHeight="1">
      <c r="A8" s="94"/>
      <c r="B8" s="94" t="s">
        <v>0</v>
      </c>
      <c r="C8" s="102">
        <f>C9+C12+C15</f>
        <v>509666.60477599996</v>
      </c>
      <c r="D8" s="102">
        <f t="shared" ref="D8:L8" si="0">D9+D12+D15</f>
        <v>410534.73534999997</v>
      </c>
      <c r="E8" s="102">
        <f t="shared" si="0"/>
        <v>9167</v>
      </c>
      <c r="F8" s="102">
        <f t="shared" si="0"/>
        <v>89964.869426000005</v>
      </c>
      <c r="G8" s="102">
        <f t="shared" si="0"/>
        <v>116625.85325399999</v>
      </c>
      <c r="H8" s="102">
        <f t="shared" si="0"/>
        <v>81958.062951</v>
      </c>
      <c r="I8" s="102">
        <f t="shared" si="0"/>
        <v>0</v>
      </c>
      <c r="J8" s="102">
        <f t="shared" si="0"/>
        <v>34667.790303000009</v>
      </c>
      <c r="K8" s="18">
        <f>G8/C8</f>
        <v>0.22882773201367079</v>
      </c>
      <c r="L8" s="102" t="e">
        <f t="shared" si="0"/>
        <v>#REF!</v>
      </c>
      <c r="M8" s="102">
        <f>M9+M12+M15</f>
        <v>406034.73534999997</v>
      </c>
      <c r="N8" s="102">
        <f>N9+N12+N15</f>
        <v>9167</v>
      </c>
      <c r="O8" s="102" t="e">
        <f>O9+O12+O15</f>
        <v>#REF!</v>
      </c>
      <c r="P8" s="123" t="e">
        <f>L8/C8</f>
        <v>#REF!</v>
      </c>
      <c r="Q8" s="94"/>
    </row>
    <row r="9" spans="1:17" s="103" customFormat="1" ht="59.25" customHeight="1">
      <c r="A9" s="94">
        <v>1</v>
      </c>
      <c r="B9" s="104" t="s">
        <v>65</v>
      </c>
      <c r="C9" s="102">
        <f>C10+C11</f>
        <v>342938.37265999999</v>
      </c>
      <c r="D9" s="102">
        <f t="shared" ref="D9:O9" si="1">D10+D11</f>
        <v>278939.73534999997</v>
      </c>
      <c r="E9" s="102">
        <f t="shared" si="1"/>
        <v>5457</v>
      </c>
      <c r="F9" s="102">
        <f t="shared" si="1"/>
        <v>58541.637309999998</v>
      </c>
      <c r="G9" s="102">
        <f t="shared" si="1"/>
        <v>105179.57425399999</v>
      </c>
      <c r="H9" s="102">
        <f t="shared" si="1"/>
        <v>70778.064950999993</v>
      </c>
      <c r="I9" s="102">
        <f t="shared" si="1"/>
        <v>0</v>
      </c>
      <c r="J9" s="102">
        <f t="shared" si="1"/>
        <v>34401.509303000006</v>
      </c>
      <c r="K9" s="18">
        <f t="shared" ref="K9:K17" si="2">G9/C9</f>
        <v>0.3067010945382842</v>
      </c>
      <c r="L9" s="102" t="e">
        <f t="shared" si="1"/>
        <v>#REF!</v>
      </c>
      <c r="M9" s="102">
        <f t="shared" si="1"/>
        <v>274439.73534999997</v>
      </c>
      <c r="N9" s="102">
        <f t="shared" si="1"/>
        <v>5457</v>
      </c>
      <c r="O9" s="102" t="e">
        <f t="shared" si="1"/>
        <v>#REF!</v>
      </c>
      <c r="P9" s="123" t="e">
        <f t="shared" ref="P9:P17" si="3">L9/C9</f>
        <v>#REF!</v>
      </c>
      <c r="Q9" s="94"/>
    </row>
    <row r="10" spans="1:17" s="108" customFormat="1" ht="42.75" customHeight="1">
      <c r="A10" s="105"/>
      <c r="B10" s="106" t="s">
        <v>263</v>
      </c>
      <c r="C10" s="107">
        <f>'Vốn ĐT'!F12</f>
        <v>118337</v>
      </c>
      <c r="D10" s="14">
        <f>'Vốn ĐT'!G12</f>
        <v>118337</v>
      </c>
      <c r="E10" s="14"/>
      <c r="F10" s="14"/>
      <c r="G10" s="14">
        <f>H10+I10+J10</f>
        <v>36648.909</v>
      </c>
      <c r="H10" s="14">
        <f>'Vốn ĐT'!S12</f>
        <v>36648.909</v>
      </c>
      <c r="I10" s="14"/>
      <c r="J10" s="14"/>
      <c r="K10" s="21">
        <f t="shared" si="2"/>
        <v>0.30969949381850137</v>
      </c>
      <c r="L10" s="14">
        <f>M10</f>
        <v>113837</v>
      </c>
      <c r="M10" s="14">
        <v>113837</v>
      </c>
      <c r="N10" s="14"/>
      <c r="O10" s="14"/>
      <c r="P10" s="125">
        <f t="shared" si="3"/>
        <v>0.96197300928703622</v>
      </c>
      <c r="Q10" s="105"/>
    </row>
    <row r="11" spans="1:17" s="108" customFormat="1" ht="60.75" customHeight="1">
      <c r="A11" s="109"/>
      <c r="B11" s="110" t="s">
        <v>264</v>
      </c>
      <c r="C11" s="107">
        <f>D11+E11+F11</f>
        <v>224601.37265999999</v>
      </c>
      <c r="D11" s="14">
        <f>'CT PTKTXHVĐBDTMN'!D11</f>
        <v>160602.73535</v>
      </c>
      <c r="E11" s="14">
        <f>'CT PTKTXHVĐBDTMN'!E11</f>
        <v>5457</v>
      </c>
      <c r="F11" s="14">
        <f>'CT PTKTXHVĐBDTMN'!F11</f>
        <v>58541.637309999998</v>
      </c>
      <c r="G11" s="14">
        <f>H11+I11+J11</f>
        <v>68530.665253999992</v>
      </c>
      <c r="H11" s="14">
        <f>'CT PTKTXHVĐBDTMN'!H11</f>
        <v>34129.155950999993</v>
      </c>
      <c r="I11" s="39"/>
      <c r="J11" s="39">
        <f>'CT PTKTXHVĐBDTMN'!J11</f>
        <v>34401.509303000006</v>
      </c>
      <c r="K11" s="21">
        <f t="shared" si="2"/>
        <v>0.30512131089127953</v>
      </c>
      <c r="L11" s="14" t="e">
        <f>M11+N11+O11</f>
        <v>#REF!</v>
      </c>
      <c r="M11" s="14">
        <f>D11</f>
        <v>160602.73535</v>
      </c>
      <c r="N11" s="14">
        <f>E11</f>
        <v>5457</v>
      </c>
      <c r="O11" s="14" t="e">
        <f>'CT PTKTXHVĐBDTMN'!#REF!</f>
        <v>#REF!</v>
      </c>
      <c r="P11" s="125" t="e">
        <f t="shared" si="3"/>
        <v>#REF!</v>
      </c>
      <c r="Q11" s="110"/>
    </row>
    <row r="12" spans="1:17" s="103" customFormat="1" ht="60.75" customHeight="1">
      <c r="A12" s="111">
        <v>2</v>
      </c>
      <c r="B12" s="104" t="s">
        <v>62</v>
      </c>
      <c r="C12" s="102">
        <f>C13+C14</f>
        <v>15972.085116</v>
      </c>
      <c r="D12" s="102">
        <f t="shared" ref="D12:O12" si="4">D13+D14</f>
        <v>15606</v>
      </c>
      <c r="E12" s="102">
        <f t="shared" si="4"/>
        <v>0</v>
      </c>
      <c r="F12" s="102">
        <f t="shared" si="4"/>
        <v>366.08511600000003</v>
      </c>
      <c r="G12" s="102">
        <f t="shared" si="4"/>
        <v>3146.0229999999997</v>
      </c>
      <c r="H12" s="102">
        <f t="shared" si="4"/>
        <v>3146.0229999999997</v>
      </c>
      <c r="I12" s="102">
        <f t="shared" si="4"/>
        <v>0</v>
      </c>
      <c r="J12" s="102">
        <f t="shared" si="4"/>
        <v>0</v>
      </c>
      <c r="K12" s="18">
        <f t="shared" si="2"/>
        <v>0.19697008732119003</v>
      </c>
      <c r="L12" s="102" t="e">
        <f t="shared" si="4"/>
        <v>#REF!</v>
      </c>
      <c r="M12" s="102">
        <f t="shared" si="4"/>
        <v>15606</v>
      </c>
      <c r="N12" s="102">
        <f t="shared" si="4"/>
        <v>0</v>
      </c>
      <c r="O12" s="112" t="e">
        <f t="shared" si="4"/>
        <v>#REF!</v>
      </c>
      <c r="P12" s="123" t="e">
        <f t="shared" si="3"/>
        <v>#REF!</v>
      </c>
      <c r="Q12" s="113"/>
    </row>
    <row r="13" spans="1:17" s="108" customFormat="1" ht="60.75" customHeight="1">
      <c r="A13" s="109"/>
      <c r="B13" s="106" t="s">
        <v>263</v>
      </c>
      <c r="C13" s="107">
        <f>D13+E13+F13</f>
        <v>13796</v>
      </c>
      <c r="D13" s="14">
        <f>'Vốn ĐT'!I88</f>
        <v>13796</v>
      </c>
      <c r="E13" s="14"/>
      <c r="F13" s="14"/>
      <c r="G13" s="14">
        <f>H13+I13+J13</f>
        <v>3146.0229999999997</v>
      </c>
      <c r="H13" s="14">
        <f>'Vốn ĐT'!S88</f>
        <v>3146.0229999999997</v>
      </c>
      <c r="I13" s="39"/>
      <c r="J13" s="39"/>
      <c r="K13" s="21">
        <f t="shared" si="2"/>
        <v>0.22803877935633515</v>
      </c>
      <c r="L13" s="14">
        <f>M13</f>
        <v>13796</v>
      </c>
      <c r="M13" s="14">
        <f>D13</f>
        <v>13796</v>
      </c>
      <c r="N13" s="14"/>
      <c r="O13" s="14"/>
      <c r="P13" s="125">
        <f t="shared" si="3"/>
        <v>1</v>
      </c>
      <c r="Q13" s="110"/>
    </row>
    <row r="14" spans="1:17" s="108" customFormat="1" ht="42.75" customHeight="1">
      <c r="A14" s="109"/>
      <c r="B14" s="110" t="s">
        <v>264</v>
      </c>
      <c r="C14" s="107">
        <f>D14+E14+F14</f>
        <v>2176.0851160000002</v>
      </c>
      <c r="D14" s="14">
        <f>NTM!D8</f>
        <v>1810</v>
      </c>
      <c r="E14" s="14"/>
      <c r="F14" s="14">
        <f>NTM!F8</f>
        <v>366.08511600000003</v>
      </c>
      <c r="G14" s="14">
        <f>H14+I14+J14</f>
        <v>0</v>
      </c>
      <c r="H14" s="14">
        <f>NTM!H8</f>
        <v>0</v>
      </c>
      <c r="I14" s="39"/>
      <c r="J14" s="121">
        <f>NTM!J8</f>
        <v>0</v>
      </c>
      <c r="K14" s="21">
        <f t="shared" si="2"/>
        <v>0</v>
      </c>
      <c r="L14" s="14" t="e">
        <f>M14+N14+O14</f>
        <v>#REF!</v>
      </c>
      <c r="M14" s="14">
        <f>D14</f>
        <v>1810</v>
      </c>
      <c r="N14" s="14">
        <f>E14</f>
        <v>0</v>
      </c>
      <c r="O14" s="14" t="e">
        <f>NTM!#REF!</f>
        <v>#REF!</v>
      </c>
      <c r="P14" s="125" t="e">
        <f t="shared" si="3"/>
        <v>#REF!</v>
      </c>
      <c r="Q14" s="110"/>
    </row>
    <row r="15" spans="1:17" s="103" customFormat="1" ht="42.75" customHeight="1">
      <c r="A15" s="111">
        <v>3</v>
      </c>
      <c r="B15" s="104" t="s">
        <v>63</v>
      </c>
      <c r="C15" s="102">
        <f>C16+C17</f>
        <v>150756.147</v>
      </c>
      <c r="D15" s="102">
        <f t="shared" ref="D15:O15" si="5">D16+D17</f>
        <v>115989</v>
      </c>
      <c r="E15" s="102">
        <f t="shared" si="5"/>
        <v>3710</v>
      </c>
      <c r="F15" s="102">
        <f t="shared" si="5"/>
        <v>31057.147000000001</v>
      </c>
      <c r="G15" s="102">
        <f t="shared" si="5"/>
        <v>8300.2560000000012</v>
      </c>
      <c r="H15" s="102">
        <f t="shared" si="5"/>
        <v>8033.9750000000004</v>
      </c>
      <c r="I15" s="102">
        <f t="shared" si="5"/>
        <v>0</v>
      </c>
      <c r="J15" s="102">
        <f t="shared" si="5"/>
        <v>266.28100000000001</v>
      </c>
      <c r="K15" s="18">
        <f t="shared" si="2"/>
        <v>5.5057496262490721E-2</v>
      </c>
      <c r="L15" s="102" t="e">
        <f>L16+L17</f>
        <v>#REF!</v>
      </c>
      <c r="M15" s="102">
        <f t="shared" si="5"/>
        <v>115989</v>
      </c>
      <c r="N15" s="102">
        <f t="shared" si="5"/>
        <v>3710</v>
      </c>
      <c r="O15" s="102" t="e">
        <f t="shared" si="5"/>
        <v>#REF!</v>
      </c>
      <c r="P15" s="123" t="e">
        <f t="shared" si="3"/>
        <v>#REF!</v>
      </c>
      <c r="Q15" s="113"/>
    </row>
    <row r="16" spans="1:17" s="108" customFormat="1" ht="42.75" customHeight="1">
      <c r="A16" s="109"/>
      <c r="B16" s="106" t="s">
        <v>263</v>
      </c>
      <c r="C16" s="107">
        <f>D16+E16+F16</f>
        <v>70876.146999999997</v>
      </c>
      <c r="D16" s="14">
        <f>'Vốn ĐT'!I119</f>
        <v>70043</v>
      </c>
      <c r="E16" s="14"/>
      <c r="F16" s="14">
        <f>'Vốn ĐT'!H119</f>
        <v>833.14700000000005</v>
      </c>
      <c r="G16" s="14">
        <f>H16+I16+J16</f>
        <v>8300.2560000000012</v>
      </c>
      <c r="H16" s="14">
        <f>'Vốn ĐT'!S119</f>
        <v>8033.9750000000004</v>
      </c>
      <c r="I16" s="39"/>
      <c r="J16" s="39">
        <f>'Vốn ĐT'!R119</f>
        <v>266.28100000000001</v>
      </c>
      <c r="K16" s="21">
        <f t="shared" si="2"/>
        <v>0.11710930053802165</v>
      </c>
      <c r="L16" s="14">
        <f>M16+N16+O16</f>
        <v>70876.146999999997</v>
      </c>
      <c r="M16" s="14">
        <f>D16</f>
        <v>70043</v>
      </c>
      <c r="N16" s="14"/>
      <c r="O16" s="14">
        <f>F16</f>
        <v>833.14700000000005</v>
      </c>
      <c r="P16" s="125">
        <f t="shared" si="3"/>
        <v>1</v>
      </c>
      <c r="Q16" s="110"/>
    </row>
    <row r="17" spans="1:17" s="108" customFormat="1" ht="39" customHeight="1">
      <c r="A17" s="109"/>
      <c r="B17" s="110" t="s">
        <v>264</v>
      </c>
      <c r="C17" s="107">
        <f>D17+E17+F17</f>
        <v>79880</v>
      </c>
      <c r="D17" s="14">
        <f>GNBV!D8</f>
        <v>45946</v>
      </c>
      <c r="E17" s="14">
        <f>GNBV!E8</f>
        <v>3710</v>
      </c>
      <c r="F17" s="14">
        <f>GNBV!F8</f>
        <v>30224</v>
      </c>
      <c r="G17" s="14">
        <f>H17+I17+J17</f>
        <v>0</v>
      </c>
      <c r="H17" s="14">
        <f>GNBV!H8</f>
        <v>0</v>
      </c>
      <c r="I17" s="39"/>
      <c r="J17" s="39">
        <f>GNBV!J8</f>
        <v>0</v>
      </c>
      <c r="K17" s="21">
        <f t="shared" si="2"/>
        <v>0</v>
      </c>
      <c r="L17" s="14" t="e">
        <f>M17+N17+O17</f>
        <v>#REF!</v>
      </c>
      <c r="M17" s="14">
        <f>D17</f>
        <v>45946</v>
      </c>
      <c r="N17" s="14">
        <f>E17</f>
        <v>3710</v>
      </c>
      <c r="O17" s="14" t="e">
        <f>GNBV!#REF!</f>
        <v>#REF!</v>
      </c>
      <c r="P17" s="125" t="e">
        <f t="shared" si="3"/>
        <v>#REF!</v>
      </c>
      <c r="Q17" s="110"/>
    </row>
  </sheetData>
  <mergeCells count="20">
    <mergeCell ref="J6:J7"/>
    <mergeCell ref="O6:O7"/>
    <mergeCell ref="B5:B7"/>
    <mergeCell ref="G5:J5"/>
    <mergeCell ref="A1:Q1"/>
    <mergeCell ref="A2:Q2"/>
    <mergeCell ref="A3:Q3"/>
    <mergeCell ref="D6:E6"/>
    <mergeCell ref="L6:L7"/>
    <mergeCell ref="M6:N6"/>
    <mergeCell ref="C5:F5"/>
    <mergeCell ref="C6:C7"/>
    <mergeCell ref="F6:F7"/>
    <mergeCell ref="A5:A7"/>
    <mergeCell ref="K5:K7"/>
    <mergeCell ref="P5:P7"/>
    <mergeCell ref="L5:O5"/>
    <mergeCell ref="Q5:Q7"/>
    <mergeCell ref="G6:G7"/>
    <mergeCell ref="H6:I6"/>
  </mergeCells>
  <pageMargins left="0.35433070866141736" right="0.19685039370078741" top="0.62992125984251968" bottom="0.51181102362204722" header="0.31496062992125984" footer="0.31496062992125984"/>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38"/>
  <sheetViews>
    <sheetView view="pageBreakPreview" zoomScale="70" zoomScaleNormal="70" zoomScaleSheetLayoutView="70" workbookViewId="0">
      <selection activeCell="A3" sqref="A3:N3"/>
    </sheetView>
  </sheetViews>
  <sheetFormatPr defaultColWidth="7.44140625" defaultRowHeight="15.75"/>
  <cols>
    <col min="1" max="1" width="5.21875" style="1" customWidth="1"/>
    <col min="2" max="2" width="37" style="2" customWidth="1"/>
    <col min="3" max="3" width="10.21875" style="3" customWidth="1"/>
    <col min="4" max="6" width="8.77734375" style="3" customWidth="1"/>
    <col min="7" max="10" width="8.6640625" style="3" customWidth="1"/>
    <col min="11" max="11" width="10" style="3" customWidth="1"/>
    <col min="12" max="13" width="26.77734375" style="3" customWidth="1"/>
    <col min="14" max="14" width="14.55468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424" t="s">
        <v>272</v>
      </c>
      <c r="B1" s="424"/>
      <c r="C1" s="424"/>
      <c r="D1" s="424"/>
      <c r="E1" s="424"/>
      <c r="F1" s="424"/>
      <c r="G1" s="424"/>
      <c r="H1" s="424"/>
      <c r="I1" s="424"/>
      <c r="J1" s="424"/>
      <c r="K1" s="424"/>
      <c r="L1" s="424"/>
      <c r="M1" s="424"/>
      <c r="N1" s="424"/>
    </row>
    <row r="2" spans="1:16" ht="23.25" customHeight="1">
      <c r="A2" s="411" t="s">
        <v>277</v>
      </c>
      <c r="B2" s="411"/>
      <c r="C2" s="411"/>
      <c r="D2" s="411"/>
      <c r="E2" s="411"/>
      <c r="F2" s="411"/>
      <c r="G2" s="411"/>
      <c r="H2" s="411"/>
      <c r="I2" s="411"/>
      <c r="J2" s="411"/>
      <c r="K2" s="411"/>
      <c r="L2" s="411"/>
      <c r="M2" s="411"/>
      <c r="N2" s="411"/>
    </row>
    <row r="3" spans="1:16" ht="23.25" customHeight="1">
      <c r="A3" s="425" t="e">
        <f>NTM!A3:N3</f>
        <v>#REF!</v>
      </c>
      <c r="B3" s="425"/>
      <c r="C3" s="425"/>
      <c r="D3" s="425"/>
      <c r="E3" s="425"/>
      <c r="F3" s="425"/>
      <c r="G3" s="425"/>
      <c r="H3" s="425"/>
      <c r="I3" s="425"/>
      <c r="J3" s="425"/>
      <c r="K3" s="425"/>
      <c r="L3" s="425"/>
      <c r="M3" s="425"/>
      <c r="N3" s="425"/>
    </row>
    <row r="4" spans="1:16" s="9" customFormat="1" ht="26.25" customHeight="1">
      <c r="A4" s="126"/>
      <c r="B4" s="126"/>
      <c r="C4" s="126"/>
      <c r="D4" s="126"/>
      <c r="E4" s="126"/>
      <c r="F4" s="126"/>
      <c r="G4" s="126"/>
      <c r="H4" s="126"/>
      <c r="I4" s="126"/>
      <c r="J4" s="126"/>
      <c r="K4" s="126"/>
      <c r="L4" s="126"/>
      <c r="M4" s="126"/>
      <c r="N4" s="127" t="s">
        <v>4</v>
      </c>
    </row>
    <row r="5" spans="1:16" s="9" customFormat="1" ht="35.450000000000003" customHeight="1">
      <c r="A5" s="358" t="s">
        <v>2</v>
      </c>
      <c r="B5" s="358" t="s">
        <v>1</v>
      </c>
      <c r="C5" s="348" t="s">
        <v>261</v>
      </c>
      <c r="D5" s="360"/>
      <c r="E5" s="360"/>
      <c r="F5" s="349"/>
      <c r="G5" s="428" t="s">
        <v>273</v>
      </c>
      <c r="H5" s="430"/>
      <c r="I5" s="430"/>
      <c r="J5" s="429"/>
      <c r="K5" s="421" t="s">
        <v>274</v>
      </c>
      <c r="L5" s="421" t="s">
        <v>278</v>
      </c>
      <c r="M5" s="421" t="s">
        <v>279</v>
      </c>
      <c r="N5" s="426" t="s">
        <v>61</v>
      </c>
      <c r="P5" s="10"/>
    </row>
    <row r="6" spans="1:16" s="9" customFormat="1" ht="35.450000000000003" customHeight="1">
      <c r="A6" s="358"/>
      <c r="B6" s="358"/>
      <c r="C6" s="356" t="s">
        <v>0</v>
      </c>
      <c r="D6" s="348" t="s">
        <v>5</v>
      </c>
      <c r="E6" s="349"/>
      <c r="F6" s="356" t="s">
        <v>262</v>
      </c>
      <c r="G6" s="421" t="s">
        <v>0</v>
      </c>
      <c r="H6" s="428" t="s">
        <v>5</v>
      </c>
      <c r="I6" s="429"/>
      <c r="J6" s="421" t="s">
        <v>262</v>
      </c>
      <c r="K6" s="422"/>
      <c r="L6" s="422"/>
      <c r="M6" s="422"/>
      <c r="N6" s="427"/>
      <c r="P6" s="10"/>
    </row>
    <row r="7" spans="1:16" s="9" customFormat="1" ht="35.450000000000003" customHeight="1">
      <c r="A7" s="358"/>
      <c r="B7" s="358"/>
      <c r="C7" s="359"/>
      <c r="D7" s="11" t="s">
        <v>6</v>
      </c>
      <c r="E7" s="11" t="s">
        <v>7</v>
      </c>
      <c r="F7" s="357"/>
      <c r="G7" s="422"/>
      <c r="H7" s="139" t="s">
        <v>6</v>
      </c>
      <c r="I7" s="139" t="s">
        <v>7</v>
      </c>
      <c r="J7" s="423"/>
      <c r="K7" s="423"/>
      <c r="L7" s="423"/>
      <c r="M7" s="423"/>
      <c r="N7" s="427"/>
      <c r="P7" s="10"/>
    </row>
    <row r="8" spans="1:16" s="16" customFormat="1" ht="28.5" customHeight="1">
      <c r="A8" s="12"/>
      <c r="B8" s="12" t="s">
        <v>18</v>
      </c>
      <c r="C8" s="13">
        <f>SUM(D8:F8)</f>
        <v>79880</v>
      </c>
      <c r="D8" s="13">
        <f>D9+D12+D13+D16+D20+D21+D24</f>
        <v>45946</v>
      </c>
      <c r="E8" s="13">
        <f>E9+E12+E13+E16+E20+E21+E24</f>
        <v>3710</v>
      </c>
      <c r="F8" s="13">
        <f>F9+F12+F13+F16+F20+F21+F24</f>
        <v>30224</v>
      </c>
      <c r="G8" s="128"/>
      <c r="H8" s="128"/>
      <c r="I8" s="128"/>
      <c r="J8" s="128"/>
      <c r="K8" s="129"/>
      <c r="L8" s="129"/>
      <c r="M8" s="129"/>
      <c r="N8" s="130"/>
    </row>
    <row r="9" spans="1:16" s="16" customFormat="1" ht="45.75" customHeight="1">
      <c r="A9" s="12">
        <v>1</v>
      </c>
      <c r="B9" s="17" t="s">
        <v>19</v>
      </c>
      <c r="C9" s="13">
        <f t="shared" ref="C9:C26" si="0">SUM(D9:F9)</f>
        <v>9345</v>
      </c>
      <c r="D9" s="13">
        <f>+D10+D11</f>
        <v>7661</v>
      </c>
      <c r="E9" s="13">
        <f>+E10+E11</f>
        <v>270</v>
      </c>
      <c r="F9" s="13">
        <f>+F10+F11</f>
        <v>1414</v>
      </c>
      <c r="G9" s="128"/>
      <c r="H9" s="128"/>
      <c r="I9" s="128"/>
      <c r="J9" s="128"/>
      <c r="K9" s="129"/>
      <c r="L9" s="129"/>
      <c r="M9" s="129"/>
      <c r="N9" s="128"/>
    </row>
    <row r="10" spans="1:16" ht="63.75" customHeight="1">
      <c r="A10" s="19" t="s">
        <v>3</v>
      </c>
      <c r="B10" s="20" t="s">
        <v>20</v>
      </c>
      <c r="C10" s="14">
        <f t="shared" si="0"/>
        <v>6588</v>
      </c>
      <c r="D10" s="14">
        <v>5174</v>
      </c>
      <c r="E10" s="14"/>
      <c r="F10" s="14">
        <v>1414</v>
      </c>
      <c r="G10" s="131"/>
      <c r="H10" s="131"/>
      <c r="I10" s="131"/>
      <c r="J10" s="131"/>
      <c r="K10" s="132"/>
      <c r="L10" s="132"/>
      <c r="M10" s="132"/>
      <c r="N10" s="133"/>
    </row>
    <row r="11" spans="1:16" ht="57" customHeight="1">
      <c r="A11" s="19" t="s">
        <v>3</v>
      </c>
      <c r="B11" s="20" t="s">
        <v>21</v>
      </c>
      <c r="C11" s="14">
        <f t="shared" si="0"/>
        <v>2757</v>
      </c>
      <c r="D11" s="14">
        <v>2487</v>
      </c>
      <c r="E11" s="14">
        <v>270</v>
      </c>
      <c r="F11" s="14"/>
      <c r="G11" s="131"/>
      <c r="H11" s="131"/>
      <c r="I11" s="131"/>
      <c r="J11" s="131"/>
      <c r="K11" s="132"/>
      <c r="L11" s="132"/>
      <c r="M11" s="132"/>
      <c r="N11" s="133"/>
    </row>
    <row r="12" spans="1:16" s="16" customFormat="1" ht="57" customHeight="1">
      <c r="A12" s="22">
        <v>2</v>
      </c>
      <c r="B12" s="17" t="s">
        <v>22</v>
      </c>
      <c r="C12" s="13">
        <f t="shared" si="0"/>
        <v>26185</v>
      </c>
      <c r="D12" s="13">
        <v>10646</v>
      </c>
      <c r="E12" s="13"/>
      <c r="F12" s="13">
        <v>15539</v>
      </c>
      <c r="G12" s="128"/>
      <c r="H12" s="128"/>
      <c r="I12" s="128"/>
      <c r="J12" s="128"/>
      <c r="K12" s="129"/>
      <c r="L12" s="129"/>
      <c r="M12" s="129"/>
      <c r="N12" s="134"/>
    </row>
    <row r="13" spans="1:16" s="16" customFormat="1" ht="41.25" customHeight="1">
      <c r="A13" s="12">
        <v>3</v>
      </c>
      <c r="B13" s="17" t="s">
        <v>23</v>
      </c>
      <c r="C13" s="13">
        <f t="shared" si="0"/>
        <v>13544</v>
      </c>
      <c r="D13" s="13">
        <f>+D14+D15</f>
        <v>6845</v>
      </c>
      <c r="E13" s="13">
        <f>+E14+E15</f>
        <v>0</v>
      </c>
      <c r="F13" s="13">
        <f>+F14+F15</f>
        <v>6699</v>
      </c>
      <c r="G13" s="128"/>
      <c r="H13" s="128"/>
      <c r="I13" s="128"/>
      <c r="J13" s="128"/>
      <c r="K13" s="129"/>
      <c r="L13" s="129"/>
      <c r="M13" s="129"/>
      <c r="N13" s="134"/>
    </row>
    <row r="14" spans="1:16" ht="69" customHeight="1">
      <c r="A14" s="19" t="s">
        <v>3</v>
      </c>
      <c r="B14" s="20" t="s">
        <v>24</v>
      </c>
      <c r="C14" s="14">
        <f t="shared" si="0"/>
        <v>11639</v>
      </c>
      <c r="D14" s="14">
        <v>4959</v>
      </c>
      <c r="E14" s="14"/>
      <c r="F14" s="14">
        <v>6680</v>
      </c>
      <c r="G14" s="131"/>
      <c r="H14" s="131"/>
      <c r="I14" s="131"/>
      <c r="J14" s="131"/>
      <c r="K14" s="132"/>
      <c r="L14" s="132"/>
      <c r="M14" s="132"/>
      <c r="N14" s="133"/>
    </row>
    <row r="15" spans="1:16" ht="51" customHeight="1">
      <c r="A15" s="19" t="s">
        <v>3</v>
      </c>
      <c r="B15" s="20" t="s">
        <v>25</v>
      </c>
      <c r="C15" s="14">
        <f t="shared" si="0"/>
        <v>1905</v>
      </c>
      <c r="D15" s="15">
        <v>1886</v>
      </c>
      <c r="E15" s="15"/>
      <c r="F15" s="15">
        <v>19</v>
      </c>
      <c r="G15" s="131"/>
      <c r="H15" s="140"/>
      <c r="I15" s="135"/>
      <c r="J15" s="135"/>
      <c r="K15" s="132"/>
      <c r="L15" s="132"/>
      <c r="M15" s="132"/>
      <c r="N15" s="133"/>
    </row>
    <row r="16" spans="1:16" s="16" customFormat="1" ht="36" customHeight="1">
      <c r="A16" s="12">
        <v>4</v>
      </c>
      <c r="B16" s="17" t="s">
        <v>26</v>
      </c>
      <c r="C16" s="13">
        <f t="shared" si="0"/>
        <v>9360</v>
      </c>
      <c r="D16" s="13">
        <f>+D17+D18+D19</f>
        <v>3604</v>
      </c>
      <c r="E16" s="13">
        <f>+E17+E18+E19</f>
        <v>0</v>
      </c>
      <c r="F16" s="13">
        <f>+F17+F18+F19</f>
        <v>5756</v>
      </c>
      <c r="G16" s="128"/>
      <c r="H16" s="128"/>
      <c r="I16" s="128"/>
      <c r="J16" s="128"/>
      <c r="K16" s="129"/>
      <c r="L16" s="129"/>
      <c r="M16" s="129"/>
      <c r="N16" s="134"/>
    </row>
    <row r="17" spans="1:14" ht="57.75" customHeight="1">
      <c r="A17" s="19" t="s">
        <v>3</v>
      </c>
      <c r="B17" s="20" t="s">
        <v>27</v>
      </c>
      <c r="C17" s="14">
        <f t="shared" si="0"/>
        <v>5860</v>
      </c>
      <c r="D17" s="14">
        <v>2528</v>
      </c>
      <c r="E17" s="14"/>
      <c r="F17" s="14">
        <v>3332</v>
      </c>
      <c r="G17" s="131"/>
      <c r="H17" s="131"/>
      <c r="I17" s="131"/>
      <c r="J17" s="131"/>
      <c r="K17" s="132"/>
      <c r="L17" s="132"/>
      <c r="M17" s="132"/>
      <c r="N17" s="133"/>
    </row>
    <row r="18" spans="1:14" ht="41.25" customHeight="1">
      <c r="A18" s="19" t="s">
        <v>3</v>
      </c>
      <c r="B18" s="20" t="s">
        <v>28</v>
      </c>
      <c r="C18" s="14">
        <f t="shared" si="0"/>
        <v>1614</v>
      </c>
      <c r="D18" s="14">
        <v>373</v>
      </c>
      <c r="E18" s="14"/>
      <c r="F18" s="14">
        <v>1241</v>
      </c>
      <c r="G18" s="131"/>
      <c r="H18" s="131"/>
      <c r="I18" s="131"/>
      <c r="J18" s="131"/>
      <c r="K18" s="132"/>
      <c r="L18" s="132"/>
      <c r="M18" s="132"/>
      <c r="N18" s="133"/>
    </row>
    <row r="19" spans="1:14" ht="52.5" customHeight="1">
      <c r="A19" s="19" t="s">
        <v>3</v>
      </c>
      <c r="B19" s="20" t="s">
        <v>29</v>
      </c>
      <c r="C19" s="14">
        <f t="shared" si="0"/>
        <v>1886</v>
      </c>
      <c r="D19" s="14">
        <v>703</v>
      </c>
      <c r="E19" s="14"/>
      <c r="F19" s="14">
        <v>1183</v>
      </c>
      <c r="G19" s="131"/>
      <c r="H19" s="131"/>
      <c r="I19" s="131"/>
      <c r="J19" s="131"/>
      <c r="K19" s="132"/>
      <c r="L19" s="132"/>
      <c r="M19" s="132"/>
      <c r="N19" s="133"/>
    </row>
    <row r="20" spans="1:14" s="16" customFormat="1" ht="87.75" customHeight="1">
      <c r="A20" s="12">
        <v>5</v>
      </c>
      <c r="B20" s="23" t="s">
        <v>30</v>
      </c>
      <c r="C20" s="13">
        <f t="shared" si="0"/>
        <v>17270</v>
      </c>
      <c r="D20" s="13">
        <v>13760</v>
      </c>
      <c r="E20" s="13">
        <v>3440</v>
      </c>
      <c r="F20" s="13">
        <v>70</v>
      </c>
      <c r="G20" s="128"/>
      <c r="H20" s="128"/>
      <c r="I20" s="128"/>
      <c r="J20" s="128"/>
      <c r="K20" s="129"/>
      <c r="L20" s="129"/>
      <c r="M20" s="129"/>
      <c r="N20" s="134"/>
    </row>
    <row r="21" spans="1:14" s="16" customFormat="1" ht="42" customHeight="1">
      <c r="A21" s="12">
        <v>6</v>
      </c>
      <c r="B21" s="17" t="s">
        <v>31</v>
      </c>
      <c r="C21" s="13">
        <f t="shared" si="0"/>
        <v>2546</v>
      </c>
      <c r="D21" s="13">
        <f>+D22+D23</f>
        <v>2035</v>
      </c>
      <c r="E21" s="13">
        <f>+E22+E23</f>
        <v>0</v>
      </c>
      <c r="F21" s="13">
        <f>+F22+F23</f>
        <v>511</v>
      </c>
      <c r="G21" s="128"/>
      <c r="H21" s="128"/>
      <c r="I21" s="128"/>
      <c r="J21" s="128"/>
      <c r="K21" s="129"/>
      <c r="L21" s="129"/>
      <c r="M21" s="129"/>
      <c r="N21" s="134"/>
    </row>
    <row r="22" spans="1:14" ht="41.25" customHeight="1">
      <c r="A22" s="24" t="s">
        <v>3</v>
      </c>
      <c r="B22" s="20" t="s">
        <v>32</v>
      </c>
      <c r="C22" s="14">
        <f t="shared" si="0"/>
        <v>2088</v>
      </c>
      <c r="D22" s="14">
        <v>1586</v>
      </c>
      <c r="E22" s="14"/>
      <c r="F22" s="14">
        <v>502</v>
      </c>
      <c r="G22" s="131"/>
      <c r="H22" s="131"/>
      <c r="I22" s="131"/>
      <c r="J22" s="131"/>
      <c r="K22" s="132"/>
      <c r="L22" s="132"/>
      <c r="M22" s="132"/>
      <c r="N22" s="133"/>
    </row>
    <row r="23" spans="1:14" ht="49.5" customHeight="1">
      <c r="A23" s="24" t="s">
        <v>3</v>
      </c>
      <c r="B23" s="20" t="s">
        <v>33</v>
      </c>
      <c r="C23" s="14">
        <f t="shared" si="0"/>
        <v>458</v>
      </c>
      <c r="D23" s="14">
        <v>449</v>
      </c>
      <c r="E23" s="14"/>
      <c r="F23" s="14">
        <v>9</v>
      </c>
      <c r="G23" s="131"/>
      <c r="H23" s="131"/>
      <c r="I23" s="131"/>
      <c r="J23" s="131"/>
      <c r="K23" s="132"/>
      <c r="L23" s="132"/>
      <c r="M23" s="132"/>
      <c r="N23" s="133"/>
    </row>
    <row r="24" spans="1:14" s="16" customFormat="1" ht="45.75" customHeight="1">
      <c r="A24" s="12">
        <v>7</v>
      </c>
      <c r="B24" s="17" t="s">
        <v>34</v>
      </c>
      <c r="C24" s="13">
        <f t="shared" si="0"/>
        <v>1630</v>
      </c>
      <c r="D24" s="13">
        <f>+D25+D26</f>
        <v>1395</v>
      </c>
      <c r="E24" s="13">
        <f>+E25+E26</f>
        <v>0</v>
      </c>
      <c r="F24" s="13">
        <f>+F25+F26</f>
        <v>235</v>
      </c>
      <c r="G24" s="128"/>
      <c r="H24" s="128"/>
      <c r="I24" s="128"/>
      <c r="J24" s="128"/>
      <c r="K24" s="129"/>
      <c r="L24" s="129"/>
      <c r="M24" s="129"/>
      <c r="N24" s="134"/>
    </row>
    <row r="25" spans="1:14" ht="63" customHeight="1">
      <c r="A25" s="24" t="s">
        <v>3</v>
      </c>
      <c r="B25" s="20" t="s">
        <v>35</v>
      </c>
      <c r="C25" s="14">
        <f t="shared" si="0"/>
        <v>1109</v>
      </c>
      <c r="D25" s="14">
        <v>874</v>
      </c>
      <c r="E25" s="14"/>
      <c r="F25" s="14">
        <v>235</v>
      </c>
      <c r="G25" s="131"/>
      <c r="H25" s="131"/>
      <c r="I25" s="131"/>
      <c r="J25" s="131"/>
      <c r="K25" s="132"/>
      <c r="L25" s="132"/>
      <c r="M25" s="132"/>
      <c r="N25" s="133"/>
    </row>
    <row r="26" spans="1:14" ht="44.25" customHeight="1">
      <c r="A26" s="24" t="s">
        <v>3</v>
      </c>
      <c r="B26" s="20" t="s">
        <v>36</v>
      </c>
      <c r="C26" s="14">
        <f t="shared" si="0"/>
        <v>521</v>
      </c>
      <c r="D26" s="14">
        <v>521</v>
      </c>
      <c r="E26" s="14"/>
      <c r="F26" s="14"/>
      <c r="G26" s="131"/>
      <c r="H26" s="131"/>
      <c r="I26" s="131"/>
      <c r="J26" s="131"/>
      <c r="K26" s="132"/>
      <c r="L26" s="132"/>
      <c r="M26" s="132"/>
      <c r="N26" s="133"/>
    </row>
    <row r="38" spans="14:14" ht="30" customHeight="1">
      <c r="N38" s="5"/>
    </row>
  </sheetData>
  <mergeCells count="17">
    <mergeCell ref="C6:C7"/>
    <mergeCell ref="L5:L7"/>
    <mergeCell ref="M5:M7"/>
    <mergeCell ref="F6:F7"/>
    <mergeCell ref="A1:N1"/>
    <mergeCell ref="A3:N3"/>
    <mergeCell ref="N5:N7"/>
    <mergeCell ref="H6:I6"/>
    <mergeCell ref="D6:E6"/>
    <mergeCell ref="A5:A7"/>
    <mergeCell ref="B5:B7"/>
    <mergeCell ref="J6:J7"/>
    <mergeCell ref="K5:K7"/>
    <mergeCell ref="A2:N2"/>
    <mergeCell ref="C5:F5"/>
    <mergeCell ref="G6:G7"/>
    <mergeCell ref="G5:J5"/>
  </mergeCells>
  <pageMargins left="0.39370078740157483" right="0.19685039370078741" top="0.47244094488188981" bottom="0.47244094488188981" header="0.31496062992125984" footer="0.31496062992125984"/>
  <pageSetup paperSize="9"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2"/>
  <sheetViews>
    <sheetView view="pageBreakPreview" topLeftCell="A25" zoomScaleNormal="100" zoomScaleSheetLayoutView="100" workbookViewId="0">
      <selection activeCell="A25" sqref="A1:XFD1048576"/>
    </sheetView>
  </sheetViews>
  <sheetFormatPr defaultRowHeight="15"/>
  <cols>
    <col min="1" max="1" width="4.6640625" style="323" customWidth="1"/>
    <col min="2" max="2" width="33.21875" style="316" customWidth="1"/>
    <col min="3" max="3" width="12.21875" style="316" customWidth="1"/>
    <col min="4" max="4" width="8.88671875" style="316"/>
    <col min="5" max="5" width="8" style="316" customWidth="1"/>
    <col min="6" max="6" width="10" style="316" customWidth="1"/>
    <col min="7" max="7" width="7.109375" style="316" customWidth="1"/>
    <col min="8" max="8" width="6.5546875" style="316" customWidth="1"/>
    <col min="9" max="9" width="10.77734375" style="316" customWidth="1"/>
    <col min="10" max="10" width="8.5546875" style="316" customWidth="1"/>
    <col min="11" max="11" width="8.88671875" style="316"/>
    <col min="12" max="12" width="14.5546875" style="316" customWidth="1"/>
    <col min="13" max="256" width="8.88671875" style="316"/>
    <col min="257" max="257" width="4.6640625" style="316" customWidth="1"/>
    <col min="258" max="258" width="29.33203125" style="316" customWidth="1"/>
    <col min="259" max="259" width="10.5546875" style="316" customWidth="1"/>
    <col min="260" max="260" width="8.88671875" style="316"/>
    <col min="261" max="261" width="8" style="316" customWidth="1"/>
    <col min="262" max="262" width="10" style="316" customWidth="1"/>
    <col min="263" max="263" width="7.109375" style="316" customWidth="1"/>
    <col min="264" max="264" width="6.5546875" style="316" customWidth="1"/>
    <col min="265" max="265" width="10.77734375" style="316" customWidth="1"/>
    <col min="266" max="266" width="8.5546875" style="316" customWidth="1"/>
    <col min="267" max="267" width="8.88671875" style="316"/>
    <col min="268" max="268" width="14.5546875" style="316" customWidth="1"/>
    <col min="269" max="512" width="8.88671875" style="316"/>
    <col min="513" max="513" width="4.6640625" style="316" customWidth="1"/>
    <col min="514" max="514" width="29.33203125" style="316" customWidth="1"/>
    <col min="515" max="515" width="10.5546875" style="316" customWidth="1"/>
    <col min="516" max="516" width="8.88671875" style="316"/>
    <col min="517" max="517" width="8" style="316" customWidth="1"/>
    <col min="518" max="518" width="10" style="316" customWidth="1"/>
    <col min="519" max="519" width="7.109375" style="316" customWidth="1"/>
    <col min="520" max="520" width="6.5546875" style="316" customWidth="1"/>
    <col min="521" max="521" width="10.77734375" style="316" customWidth="1"/>
    <col min="522" max="522" width="8.5546875" style="316" customWidth="1"/>
    <col min="523" max="523" width="8.88671875" style="316"/>
    <col min="524" max="524" width="14.5546875" style="316" customWidth="1"/>
    <col min="525" max="768" width="8.88671875" style="316"/>
    <col min="769" max="769" width="4.6640625" style="316" customWidth="1"/>
    <col min="770" max="770" width="29.33203125" style="316" customWidth="1"/>
    <col min="771" max="771" width="10.5546875" style="316" customWidth="1"/>
    <col min="772" max="772" width="8.88671875" style="316"/>
    <col min="773" max="773" width="8" style="316" customWidth="1"/>
    <col min="774" max="774" width="10" style="316" customWidth="1"/>
    <col min="775" max="775" width="7.109375" style="316" customWidth="1"/>
    <col min="776" max="776" width="6.5546875" style="316" customWidth="1"/>
    <col min="777" max="777" width="10.77734375" style="316" customWidth="1"/>
    <col min="778" max="778" width="8.5546875" style="316" customWidth="1"/>
    <col min="779" max="779" width="8.88671875" style="316"/>
    <col min="780" max="780" width="14.5546875" style="316" customWidth="1"/>
    <col min="781" max="1024" width="8.88671875" style="316"/>
    <col min="1025" max="1025" width="4.6640625" style="316" customWidth="1"/>
    <col min="1026" max="1026" width="29.33203125" style="316" customWidth="1"/>
    <col min="1027" max="1027" width="10.5546875" style="316" customWidth="1"/>
    <col min="1028" max="1028" width="8.88671875" style="316"/>
    <col min="1029" max="1029" width="8" style="316" customWidth="1"/>
    <col min="1030" max="1030" width="10" style="316" customWidth="1"/>
    <col min="1031" max="1031" width="7.109375" style="316" customWidth="1"/>
    <col min="1032" max="1032" width="6.5546875" style="316" customWidth="1"/>
    <col min="1033" max="1033" width="10.77734375" style="316" customWidth="1"/>
    <col min="1034" max="1034" width="8.5546875" style="316" customWidth="1"/>
    <col min="1035" max="1035" width="8.88671875" style="316"/>
    <col min="1036" max="1036" width="14.5546875" style="316" customWidth="1"/>
    <col min="1037" max="1280" width="8.88671875" style="316"/>
    <col min="1281" max="1281" width="4.6640625" style="316" customWidth="1"/>
    <col min="1282" max="1282" width="29.33203125" style="316" customWidth="1"/>
    <col min="1283" max="1283" width="10.5546875" style="316" customWidth="1"/>
    <col min="1284" max="1284" width="8.88671875" style="316"/>
    <col min="1285" max="1285" width="8" style="316" customWidth="1"/>
    <col min="1286" max="1286" width="10" style="316" customWidth="1"/>
    <col min="1287" max="1287" width="7.109375" style="316" customWidth="1"/>
    <col min="1288" max="1288" width="6.5546875" style="316" customWidth="1"/>
    <col min="1289" max="1289" width="10.77734375" style="316" customWidth="1"/>
    <col min="1290" max="1290" width="8.5546875" style="316" customWidth="1"/>
    <col min="1291" max="1291" width="8.88671875" style="316"/>
    <col min="1292" max="1292" width="14.5546875" style="316" customWidth="1"/>
    <col min="1293" max="1536" width="8.88671875" style="316"/>
    <col min="1537" max="1537" width="4.6640625" style="316" customWidth="1"/>
    <col min="1538" max="1538" width="29.33203125" style="316" customWidth="1"/>
    <col min="1539" max="1539" width="10.5546875" style="316" customWidth="1"/>
    <col min="1540" max="1540" width="8.88671875" style="316"/>
    <col min="1541" max="1541" width="8" style="316" customWidth="1"/>
    <col min="1542" max="1542" width="10" style="316" customWidth="1"/>
    <col min="1543" max="1543" width="7.109375" style="316" customWidth="1"/>
    <col min="1544" max="1544" width="6.5546875" style="316" customWidth="1"/>
    <col min="1545" max="1545" width="10.77734375" style="316" customWidth="1"/>
    <col min="1546" max="1546" width="8.5546875" style="316" customWidth="1"/>
    <col min="1547" max="1547" width="8.88671875" style="316"/>
    <col min="1548" max="1548" width="14.5546875" style="316" customWidth="1"/>
    <col min="1549" max="1792" width="8.88671875" style="316"/>
    <col min="1793" max="1793" width="4.6640625" style="316" customWidth="1"/>
    <col min="1794" max="1794" width="29.33203125" style="316" customWidth="1"/>
    <col min="1795" max="1795" width="10.5546875" style="316" customWidth="1"/>
    <col min="1796" max="1796" width="8.88671875" style="316"/>
    <col min="1797" max="1797" width="8" style="316" customWidth="1"/>
    <col min="1798" max="1798" width="10" style="316" customWidth="1"/>
    <col min="1799" max="1799" width="7.109375" style="316" customWidth="1"/>
    <col min="1800" max="1800" width="6.5546875" style="316" customWidth="1"/>
    <col min="1801" max="1801" width="10.77734375" style="316" customWidth="1"/>
    <col min="1802" max="1802" width="8.5546875" style="316" customWidth="1"/>
    <col min="1803" max="1803" width="8.88671875" style="316"/>
    <col min="1804" max="1804" width="14.5546875" style="316" customWidth="1"/>
    <col min="1805" max="2048" width="8.88671875" style="316"/>
    <col min="2049" max="2049" width="4.6640625" style="316" customWidth="1"/>
    <col min="2050" max="2050" width="29.33203125" style="316" customWidth="1"/>
    <col min="2051" max="2051" width="10.5546875" style="316" customWidth="1"/>
    <col min="2052" max="2052" width="8.88671875" style="316"/>
    <col min="2053" max="2053" width="8" style="316" customWidth="1"/>
    <col min="2054" max="2054" width="10" style="316" customWidth="1"/>
    <col min="2055" max="2055" width="7.109375" style="316" customWidth="1"/>
    <col min="2056" max="2056" width="6.5546875" style="316" customWidth="1"/>
    <col min="2057" max="2057" width="10.77734375" style="316" customWidth="1"/>
    <col min="2058" max="2058" width="8.5546875" style="316" customWidth="1"/>
    <col min="2059" max="2059" width="8.88671875" style="316"/>
    <col min="2060" max="2060" width="14.5546875" style="316" customWidth="1"/>
    <col min="2061" max="2304" width="8.88671875" style="316"/>
    <col min="2305" max="2305" width="4.6640625" style="316" customWidth="1"/>
    <col min="2306" max="2306" width="29.33203125" style="316" customWidth="1"/>
    <col min="2307" max="2307" width="10.5546875" style="316" customWidth="1"/>
    <col min="2308" max="2308" width="8.88671875" style="316"/>
    <col min="2309" max="2309" width="8" style="316" customWidth="1"/>
    <col min="2310" max="2310" width="10" style="316" customWidth="1"/>
    <col min="2311" max="2311" width="7.109375" style="316" customWidth="1"/>
    <col min="2312" max="2312" width="6.5546875" style="316" customWidth="1"/>
    <col min="2313" max="2313" width="10.77734375" style="316" customWidth="1"/>
    <col min="2314" max="2314" width="8.5546875" style="316" customWidth="1"/>
    <col min="2315" max="2315" width="8.88671875" style="316"/>
    <col min="2316" max="2316" width="14.5546875" style="316" customWidth="1"/>
    <col min="2317" max="2560" width="8.88671875" style="316"/>
    <col min="2561" max="2561" width="4.6640625" style="316" customWidth="1"/>
    <col min="2562" max="2562" width="29.33203125" style="316" customWidth="1"/>
    <col min="2563" max="2563" width="10.5546875" style="316" customWidth="1"/>
    <col min="2564" max="2564" width="8.88671875" style="316"/>
    <col min="2565" max="2565" width="8" style="316" customWidth="1"/>
    <col min="2566" max="2566" width="10" style="316" customWidth="1"/>
    <col min="2567" max="2567" width="7.109375" style="316" customWidth="1"/>
    <col min="2568" max="2568" width="6.5546875" style="316" customWidth="1"/>
    <col min="2569" max="2569" width="10.77734375" style="316" customWidth="1"/>
    <col min="2570" max="2570" width="8.5546875" style="316" customWidth="1"/>
    <col min="2571" max="2571" width="8.88671875" style="316"/>
    <col min="2572" max="2572" width="14.5546875" style="316" customWidth="1"/>
    <col min="2573" max="2816" width="8.88671875" style="316"/>
    <col min="2817" max="2817" width="4.6640625" style="316" customWidth="1"/>
    <col min="2818" max="2818" width="29.33203125" style="316" customWidth="1"/>
    <col min="2819" max="2819" width="10.5546875" style="316" customWidth="1"/>
    <col min="2820" max="2820" width="8.88671875" style="316"/>
    <col min="2821" max="2821" width="8" style="316" customWidth="1"/>
    <col min="2822" max="2822" width="10" style="316" customWidth="1"/>
    <col min="2823" max="2823" width="7.109375" style="316" customWidth="1"/>
    <col min="2824" max="2824" width="6.5546875" style="316" customWidth="1"/>
    <col min="2825" max="2825" width="10.77734375" style="316" customWidth="1"/>
    <col min="2826" max="2826" width="8.5546875" style="316" customWidth="1"/>
    <col min="2827" max="2827" width="8.88671875" style="316"/>
    <col min="2828" max="2828" width="14.5546875" style="316" customWidth="1"/>
    <col min="2829" max="3072" width="8.88671875" style="316"/>
    <col min="3073" max="3073" width="4.6640625" style="316" customWidth="1"/>
    <col min="3074" max="3074" width="29.33203125" style="316" customWidth="1"/>
    <col min="3075" max="3075" width="10.5546875" style="316" customWidth="1"/>
    <col min="3076" max="3076" width="8.88671875" style="316"/>
    <col min="3077" max="3077" width="8" style="316" customWidth="1"/>
    <col min="3078" max="3078" width="10" style="316" customWidth="1"/>
    <col min="3079" max="3079" width="7.109375" style="316" customWidth="1"/>
    <col min="3080" max="3080" width="6.5546875" style="316" customWidth="1"/>
    <col min="3081" max="3081" width="10.77734375" style="316" customWidth="1"/>
    <col min="3082" max="3082" width="8.5546875" style="316" customWidth="1"/>
    <col min="3083" max="3083" width="8.88671875" style="316"/>
    <col min="3084" max="3084" width="14.5546875" style="316" customWidth="1"/>
    <col min="3085" max="3328" width="8.88671875" style="316"/>
    <col min="3329" max="3329" width="4.6640625" style="316" customWidth="1"/>
    <col min="3330" max="3330" width="29.33203125" style="316" customWidth="1"/>
    <col min="3331" max="3331" width="10.5546875" style="316" customWidth="1"/>
    <col min="3332" max="3332" width="8.88671875" style="316"/>
    <col min="3333" max="3333" width="8" style="316" customWidth="1"/>
    <col min="3334" max="3334" width="10" style="316" customWidth="1"/>
    <col min="3335" max="3335" width="7.109375" style="316" customWidth="1"/>
    <col min="3336" max="3336" width="6.5546875" style="316" customWidth="1"/>
    <col min="3337" max="3337" width="10.77734375" style="316" customWidth="1"/>
    <col min="3338" max="3338" width="8.5546875" style="316" customWidth="1"/>
    <col min="3339" max="3339" width="8.88671875" style="316"/>
    <col min="3340" max="3340" width="14.5546875" style="316" customWidth="1"/>
    <col min="3341" max="3584" width="8.88671875" style="316"/>
    <col min="3585" max="3585" width="4.6640625" style="316" customWidth="1"/>
    <col min="3586" max="3586" width="29.33203125" style="316" customWidth="1"/>
    <col min="3587" max="3587" width="10.5546875" style="316" customWidth="1"/>
    <col min="3588" max="3588" width="8.88671875" style="316"/>
    <col min="3589" max="3589" width="8" style="316" customWidth="1"/>
    <col min="3590" max="3590" width="10" style="316" customWidth="1"/>
    <col min="3591" max="3591" width="7.109375" style="316" customWidth="1"/>
    <col min="3592" max="3592" width="6.5546875" style="316" customWidth="1"/>
    <col min="3593" max="3593" width="10.77734375" style="316" customWidth="1"/>
    <col min="3594" max="3594" width="8.5546875" style="316" customWidth="1"/>
    <col min="3595" max="3595" width="8.88671875" style="316"/>
    <col min="3596" max="3596" width="14.5546875" style="316" customWidth="1"/>
    <col min="3597" max="3840" width="8.88671875" style="316"/>
    <col min="3841" max="3841" width="4.6640625" style="316" customWidth="1"/>
    <col min="3842" max="3842" width="29.33203125" style="316" customWidth="1"/>
    <col min="3843" max="3843" width="10.5546875" style="316" customWidth="1"/>
    <col min="3844" max="3844" width="8.88671875" style="316"/>
    <col min="3845" max="3845" width="8" style="316" customWidth="1"/>
    <col min="3846" max="3846" width="10" style="316" customWidth="1"/>
    <col min="3847" max="3847" width="7.109375" style="316" customWidth="1"/>
    <col min="3848" max="3848" width="6.5546875" style="316" customWidth="1"/>
    <col min="3849" max="3849" width="10.77734375" style="316" customWidth="1"/>
    <col min="3850" max="3850" width="8.5546875" style="316" customWidth="1"/>
    <col min="3851" max="3851" width="8.88671875" style="316"/>
    <col min="3852" max="3852" width="14.5546875" style="316" customWidth="1"/>
    <col min="3853" max="4096" width="8.88671875" style="316"/>
    <col min="4097" max="4097" width="4.6640625" style="316" customWidth="1"/>
    <col min="4098" max="4098" width="29.33203125" style="316" customWidth="1"/>
    <col min="4099" max="4099" width="10.5546875" style="316" customWidth="1"/>
    <col min="4100" max="4100" width="8.88671875" style="316"/>
    <col min="4101" max="4101" width="8" style="316" customWidth="1"/>
    <col min="4102" max="4102" width="10" style="316" customWidth="1"/>
    <col min="4103" max="4103" width="7.109375" style="316" customWidth="1"/>
    <col min="4104" max="4104" width="6.5546875" style="316" customWidth="1"/>
    <col min="4105" max="4105" width="10.77734375" style="316" customWidth="1"/>
    <col min="4106" max="4106" width="8.5546875" style="316" customWidth="1"/>
    <col min="4107" max="4107" width="8.88671875" style="316"/>
    <col min="4108" max="4108" width="14.5546875" style="316" customWidth="1"/>
    <col min="4109" max="4352" width="8.88671875" style="316"/>
    <col min="4353" max="4353" width="4.6640625" style="316" customWidth="1"/>
    <col min="4354" max="4354" width="29.33203125" style="316" customWidth="1"/>
    <col min="4355" max="4355" width="10.5546875" style="316" customWidth="1"/>
    <col min="4356" max="4356" width="8.88671875" style="316"/>
    <col min="4357" max="4357" width="8" style="316" customWidth="1"/>
    <col min="4358" max="4358" width="10" style="316" customWidth="1"/>
    <col min="4359" max="4359" width="7.109375" style="316" customWidth="1"/>
    <col min="4360" max="4360" width="6.5546875" style="316" customWidth="1"/>
    <col min="4361" max="4361" width="10.77734375" style="316" customWidth="1"/>
    <col min="4362" max="4362" width="8.5546875" style="316" customWidth="1"/>
    <col min="4363" max="4363" width="8.88671875" style="316"/>
    <col min="4364" max="4364" width="14.5546875" style="316" customWidth="1"/>
    <col min="4365" max="4608" width="8.88671875" style="316"/>
    <col min="4609" max="4609" width="4.6640625" style="316" customWidth="1"/>
    <col min="4610" max="4610" width="29.33203125" style="316" customWidth="1"/>
    <col min="4611" max="4611" width="10.5546875" style="316" customWidth="1"/>
    <col min="4612" max="4612" width="8.88671875" style="316"/>
    <col min="4613" max="4613" width="8" style="316" customWidth="1"/>
    <col min="4614" max="4614" width="10" style="316" customWidth="1"/>
    <col min="4615" max="4615" width="7.109375" style="316" customWidth="1"/>
    <col min="4616" max="4616" width="6.5546875" style="316" customWidth="1"/>
    <col min="4617" max="4617" width="10.77734375" style="316" customWidth="1"/>
    <col min="4618" max="4618" width="8.5546875" style="316" customWidth="1"/>
    <col min="4619" max="4619" width="8.88671875" style="316"/>
    <col min="4620" max="4620" width="14.5546875" style="316" customWidth="1"/>
    <col min="4621" max="4864" width="8.88671875" style="316"/>
    <col min="4865" max="4865" width="4.6640625" style="316" customWidth="1"/>
    <col min="4866" max="4866" width="29.33203125" style="316" customWidth="1"/>
    <col min="4867" max="4867" width="10.5546875" style="316" customWidth="1"/>
    <col min="4868" max="4868" width="8.88671875" style="316"/>
    <col min="4869" max="4869" width="8" style="316" customWidth="1"/>
    <col min="4870" max="4870" width="10" style="316" customWidth="1"/>
    <col min="4871" max="4871" width="7.109375" style="316" customWidth="1"/>
    <col min="4872" max="4872" width="6.5546875" style="316" customWidth="1"/>
    <col min="4873" max="4873" width="10.77734375" style="316" customWidth="1"/>
    <col min="4874" max="4874" width="8.5546875" style="316" customWidth="1"/>
    <col min="4875" max="4875" width="8.88671875" style="316"/>
    <col min="4876" max="4876" width="14.5546875" style="316" customWidth="1"/>
    <col min="4877" max="5120" width="8.88671875" style="316"/>
    <col min="5121" max="5121" width="4.6640625" style="316" customWidth="1"/>
    <col min="5122" max="5122" width="29.33203125" style="316" customWidth="1"/>
    <col min="5123" max="5123" width="10.5546875" style="316" customWidth="1"/>
    <col min="5124" max="5124" width="8.88671875" style="316"/>
    <col min="5125" max="5125" width="8" style="316" customWidth="1"/>
    <col min="5126" max="5126" width="10" style="316" customWidth="1"/>
    <col min="5127" max="5127" width="7.109375" style="316" customWidth="1"/>
    <col min="5128" max="5128" width="6.5546875" style="316" customWidth="1"/>
    <col min="5129" max="5129" width="10.77734375" style="316" customWidth="1"/>
    <col min="5130" max="5130" width="8.5546875" style="316" customWidth="1"/>
    <col min="5131" max="5131" width="8.88671875" style="316"/>
    <col min="5132" max="5132" width="14.5546875" style="316" customWidth="1"/>
    <col min="5133" max="5376" width="8.88671875" style="316"/>
    <col min="5377" max="5377" width="4.6640625" style="316" customWidth="1"/>
    <col min="5378" max="5378" width="29.33203125" style="316" customWidth="1"/>
    <col min="5379" max="5379" width="10.5546875" style="316" customWidth="1"/>
    <col min="5380" max="5380" width="8.88671875" style="316"/>
    <col min="5381" max="5381" width="8" style="316" customWidth="1"/>
    <col min="5382" max="5382" width="10" style="316" customWidth="1"/>
    <col min="5383" max="5383" width="7.109375" style="316" customWidth="1"/>
    <col min="5384" max="5384" width="6.5546875" style="316" customWidth="1"/>
    <col min="5385" max="5385" width="10.77734375" style="316" customWidth="1"/>
    <col min="5386" max="5386" width="8.5546875" style="316" customWidth="1"/>
    <col min="5387" max="5387" width="8.88671875" style="316"/>
    <col min="5388" max="5388" width="14.5546875" style="316" customWidth="1"/>
    <col min="5389" max="5632" width="8.88671875" style="316"/>
    <col min="5633" max="5633" width="4.6640625" style="316" customWidth="1"/>
    <col min="5634" max="5634" width="29.33203125" style="316" customWidth="1"/>
    <col min="5635" max="5635" width="10.5546875" style="316" customWidth="1"/>
    <col min="5636" max="5636" width="8.88671875" style="316"/>
    <col min="5637" max="5637" width="8" style="316" customWidth="1"/>
    <col min="5638" max="5638" width="10" style="316" customWidth="1"/>
    <col min="5639" max="5639" width="7.109375" style="316" customWidth="1"/>
    <col min="5640" max="5640" width="6.5546875" style="316" customWidth="1"/>
    <col min="5641" max="5641" width="10.77734375" style="316" customWidth="1"/>
    <col min="5642" max="5642" width="8.5546875" style="316" customWidth="1"/>
    <col min="5643" max="5643" width="8.88671875" style="316"/>
    <col min="5644" max="5644" width="14.5546875" style="316" customWidth="1"/>
    <col min="5645" max="5888" width="8.88671875" style="316"/>
    <col min="5889" max="5889" width="4.6640625" style="316" customWidth="1"/>
    <col min="5890" max="5890" width="29.33203125" style="316" customWidth="1"/>
    <col min="5891" max="5891" width="10.5546875" style="316" customWidth="1"/>
    <col min="5892" max="5892" width="8.88671875" style="316"/>
    <col min="5893" max="5893" width="8" style="316" customWidth="1"/>
    <col min="5894" max="5894" width="10" style="316" customWidth="1"/>
    <col min="5895" max="5895" width="7.109375" style="316" customWidth="1"/>
    <col min="5896" max="5896" width="6.5546875" style="316" customWidth="1"/>
    <col min="5897" max="5897" width="10.77734375" style="316" customWidth="1"/>
    <col min="5898" max="5898" width="8.5546875" style="316" customWidth="1"/>
    <col min="5899" max="5899" width="8.88671875" style="316"/>
    <col min="5900" max="5900" width="14.5546875" style="316" customWidth="1"/>
    <col min="5901" max="6144" width="8.88671875" style="316"/>
    <col min="6145" max="6145" width="4.6640625" style="316" customWidth="1"/>
    <col min="6146" max="6146" width="29.33203125" style="316" customWidth="1"/>
    <col min="6147" max="6147" width="10.5546875" style="316" customWidth="1"/>
    <col min="6148" max="6148" width="8.88671875" style="316"/>
    <col min="6149" max="6149" width="8" style="316" customWidth="1"/>
    <col min="6150" max="6150" width="10" style="316" customWidth="1"/>
    <col min="6151" max="6151" width="7.109375" style="316" customWidth="1"/>
    <col min="6152" max="6152" width="6.5546875" style="316" customWidth="1"/>
    <col min="6153" max="6153" width="10.77734375" style="316" customWidth="1"/>
    <col min="6154" max="6154" width="8.5546875" style="316" customWidth="1"/>
    <col min="6155" max="6155" width="8.88671875" style="316"/>
    <col min="6156" max="6156" width="14.5546875" style="316" customWidth="1"/>
    <col min="6157" max="6400" width="8.88671875" style="316"/>
    <col min="6401" max="6401" width="4.6640625" style="316" customWidth="1"/>
    <col min="6402" max="6402" width="29.33203125" style="316" customWidth="1"/>
    <col min="6403" max="6403" width="10.5546875" style="316" customWidth="1"/>
    <col min="6404" max="6404" width="8.88671875" style="316"/>
    <col min="6405" max="6405" width="8" style="316" customWidth="1"/>
    <col min="6406" max="6406" width="10" style="316" customWidth="1"/>
    <col min="6407" max="6407" width="7.109375" style="316" customWidth="1"/>
    <col min="6408" max="6408" width="6.5546875" style="316" customWidth="1"/>
    <col min="6409" max="6409" width="10.77734375" style="316" customWidth="1"/>
    <col min="6410" max="6410" width="8.5546875" style="316" customWidth="1"/>
    <col min="6411" max="6411" width="8.88671875" style="316"/>
    <col min="6412" max="6412" width="14.5546875" style="316" customWidth="1"/>
    <col min="6413" max="6656" width="8.88671875" style="316"/>
    <col min="6657" max="6657" width="4.6640625" style="316" customWidth="1"/>
    <col min="6658" max="6658" width="29.33203125" style="316" customWidth="1"/>
    <col min="6659" max="6659" width="10.5546875" style="316" customWidth="1"/>
    <col min="6660" max="6660" width="8.88671875" style="316"/>
    <col min="6661" max="6661" width="8" style="316" customWidth="1"/>
    <col min="6662" max="6662" width="10" style="316" customWidth="1"/>
    <col min="6663" max="6663" width="7.109375" style="316" customWidth="1"/>
    <col min="6664" max="6664" width="6.5546875" style="316" customWidth="1"/>
    <col min="6665" max="6665" width="10.77734375" style="316" customWidth="1"/>
    <col min="6666" max="6666" width="8.5546875" style="316" customWidth="1"/>
    <col min="6667" max="6667" width="8.88671875" style="316"/>
    <col min="6668" max="6668" width="14.5546875" style="316" customWidth="1"/>
    <col min="6669" max="6912" width="8.88671875" style="316"/>
    <col min="6913" max="6913" width="4.6640625" style="316" customWidth="1"/>
    <col min="6914" max="6914" width="29.33203125" style="316" customWidth="1"/>
    <col min="6915" max="6915" width="10.5546875" style="316" customWidth="1"/>
    <col min="6916" max="6916" width="8.88671875" style="316"/>
    <col min="6917" max="6917" width="8" style="316" customWidth="1"/>
    <col min="6918" max="6918" width="10" style="316" customWidth="1"/>
    <col min="6919" max="6919" width="7.109375" style="316" customWidth="1"/>
    <col min="6920" max="6920" width="6.5546875" style="316" customWidth="1"/>
    <col min="6921" max="6921" width="10.77734375" style="316" customWidth="1"/>
    <col min="6922" max="6922" width="8.5546875" style="316" customWidth="1"/>
    <col min="6923" max="6923" width="8.88671875" style="316"/>
    <col min="6924" max="6924" width="14.5546875" style="316" customWidth="1"/>
    <col min="6925" max="7168" width="8.88671875" style="316"/>
    <col min="7169" max="7169" width="4.6640625" style="316" customWidth="1"/>
    <col min="7170" max="7170" width="29.33203125" style="316" customWidth="1"/>
    <col min="7171" max="7171" width="10.5546875" style="316" customWidth="1"/>
    <col min="7172" max="7172" width="8.88671875" style="316"/>
    <col min="7173" max="7173" width="8" style="316" customWidth="1"/>
    <col min="7174" max="7174" width="10" style="316" customWidth="1"/>
    <col min="7175" max="7175" width="7.109375" style="316" customWidth="1"/>
    <col min="7176" max="7176" width="6.5546875" style="316" customWidth="1"/>
    <col min="7177" max="7177" width="10.77734375" style="316" customWidth="1"/>
    <col min="7178" max="7178" width="8.5546875" style="316" customWidth="1"/>
    <col min="7179" max="7179" width="8.88671875" style="316"/>
    <col min="7180" max="7180" width="14.5546875" style="316" customWidth="1"/>
    <col min="7181" max="7424" width="8.88671875" style="316"/>
    <col min="7425" max="7425" width="4.6640625" style="316" customWidth="1"/>
    <col min="7426" max="7426" width="29.33203125" style="316" customWidth="1"/>
    <col min="7427" max="7427" width="10.5546875" style="316" customWidth="1"/>
    <col min="7428" max="7428" width="8.88671875" style="316"/>
    <col min="7429" max="7429" width="8" style="316" customWidth="1"/>
    <col min="7430" max="7430" width="10" style="316" customWidth="1"/>
    <col min="7431" max="7431" width="7.109375" style="316" customWidth="1"/>
    <col min="7432" max="7432" width="6.5546875" style="316" customWidth="1"/>
    <col min="7433" max="7433" width="10.77734375" style="316" customWidth="1"/>
    <col min="7434" max="7434" width="8.5546875" style="316" customWidth="1"/>
    <col min="7435" max="7435" width="8.88671875" style="316"/>
    <col min="7436" max="7436" width="14.5546875" style="316" customWidth="1"/>
    <col min="7437" max="7680" width="8.88671875" style="316"/>
    <col min="7681" max="7681" width="4.6640625" style="316" customWidth="1"/>
    <col min="7682" max="7682" width="29.33203125" style="316" customWidth="1"/>
    <col min="7683" max="7683" width="10.5546875" style="316" customWidth="1"/>
    <col min="7684" max="7684" width="8.88671875" style="316"/>
    <col min="7685" max="7685" width="8" style="316" customWidth="1"/>
    <col min="7686" max="7686" width="10" style="316" customWidth="1"/>
    <col min="7687" max="7687" width="7.109375" style="316" customWidth="1"/>
    <col min="7688" max="7688" width="6.5546875" style="316" customWidth="1"/>
    <col min="7689" max="7689" width="10.77734375" style="316" customWidth="1"/>
    <col min="7690" max="7690" width="8.5546875" style="316" customWidth="1"/>
    <col min="7691" max="7691" width="8.88671875" style="316"/>
    <col min="7692" max="7692" width="14.5546875" style="316" customWidth="1"/>
    <col min="7693" max="7936" width="8.88671875" style="316"/>
    <col min="7937" max="7937" width="4.6640625" style="316" customWidth="1"/>
    <col min="7938" max="7938" width="29.33203125" style="316" customWidth="1"/>
    <col min="7939" max="7939" width="10.5546875" style="316" customWidth="1"/>
    <col min="7940" max="7940" width="8.88671875" style="316"/>
    <col min="7941" max="7941" width="8" style="316" customWidth="1"/>
    <col min="7942" max="7942" width="10" style="316" customWidth="1"/>
    <col min="7943" max="7943" width="7.109375" style="316" customWidth="1"/>
    <col min="7944" max="7944" width="6.5546875" style="316" customWidth="1"/>
    <col min="7945" max="7945" width="10.77734375" style="316" customWidth="1"/>
    <col min="7946" max="7946" width="8.5546875" style="316" customWidth="1"/>
    <col min="7947" max="7947" width="8.88671875" style="316"/>
    <col min="7948" max="7948" width="14.5546875" style="316" customWidth="1"/>
    <col min="7949" max="8192" width="8.88671875" style="316"/>
    <col min="8193" max="8193" width="4.6640625" style="316" customWidth="1"/>
    <col min="8194" max="8194" width="29.33203125" style="316" customWidth="1"/>
    <col min="8195" max="8195" width="10.5546875" style="316" customWidth="1"/>
    <col min="8196" max="8196" width="8.88671875" style="316"/>
    <col min="8197" max="8197" width="8" style="316" customWidth="1"/>
    <col min="8198" max="8198" width="10" style="316" customWidth="1"/>
    <col min="8199" max="8199" width="7.109375" style="316" customWidth="1"/>
    <col min="8200" max="8200" width="6.5546875" style="316" customWidth="1"/>
    <col min="8201" max="8201" width="10.77734375" style="316" customWidth="1"/>
    <col min="8202" max="8202" width="8.5546875" style="316" customWidth="1"/>
    <col min="8203" max="8203" width="8.88671875" style="316"/>
    <col min="8204" max="8204" width="14.5546875" style="316" customWidth="1"/>
    <col min="8205" max="8448" width="8.88671875" style="316"/>
    <col min="8449" max="8449" width="4.6640625" style="316" customWidth="1"/>
    <col min="8450" max="8450" width="29.33203125" style="316" customWidth="1"/>
    <col min="8451" max="8451" width="10.5546875" style="316" customWidth="1"/>
    <col min="8452" max="8452" width="8.88671875" style="316"/>
    <col min="8453" max="8453" width="8" style="316" customWidth="1"/>
    <col min="8454" max="8454" width="10" style="316" customWidth="1"/>
    <col min="8455" max="8455" width="7.109375" style="316" customWidth="1"/>
    <col min="8456" max="8456" width="6.5546875" style="316" customWidth="1"/>
    <col min="8457" max="8457" width="10.77734375" style="316" customWidth="1"/>
    <col min="8458" max="8458" width="8.5546875" style="316" customWidth="1"/>
    <col min="8459" max="8459" width="8.88671875" style="316"/>
    <col min="8460" max="8460" width="14.5546875" style="316" customWidth="1"/>
    <col min="8461" max="8704" width="8.88671875" style="316"/>
    <col min="8705" max="8705" width="4.6640625" style="316" customWidth="1"/>
    <col min="8706" max="8706" width="29.33203125" style="316" customWidth="1"/>
    <col min="8707" max="8707" width="10.5546875" style="316" customWidth="1"/>
    <col min="8708" max="8708" width="8.88671875" style="316"/>
    <col min="8709" max="8709" width="8" style="316" customWidth="1"/>
    <col min="8710" max="8710" width="10" style="316" customWidth="1"/>
    <col min="8711" max="8711" width="7.109375" style="316" customWidth="1"/>
    <col min="8712" max="8712" width="6.5546875" style="316" customWidth="1"/>
    <col min="8713" max="8713" width="10.77734375" style="316" customWidth="1"/>
    <col min="8714" max="8714" width="8.5546875" style="316" customWidth="1"/>
    <col min="8715" max="8715" width="8.88671875" style="316"/>
    <col min="8716" max="8716" width="14.5546875" style="316" customWidth="1"/>
    <col min="8717" max="8960" width="8.88671875" style="316"/>
    <col min="8961" max="8961" width="4.6640625" style="316" customWidth="1"/>
    <col min="8962" max="8962" width="29.33203125" style="316" customWidth="1"/>
    <col min="8963" max="8963" width="10.5546875" style="316" customWidth="1"/>
    <col min="8964" max="8964" width="8.88671875" style="316"/>
    <col min="8965" max="8965" width="8" style="316" customWidth="1"/>
    <col min="8966" max="8966" width="10" style="316" customWidth="1"/>
    <col min="8967" max="8967" width="7.109375" style="316" customWidth="1"/>
    <col min="8968" max="8968" width="6.5546875" style="316" customWidth="1"/>
    <col min="8969" max="8969" width="10.77734375" style="316" customWidth="1"/>
    <col min="8970" max="8970" width="8.5546875" style="316" customWidth="1"/>
    <col min="8971" max="8971" width="8.88671875" style="316"/>
    <col min="8972" max="8972" width="14.5546875" style="316" customWidth="1"/>
    <col min="8973" max="9216" width="8.88671875" style="316"/>
    <col min="9217" max="9217" width="4.6640625" style="316" customWidth="1"/>
    <col min="9218" max="9218" width="29.33203125" style="316" customWidth="1"/>
    <col min="9219" max="9219" width="10.5546875" style="316" customWidth="1"/>
    <col min="9220" max="9220" width="8.88671875" style="316"/>
    <col min="9221" max="9221" width="8" style="316" customWidth="1"/>
    <col min="9222" max="9222" width="10" style="316" customWidth="1"/>
    <col min="9223" max="9223" width="7.109375" style="316" customWidth="1"/>
    <col min="9224" max="9224" width="6.5546875" style="316" customWidth="1"/>
    <col min="9225" max="9225" width="10.77734375" style="316" customWidth="1"/>
    <col min="9226" max="9226" width="8.5546875" style="316" customWidth="1"/>
    <col min="9227" max="9227" width="8.88671875" style="316"/>
    <col min="9228" max="9228" width="14.5546875" style="316" customWidth="1"/>
    <col min="9229" max="9472" width="8.88671875" style="316"/>
    <col min="9473" max="9473" width="4.6640625" style="316" customWidth="1"/>
    <col min="9474" max="9474" width="29.33203125" style="316" customWidth="1"/>
    <col min="9475" max="9475" width="10.5546875" style="316" customWidth="1"/>
    <col min="9476" max="9476" width="8.88671875" style="316"/>
    <col min="9477" max="9477" width="8" style="316" customWidth="1"/>
    <col min="9478" max="9478" width="10" style="316" customWidth="1"/>
    <col min="9479" max="9479" width="7.109375" style="316" customWidth="1"/>
    <col min="9480" max="9480" width="6.5546875" style="316" customWidth="1"/>
    <col min="9481" max="9481" width="10.77734375" style="316" customWidth="1"/>
    <col min="9482" max="9482" width="8.5546875" style="316" customWidth="1"/>
    <col min="9483" max="9483" width="8.88671875" style="316"/>
    <col min="9484" max="9484" width="14.5546875" style="316" customWidth="1"/>
    <col min="9485" max="9728" width="8.88671875" style="316"/>
    <col min="9729" max="9729" width="4.6640625" style="316" customWidth="1"/>
    <col min="9730" max="9730" width="29.33203125" style="316" customWidth="1"/>
    <col min="9731" max="9731" width="10.5546875" style="316" customWidth="1"/>
    <col min="9732" max="9732" width="8.88671875" style="316"/>
    <col min="9733" max="9733" width="8" style="316" customWidth="1"/>
    <col min="9734" max="9734" width="10" style="316" customWidth="1"/>
    <col min="9735" max="9735" width="7.109375" style="316" customWidth="1"/>
    <col min="9736" max="9736" width="6.5546875" style="316" customWidth="1"/>
    <col min="9737" max="9737" width="10.77734375" style="316" customWidth="1"/>
    <col min="9738" max="9738" width="8.5546875" style="316" customWidth="1"/>
    <col min="9739" max="9739" width="8.88671875" style="316"/>
    <col min="9740" max="9740" width="14.5546875" style="316" customWidth="1"/>
    <col min="9741" max="9984" width="8.88671875" style="316"/>
    <col min="9985" max="9985" width="4.6640625" style="316" customWidth="1"/>
    <col min="9986" max="9986" width="29.33203125" style="316" customWidth="1"/>
    <col min="9987" max="9987" width="10.5546875" style="316" customWidth="1"/>
    <col min="9988" max="9988" width="8.88671875" style="316"/>
    <col min="9989" max="9989" width="8" style="316" customWidth="1"/>
    <col min="9990" max="9990" width="10" style="316" customWidth="1"/>
    <col min="9991" max="9991" width="7.109375" style="316" customWidth="1"/>
    <col min="9992" max="9992" width="6.5546875" style="316" customWidth="1"/>
    <col min="9993" max="9993" width="10.77734375" style="316" customWidth="1"/>
    <col min="9994" max="9994" width="8.5546875" style="316" customWidth="1"/>
    <col min="9995" max="9995" width="8.88671875" style="316"/>
    <col min="9996" max="9996" width="14.5546875" style="316" customWidth="1"/>
    <col min="9997" max="10240" width="8.88671875" style="316"/>
    <col min="10241" max="10241" width="4.6640625" style="316" customWidth="1"/>
    <col min="10242" max="10242" width="29.33203125" style="316" customWidth="1"/>
    <col min="10243" max="10243" width="10.5546875" style="316" customWidth="1"/>
    <col min="10244" max="10244" width="8.88671875" style="316"/>
    <col min="10245" max="10245" width="8" style="316" customWidth="1"/>
    <col min="10246" max="10246" width="10" style="316" customWidth="1"/>
    <col min="10247" max="10247" width="7.109375" style="316" customWidth="1"/>
    <col min="10248" max="10248" width="6.5546875" style="316" customWidth="1"/>
    <col min="10249" max="10249" width="10.77734375" style="316" customWidth="1"/>
    <col min="10250" max="10250" width="8.5546875" style="316" customWidth="1"/>
    <col min="10251" max="10251" width="8.88671875" style="316"/>
    <col min="10252" max="10252" width="14.5546875" style="316" customWidth="1"/>
    <col min="10253" max="10496" width="8.88671875" style="316"/>
    <col min="10497" max="10497" width="4.6640625" style="316" customWidth="1"/>
    <col min="10498" max="10498" width="29.33203125" style="316" customWidth="1"/>
    <col min="10499" max="10499" width="10.5546875" style="316" customWidth="1"/>
    <col min="10500" max="10500" width="8.88671875" style="316"/>
    <col min="10501" max="10501" width="8" style="316" customWidth="1"/>
    <col min="10502" max="10502" width="10" style="316" customWidth="1"/>
    <col min="10503" max="10503" width="7.109375" style="316" customWidth="1"/>
    <col min="10504" max="10504" width="6.5546875" style="316" customWidth="1"/>
    <col min="10505" max="10505" width="10.77734375" style="316" customWidth="1"/>
    <col min="10506" max="10506" width="8.5546875" style="316" customWidth="1"/>
    <col min="10507" max="10507" width="8.88671875" style="316"/>
    <col min="10508" max="10508" width="14.5546875" style="316" customWidth="1"/>
    <col min="10509" max="10752" width="8.88671875" style="316"/>
    <col min="10753" max="10753" width="4.6640625" style="316" customWidth="1"/>
    <col min="10754" max="10754" width="29.33203125" style="316" customWidth="1"/>
    <col min="10755" max="10755" width="10.5546875" style="316" customWidth="1"/>
    <col min="10756" max="10756" width="8.88671875" style="316"/>
    <col min="10757" max="10757" width="8" style="316" customWidth="1"/>
    <col min="10758" max="10758" width="10" style="316" customWidth="1"/>
    <col min="10759" max="10759" width="7.109375" style="316" customWidth="1"/>
    <col min="10760" max="10760" width="6.5546875" style="316" customWidth="1"/>
    <col min="10761" max="10761" width="10.77734375" style="316" customWidth="1"/>
    <col min="10762" max="10762" width="8.5546875" style="316" customWidth="1"/>
    <col min="10763" max="10763" width="8.88671875" style="316"/>
    <col min="10764" max="10764" width="14.5546875" style="316" customWidth="1"/>
    <col min="10765" max="11008" width="8.88671875" style="316"/>
    <col min="11009" max="11009" width="4.6640625" style="316" customWidth="1"/>
    <col min="11010" max="11010" width="29.33203125" style="316" customWidth="1"/>
    <col min="11011" max="11011" width="10.5546875" style="316" customWidth="1"/>
    <col min="11012" max="11012" width="8.88671875" style="316"/>
    <col min="11013" max="11013" width="8" style="316" customWidth="1"/>
    <col min="11014" max="11014" width="10" style="316" customWidth="1"/>
    <col min="11015" max="11015" width="7.109375" style="316" customWidth="1"/>
    <col min="11016" max="11016" width="6.5546875" style="316" customWidth="1"/>
    <col min="11017" max="11017" width="10.77734375" style="316" customWidth="1"/>
    <col min="11018" max="11018" width="8.5546875" style="316" customWidth="1"/>
    <col min="11019" max="11019" width="8.88671875" style="316"/>
    <col min="11020" max="11020" width="14.5546875" style="316" customWidth="1"/>
    <col min="11021" max="11264" width="8.88671875" style="316"/>
    <col min="11265" max="11265" width="4.6640625" style="316" customWidth="1"/>
    <col min="11266" max="11266" width="29.33203125" style="316" customWidth="1"/>
    <col min="11267" max="11267" width="10.5546875" style="316" customWidth="1"/>
    <col min="11268" max="11268" width="8.88671875" style="316"/>
    <col min="11269" max="11269" width="8" style="316" customWidth="1"/>
    <col min="11270" max="11270" width="10" style="316" customWidth="1"/>
    <col min="11271" max="11271" width="7.109375" style="316" customWidth="1"/>
    <col min="11272" max="11272" width="6.5546875" style="316" customWidth="1"/>
    <col min="11273" max="11273" width="10.77734375" style="316" customWidth="1"/>
    <col min="11274" max="11274" width="8.5546875" style="316" customWidth="1"/>
    <col min="11275" max="11275" width="8.88671875" style="316"/>
    <col min="11276" max="11276" width="14.5546875" style="316" customWidth="1"/>
    <col min="11277" max="11520" width="8.88671875" style="316"/>
    <col min="11521" max="11521" width="4.6640625" style="316" customWidth="1"/>
    <col min="11522" max="11522" width="29.33203125" style="316" customWidth="1"/>
    <col min="11523" max="11523" width="10.5546875" style="316" customWidth="1"/>
    <col min="11524" max="11524" width="8.88671875" style="316"/>
    <col min="11525" max="11525" width="8" style="316" customWidth="1"/>
    <col min="11526" max="11526" width="10" style="316" customWidth="1"/>
    <col min="11527" max="11527" width="7.109375" style="316" customWidth="1"/>
    <col min="11528" max="11528" width="6.5546875" style="316" customWidth="1"/>
    <col min="11529" max="11529" width="10.77734375" style="316" customWidth="1"/>
    <col min="11530" max="11530" width="8.5546875" style="316" customWidth="1"/>
    <col min="11531" max="11531" width="8.88671875" style="316"/>
    <col min="11532" max="11532" width="14.5546875" style="316" customWidth="1"/>
    <col min="11533" max="11776" width="8.88671875" style="316"/>
    <col min="11777" max="11777" width="4.6640625" style="316" customWidth="1"/>
    <col min="11778" max="11778" width="29.33203125" style="316" customWidth="1"/>
    <col min="11779" max="11779" width="10.5546875" style="316" customWidth="1"/>
    <col min="11780" max="11780" width="8.88671875" style="316"/>
    <col min="11781" max="11781" width="8" style="316" customWidth="1"/>
    <col min="11782" max="11782" width="10" style="316" customWidth="1"/>
    <col min="11783" max="11783" width="7.109375" style="316" customWidth="1"/>
    <col min="11784" max="11784" width="6.5546875" style="316" customWidth="1"/>
    <col min="11785" max="11785" width="10.77734375" style="316" customWidth="1"/>
    <col min="11786" max="11786" width="8.5546875" style="316" customWidth="1"/>
    <col min="11787" max="11787" width="8.88671875" style="316"/>
    <col min="11788" max="11788" width="14.5546875" style="316" customWidth="1"/>
    <col min="11789" max="12032" width="8.88671875" style="316"/>
    <col min="12033" max="12033" width="4.6640625" style="316" customWidth="1"/>
    <col min="12034" max="12034" width="29.33203125" style="316" customWidth="1"/>
    <col min="12035" max="12035" width="10.5546875" style="316" customWidth="1"/>
    <col min="12036" max="12036" width="8.88671875" style="316"/>
    <col min="12037" max="12037" width="8" style="316" customWidth="1"/>
    <col min="12038" max="12038" width="10" style="316" customWidth="1"/>
    <col min="12039" max="12039" width="7.109375" style="316" customWidth="1"/>
    <col min="12040" max="12040" width="6.5546875" style="316" customWidth="1"/>
    <col min="12041" max="12041" width="10.77734375" style="316" customWidth="1"/>
    <col min="12042" max="12042" width="8.5546875" style="316" customWidth="1"/>
    <col min="12043" max="12043" width="8.88671875" style="316"/>
    <col min="12044" max="12044" width="14.5546875" style="316" customWidth="1"/>
    <col min="12045" max="12288" width="8.88671875" style="316"/>
    <col min="12289" max="12289" width="4.6640625" style="316" customWidth="1"/>
    <col min="12290" max="12290" width="29.33203125" style="316" customWidth="1"/>
    <col min="12291" max="12291" width="10.5546875" style="316" customWidth="1"/>
    <col min="12292" max="12292" width="8.88671875" style="316"/>
    <col min="12293" max="12293" width="8" style="316" customWidth="1"/>
    <col min="12294" max="12294" width="10" style="316" customWidth="1"/>
    <col min="12295" max="12295" width="7.109375" style="316" customWidth="1"/>
    <col min="12296" max="12296" width="6.5546875" style="316" customWidth="1"/>
    <col min="12297" max="12297" width="10.77734375" style="316" customWidth="1"/>
    <col min="12298" max="12298" width="8.5546875" style="316" customWidth="1"/>
    <col min="12299" max="12299" width="8.88671875" style="316"/>
    <col min="12300" max="12300" width="14.5546875" style="316" customWidth="1"/>
    <col min="12301" max="12544" width="8.88671875" style="316"/>
    <col min="12545" max="12545" width="4.6640625" style="316" customWidth="1"/>
    <col min="12546" max="12546" width="29.33203125" style="316" customWidth="1"/>
    <col min="12547" max="12547" width="10.5546875" style="316" customWidth="1"/>
    <col min="12548" max="12548" width="8.88671875" style="316"/>
    <col min="12549" max="12549" width="8" style="316" customWidth="1"/>
    <col min="12550" max="12550" width="10" style="316" customWidth="1"/>
    <col min="12551" max="12551" width="7.109375" style="316" customWidth="1"/>
    <col min="12552" max="12552" width="6.5546875" style="316" customWidth="1"/>
    <col min="12553" max="12553" width="10.77734375" style="316" customWidth="1"/>
    <col min="12554" max="12554" width="8.5546875" style="316" customWidth="1"/>
    <col min="12555" max="12555" width="8.88671875" style="316"/>
    <col min="12556" max="12556" width="14.5546875" style="316" customWidth="1"/>
    <col min="12557" max="12800" width="8.88671875" style="316"/>
    <col min="12801" max="12801" width="4.6640625" style="316" customWidth="1"/>
    <col min="12802" max="12802" width="29.33203125" style="316" customWidth="1"/>
    <col min="12803" max="12803" width="10.5546875" style="316" customWidth="1"/>
    <col min="12804" max="12804" width="8.88671875" style="316"/>
    <col min="12805" max="12805" width="8" style="316" customWidth="1"/>
    <col min="12806" max="12806" width="10" style="316" customWidth="1"/>
    <col min="12807" max="12807" width="7.109375" style="316" customWidth="1"/>
    <col min="12808" max="12808" width="6.5546875" style="316" customWidth="1"/>
    <col min="12809" max="12809" width="10.77734375" style="316" customWidth="1"/>
    <col min="12810" max="12810" width="8.5546875" style="316" customWidth="1"/>
    <col min="12811" max="12811" width="8.88671875" style="316"/>
    <col min="12812" max="12812" width="14.5546875" style="316" customWidth="1"/>
    <col min="12813" max="13056" width="8.88671875" style="316"/>
    <col min="13057" max="13057" width="4.6640625" style="316" customWidth="1"/>
    <col min="13058" max="13058" width="29.33203125" style="316" customWidth="1"/>
    <col min="13059" max="13059" width="10.5546875" style="316" customWidth="1"/>
    <col min="13060" max="13060" width="8.88671875" style="316"/>
    <col min="13061" max="13061" width="8" style="316" customWidth="1"/>
    <col min="13062" max="13062" width="10" style="316" customWidth="1"/>
    <col min="13063" max="13063" width="7.109375" style="316" customWidth="1"/>
    <col min="13064" max="13064" width="6.5546875" style="316" customWidth="1"/>
    <col min="13065" max="13065" width="10.77734375" style="316" customWidth="1"/>
    <col min="13066" max="13066" width="8.5546875" style="316" customWidth="1"/>
    <col min="13067" max="13067" width="8.88671875" style="316"/>
    <col min="13068" max="13068" width="14.5546875" style="316" customWidth="1"/>
    <col min="13069" max="13312" width="8.88671875" style="316"/>
    <col min="13313" max="13313" width="4.6640625" style="316" customWidth="1"/>
    <col min="13314" max="13314" width="29.33203125" style="316" customWidth="1"/>
    <col min="13315" max="13315" width="10.5546875" style="316" customWidth="1"/>
    <col min="13316" max="13316" width="8.88671875" style="316"/>
    <col min="13317" max="13317" width="8" style="316" customWidth="1"/>
    <col min="13318" max="13318" width="10" style="316" customWidth="1"/>
    <col min="13319" max="13319" width="7.109375" style="316" customWidth="1"/>
    <col min="13320" max="13320" width="6.5546875" style="316" customWidth="1"/>
    <col min="13321" max="13321" width="10.77734375" style="316" customWidth="1"/>
    <col min="13322" max="13322" width="8.5546875" style="316" customWidth="1"/>
    <col min="13323" max="13323" width="8.88671875" style="316"/>
    <col min="13324" max="13324" width="14.5546875" style="316" customWidth="1"/>
    <col min="13325" max="13568" width="8.88671875" style="316"/>
    <col min="13569" max="13569" width="4.6640625" style="316" customWidth="1"/>
    <col min="13570" max="13570" width="29.33203125" style="316" customWidth="1"/>
    <col min="13571" max="13571" width="10.5546875" style="316" customWidth="1"/>
    <col min="13572" max="13572" width="8.88671875" style="316"/>
    <col min="13573" max="13573" width="8" style="316" customWidth="1"/>
    <col min="13574" max="13574" width="10" style="316" customWidth="1"/>
    <col min="13575" max="13575" width="7.109375" style="316" customWidth="1"/>
    <col min="13576" max="13576" width="6.5546875" style="316" customWidth="1"/>
    <col min="13577" max="13577" width="10.77734375" style="316" customWidth="1"/>
    <col min="13578" max="13578" width="8.5546875" style="316" customWidth="1"/>
    <col min="13579" max="13579" width="8.88671875" style="316"/>
    <col min="13580" max="13580" width="14.5546875" style="316" customWidth="1"/>
    <col min="13581" max="13824" width="8.88671875" style="316"/>
    <col min="13825" max="13825" width="4.6640625" style="316" customWidth="1"/>
    <col min="13826" max="13826" width="29.33203125" style="316" customWidth="1"/>
    <col min="13827" max="13827" width="10.5546875" style="316" customWidth="1"/>
    <col min="13828" max="13828" width="8.88671875" style="316"/>
    <col min="13829" max="13829" width="8" style="316" customWidth="1"/>
    <col min="13830" max="13830" width="10" style="316" customWidth="1"/>
    <col min="13831" max="13831" width="7.109375" style="316" customWidth="1"/>
    <col min="13832" max="13832" width="6.5546875" style="316" customWidth="1"/>
    <col min="13833" max="13833" width="10.77734375" style="316" customWidth="1"/>
    <col min="13834" max="13834" width="8.5546875" style="316" customWidth="1"/>
    <col min="13835" max="13835" width="8.88671875" style="316"/>
    <col min="13836" max="13836" width="14.5546875" style="316" customWidth="1"/>
    <col min="13837" max="14080" width="8.88671875" style="316"/>
    <col min="14081" max="14081" width="4.6640625" style="316" customWidth="1"/>
    <col min="14082" max="14082" width="29.33203125" style="316" customWidth="1"/>
    <col min="14083" max="14083" width="10.5546875" style="316" customWidth="1"/>
    <col min="14084" max="14084" width="8.88671875" style="316"/>
    <col min="14085" max="14085" width="8" style="316" customWidth="1"/>
    <col min="14086" max="14086" width="10" style="316" customWidth="1"/>
    <col min="14087" max="14087" width="7.109375" style="316" customWidth="1"/>
    <col min="14088" max="14088" width="6.5546875" style="316" customWidth="1"/>
    <col min="14089" max="14089" width="10.77734375" style="316" customWidth="1"/>
    <col min="14090" max="14090" width="8.5546875" style="316" customWidth="1"/>
    <col min="14091" max="14091" width="8.88671875" style="316"/>
    <col min="14092" max="14092" width="14.5546875" style="316" customWidth="1"/>
    <col min="14093" max="14336" width="8.88671875" style="316"/>
    <col min="14337" max="14337" width="4.6640625" style="316" customWidth="1"/>
    <col min="14338" max="14338" width="29.33203125" style="316" customWidth="1"/>
    <col min="14339" max="14339" width="10.5546875" style="316" customWidth="1"/>
    <col min="14340" max="14340" width="8.88671875" style="316"/>
    <col min="14341" max="14341" width="8" style="316" customWidth="1"/>
    <col min="14342" max="14342" width="10" style="316" customWidth="1"/>
    <col min="14343" max="14343" width="7.109375" style="316" customWidth="1"/>
    <col min="14344" max="14344" width="6.5546875" style="316" customWidth="1"/>
    <col min="14345" max="14345" width="10.77734375" style="316" customWidth="1"/>
    <col min="14346" max="14346" width="8.5546875" style="316" customWidth="1"/>
    <col min="14347" max="14347" width="8.88671875" style="316"/>
    <col min="14348" max="14348" width="14.5546875" style="316" customWidth="1"/>
    <col min="14349" max="14592" width="8.88671875" style="316"/>
    <col min="14593" max="14593" width="4.6640625" style="316" customWidth="1"/>
    <col min="14594" max="14594" width="29.33203125" style="316" customWidth="1"/>
    <col min="14595" max="14595" width="10.5546875" style="316" customWidth="1"/>
    <col min="14596" max="14596" width="8.88671875" style="316"/>
    <col min="14597" max="14597" width="8" style="316" customWidth="1"/>
    <col min="14598" max="14598" width="10" style="316" customWidth="1"/>
    <col min="14599" max="14599" width="7.109375" style="316" customWidth="1"/>
    <col min="14600" max="14600" width="6.5546875" style="316" customWidth="1"/>
    <col min="14601" max="14601" width="10.77734375" style="316" customWidth="1"/>
    <col min="14602" max="14602" width="8.5546875" style="316" customWidth="1"/>
    <col min="14603" max="14603" width="8.88671875" style="316"/>
    <col min="14604" max="14604" width="14.5546875" style="316" customWidth="1"/>
    <col min="14605" max="14848" width="8.88671875" style="316"/>
    <col min="14849" max="14849" width="4.6640625" style="316" customWidth="1"/>
    <col min="14850" max="14850" width="29.33203125" style="316" customWidth="1"/>
    <col min="14851" max="14851" width="10.5546875" style="316" customWidth="1"/>
    <col min="14852" max="14852" width="8.88671875" style="316"/>
    <col min="14853" max="14853" width="8" style="316" customWidth="1"/>
    <col min="14854" max="14854" width="10" style="316" customWidth="1"/>
    <col min="14855" max="14855" width="7.109375" style="316" customWidth="1"/>
    <col min="14856" max="14856" width="6.5546875" style="316" customWidth="1"/>
    <col min="14857" max="14857" width="10.77734375" style="316" customWidth="1"/>
    <col min="14858" max="14858" width="8.5546875" style="316" customWidth="1"/>
    <col min="14859" max="14859" width="8.88671875" style="316"/>
    <col min="14860" max="14860" width="14.5546875" style="316" customWidth="1"/>
    <col min="14861" max="15104" width="8.88671875" style="316"/>
    <col min="15105" max="15105" width="4.6640625" style="316" customWidth="1"/>
    <col min="15106" max="15106" width="29.33203125" style="316" customWidth="1"/>
    <col min="15107" max="15107" width="10.5546875" style="316" customWidth="1"/>
    <col min="15108" max="15108" width="8.88671875" style="316"/>
    <col min="15109" max="15109" width="8" style="316" customWidth="1"/>
    <col min="15110" max="15110" width="10" style="316" customWidth="1"/>
    <col min="15111" max="15111" width="7.109375" style="316" customWidth="1"/>
    <col min="15112" max="15112" width="6.5546875" style="316" customWidth="1"/>
    <col min="15113" max="15113" width="10.77734375" style="316" customWidth="1"/>
    <col min="15114" max="15114" width="8.5546875" style="316" customWidth="1"/>
    <col min="15115" max="15115" width="8.88671875" style="316"/>
    <col min="15116" max="15116" width="14.5546875" style="316" customWidth="1"/>
    <col min="15117" max="15360" width="8.88671875" style="316"/>
    <col min="15361" max="15361" width="4.6640625" style="316" customWidth="1"/>
    <col min="15362" max="15362" width="29.33203125" style="316" customWidth="1"/>
    <col min="15363" max="15363" width="10.5546875" style="316" customWidth="1"/>
    <col min="15364" max="15364" width="8.88671875" style="316"/>
    <col min="15365" max="15365" width="8" style="316" customWidth="1"/>
    <col min="15366" max="15366" width="10" style="316" customWidth="1"/>
    <col min="15367" max="15367" width="7.109375" style="316" customWidth="1"/>
    <col min="15368" max="15368" width="6.5546875" style="316" customWidth="1"/>
    <col min="15369" max="15369" width="10.77734375" style="316" customWidth="1"/>
    <col min="15370" max="15370" width="8.5546875" style="316" customWidth="1"/>
    <col min="15371" max="15371" width="8.88671875" style="316"/>
    <col min="15372" max="15372" width="14.5546875" style="316" customWidth="1"/>
    <col min="15373" max="15616" width="8.88671875" style="316"/>
    <col min="15617" max="15617" width="4.6640625" style="316" customWidth="1"/>
    <col min="15618" max="15618" width="29.33203125" style="316" customWidth="1"/>
    <col min="15619" max="15619" width="10.5546875" style="316" customWidth="1"/>
    <col min="15620" max="15620" width="8.88671875" style="316"/>
    <col min="15621" max="15621" width="8" style="316" customWidth="1"/>
    <col min="15622" max="15622" width="10" style="316" customWidth="1"/>
    <col min="15623" max="15623" width="7.109375" style="316" customWidth="1"/>
    <col min="15624" max="15624" width="6.5546875" style="316" customWidth="1"/>
    <col min="15625" max="15625" width="10.77734375" style="316" customWidth="1"/>
    <col min="15626" max="15626" width="8.5546875" style="316" customWidth="1"/>
    <col min="15627" max="15627" width="8.88671875" style="316"/>
    <col min="15628" max="15628" width="14.5546875" style="316" customWidth="1"/>
    <col min="15629" max="15872" width="8.88671875" style="316"/>
    <col min="15873" max="15873" width="4.6640625" style="316" customWidth="1"/>
    <col min="15874" max="15874" width="29.33203125" style="316" customWidth="1"/>
    <col min="15875" max="15875" width="10.5546875" style="316" customWidth="1"/>
    <col min="15876" max="15876" width="8.88671875" style="316"/>
    <col min="15877" max="15877" width="8" style="316" customWidth="1"/>
    <col min="15878" max="15878" width="10" style="316" customWidth="1"/>
    <col min="15879" max="15879" width="7.109375" style="316" customWidth="1"/>
    <col min="15880" max="15880" width="6.5546875" style="316" customWidth="1"/>
    <col min="15881" max="15881" width="10.77734375" style="316" customWidth="1"/>
    <col min="15882" max="15882" width="8.5546875" style="316" customWidth="1"/>
    <col min="15883" max="15883" width="8.88671875" style="316"/>
    <col min="15884" max="15884" width="14.5546875" style="316" customWidth="1"/>
    <col min="15885" max="16128" width="8.88671875" style="316"/>
    <col min="16129" max="16129" width="4.6640625" style="316" customWidth="1"/>
    <col min="16130" max="16130" width="29.33203125" style="316" customWidth="1"/>
    <col min="16131" max="16131" width="10.5546875" style="316" customWidth="1"/>
    <col min="16132" max="16132" width="8.88671875" style="316"/>
    <col min="16133" max="16133" width="8" style="316" customWidth="1"/>
    <col min="16134" max="16134" width="10" style="316" customWidth="1"/>
    <col min="16135" max="16135" width="7.109375" style="316" customWidth="1"/>
    <col min="16136" max="16136" width="6.5546875" style="316" customWidth="1"/>
    <col min="16137" max="16137" width="10.77734375" style="316" customWidth="1"/>
    <col min="16138" max="16138" width="8.5546875" style="316" customWidth="1"/>
    <col min="16139" max="16139" width="8.88671875" style="316"/>
    <col min="16140" max="16140" width="14.5546875" style="316" customWidth="1"/>
    <col min="16141" max="16384" width="8.88671875" style="316"/>
  </cols>
  <sheetData>
    <row r="1" spans="1:12" s="290" customFormat="1" ht="17.25" customHeight="1">
      <c r="A1" s="431" t="s">
        <v>427</v>
      </c>
      <c r="B1" s="431"/>
      <c r="C1" s="431"/>
      <c r="D1" s="431"/>
      <c r="E1" s="431"/>
      <c r="F1" s="431"/>
      <c r="G1" s="431"/>
      <c r="H1" s="431"/>
      <c r="I1" s="431"/>
      <c r="J1" s="431"/>
    </row>
    <row r="2" spans="1:12" s="290" customFormat="1" ht="21" customHeight="1">
      <c r="A2" s="432" t="s">
        <v>428</v>
      </c>
      <c r="B2" s="432"/>
      <c r="C2" s="432"/>
      <c r="D2" s="432"/>
      <c r="E2" s="432"/>
      <c r="F2" s="432"/>
      <c r="G2" s="432"/>
      <c r="H2" s="432"/>
      <c r="I2" s="432"/>
      <c r="J2" s="432"/>
    </row>
    <row r="3" spans="1:12" s="290" customFormat="1" ht="18.75" customHeight="1">
      <c r="A3" s="433" t="str">
        <f>'Đ.chinh ĐTC 2025'!A3:J3</f>
        <v>(Kèm theo Tờ trình số       /TTr-BQLDA&amp;PTQĐ ngày       /4/2025 của Ban QLDA và Phát triển quỹ đất huyện Tuần Giáo)</v>
      </c>
      <c r="B3" s="433"/>
      <c r="C3" s="433"/>
      <c r="D3" s="433"/>
      <c r="E3" s="433"/>
      <c r="F3" s="433"/>
      <c r="G3" s="433"/>
      <c r="H3" s="433"/>
      <c r="I3" s="433"/>
      <c r="J3" s="433"/>
    </row>
    <row r="4" spans="1:12" s="290" customFormat="1" ht="22.5" customHeight="1">
      <c r="A4" s="291"/>
      <c r="H4" s="434" t="s">
        <v>429</v>
      </c>
      <c r="I4" s="434"/>
      <c r="J4" s="434"/>
    </row>
    <row r="5" spans="1:12" s="290" customFormat="1" ht="41.25" customHeight="1">
      <c r="A5" s="435" t="s">
        <v>74</v>
      </c>
      <c r="B5" s="435" t="s">
        <v>75</v>
      </c>
      <c r="C5" s="436" t="s">
        <v>430</v>
      </c>
      <c r="D5" s="437"/>
      <c r="E5" s="437"/>
      <c r="F5" s="438" t="s">
        <v>431</v>
      </c>
      <c r="G5" s="435" t="s">
        <v>432</v>
      </c>
      <c r="H5" s="435"/>
      <c r="I5" s="435" t="s">
        <v>433</v>
      </c>
      <c r="J5" s="435" t="s">
        <v>61</v>
      </c>
    </row>
    <row r="6" spans="1:12" s="290" customFormat="1" ht="20.25" customHeight="1">
      <c r="A6" s="435"/>
      <c r="B6" s="435"/>
      <c r="C6" s="438" t="s">
        <v>434</v>
      </c>
      <c r="D6" s="438" t="s">
        <v>435</v>
      </c>
      <c r="E6" s="438" t="s">
        <v>88</v>
      </c>
      <c r="F6" s="439"/>
      <c r="G6" s="438" t="s">
        <v>336</v>
      </c>
      <c r="H6" s="438" t="s">
        <v>337</v>
      </c>
      <c r="I6" s="435"/>
      <c r="J6" s="435"/>
    </row>
    <row r="7" spans="1:12" s="290" customFormat="1" ht="39.75" customHeight="1">
      <c r="A7" s="435"/>
      <c r="B7" s="435"/>
      <c r="C7" s="440"/>
      <c r="D7" s="440"/>
      <c r="E7" s="440"/>
      <c r="F7" s="440"/>
      <c r="G7" s="440"/>
      <c r="H7" s="440"/>
      <c r="I7" s="435"/>
      <c r="J7" s="435"/>
    </row>
    <row r="8" spans="1:12" s="290" customFormat="1" ht="27" customHeight="1">
      <c r="A8" s="292"/>
      <c r="B8" s="293" t="s">
        <v>106</v>
      </c>
      <c r="C8" s="294"/>
      <c r="D8" s="295">
        <f t="shared" ref="D8:I8" si="0">D9+D16</f>
        <v>253123</v>
      </c>
      <c r="E8" s="295">
        <f t="shared" si="0"/>
        <v>239740.4</v>
      </c>
      <c r="F8" s="295">
        <f t="shared" si="0"/>
        <v>239740.4</v>
      </c>
      <c r="G8" s="295">
        <f t="shared" si="0"/>
        <v>3347</v>
      </c>
      <c r="H8" s="295">
        <f t="shared" si="0"/>
        <v>3347</v>
      </c>
      <c r="I8" s="295">
        <f t="shared" si="0"/>
        <v>239740.4</v>
      </c>
      <c r="J8" s="294"/>
      <c r="K8" s="296"/>
      <c r="L8" s="296"/>
    </row>
    <row r="9" spans="1:12" s="290" customFormat="1" ht="33.75" customHeight="1">
      <c r="A9" s="297" t="s">
        <v>108</v>
      </c>
      <c r="B9" s="298" t="s">
        <v>436</v>
      </c>
      <c r="C9" s="294"/>
      <c r="D9" s="295">
        <f t="shared" ref="D9:I9" si="1">SUM(D10:D15)</f>
        <v>25000</v>
      </c>
      <c r="E9" s="295">
        <f t="shared" si="1"/>
        <v>25000</v>
      </c>
      <c r="F9" s="295">
        <f t="shared" si="1"/>
        <v>25000</v>
      </c>
      <c r="G9" s="295">
        <f t="shared" si="1"/>
        <v>0</v>
      </c>
      <c r="H9" s="295">
        <f>SUM(H10:H15)</f>
        <v>1053</v>
      </c>
      <c r="I9" s="295">
        <f t="shared" si="1"/>
        <v>23947</v>
      </c>
      <c r="J9" s="294"/>
      <c r="L9" s="296"/>
    </row>
    <row r="10" spans="1:12" s="290" customFormat="1" ht="36" customHeight="1">
      <c r="A10" s="299">
        <v>1</v>
      </c>
      <c r="B10" s="300" t="s">
        <v>217</v>
      </c>
      <c r="C10" s="301" t="s">
        <v>437</v>
      </c>
      <c r="D10" s="302">
        <v>6000</v>
      </c>
      <c r="E10" s="302">
        <v>6000</v>
      </c>
      <c r="F10" s="303">
        <v>6000</v>
      </c>
      <c r="G10" s="303"/>
      <c r="H10" s="303">
        <v>282</v>
      </c>
      <c r="I10" s="303">
        <f t="shared" ref="I10:I15" si="2">F10+G10-H10</f>
        <v>5718</v>
      </c>
      <c r="J10" s="292" t="s">
        <v>438</v>
      </c>
      <c r="L10" s="296"/>
    </row>
    <row r="11" spans="1:12" s="290" customFormat="1" ht="36" customHeight="1">
      <c r="A11" s="299">
        <v>2</v>
      </c>
      <c r="B11" s="300" t="s">
        <v>220</v>
      </c>
      <c r="C11" s="301" t="s">
        <v>439</v>
      </c>
      <c r="D11" s="302">
        <v>5100</v>
      </c>
      <c r="E11" s="302">
        <v>5100</v>
      </c>
      <c r="F11" s="303">
        <v>5100</v>
      </c>
      <c r="G11" s="303"/>
      <c r="H11" s="303">
        <v>165</v>
      </c>
      <c r="I11" s="303">
        <f t="shared" si="2"/>
        <v>4935</v>
      </c>
      <c r="J11" s="292" t="s">
        <v>438</v>
      </c>
      <c r="L11" s="296"/>
    </row>
    <row r="12" spans="1:12" s="290" customFormat="1" ht="36" customHeight="1">
      <c r="A12" s="299">
        <v>3</v>
      </c>
      <c r="B12" s="300" t="s">
        <v>223</v>
      </c>
      <c r="C12" s="301" t="s">
        <v>440</v>
      </c>
      <c r="D12" s="302">
        <v>6000</v>
      </c>
      <c r="E12" s="302">
        <v>6000</v>
      </c>
      <c r="F12" s="303">
        <v>6000</v>
      </c>
      <c r="G12" s="303"/>
      <c r="H12" s="303">
        <v>114</v>
      </c>
      <c r="I12" s="303">
        <f t="shared" si="2"/>
        <v>5886</v>
      </c>
      <c r="J12" s="292" t="s">
        <v>438</v>
      </c>
      <c r="L12" s="296"/>
    </row>
    <row r="13" spans="1:12" s="290" customFormat="1" ht="36" customHeight="1">
      <c r="A13" s="299">
        <v>4</v>
      </c>
      <c r="B13" s="300" t="s">
        <v>226</v>
      </c>
      <c r="C13" s="301" t="s">
        <v>441</v>
      </c>
      <c r="D13" s="302">
        <v>1900</v>
      </c>
      <c r="E13" s="302">
        <v>1900</v>
      </c>
      <c r="F13" s="303">
        <v>1900</v>
      </c>
      <c r="G13" s="303"/>
      <c r="H13" s="303">
        <v>95</v>
      </c>
      <c r="I13" s="303">
        <f t="shared" si="2"/>
        <v>1805</v>
      </c>
      <c r="J13" s="292" t="s">
        <v>438</v>
      </c>
      <c r="L13" s="296"/>
    </row>
    <row r="14" spans="1:12" s="290" customFormat="1" ht="36" customHeight="1">
      <c r="A14" s="299">
        <v>5</v>
      </c>
      <c r="B14" s="300" t="s">
        <v>229</v>
      </c>
      <c r="C14" s="301" t="s">
        <v>442</v>
      </c>
      <c r="D14" s="302">
        <v>3200</v>
      </c>
      <c r="E14" s="302">
        <v>3200</v>
      </c>
      <c r="F14" s="303">
        <v>3200</v>
      </c>
      <c r="G14" s="303"/>
      <c r="H14" s="303">
        <v>126</v>
      </c>
      <c r="I14" s="303">
        <f t="shared" si="2"/>
        <v>3074</v>
      </c>
      <c r="J14" s="292" t="s">
        <v>438</v>
      </c>
      <c r="L14" s="296"/>
    </row>
    <row r="15" spans="1:12" s="290" customFormat="1" ht="36" customHeight="1">
      <c r="A15" s="299">
        <v>6</v>
      </c>
      <c r="B15" s="300" t="s">
        <v>232</v>
      </c>
      <c r="C15" s="301" t="s">
        <v>443</v>
      </c>
      <c r="D15" s="302">
        <v>2800</v>
      </c>
      <c r="E15" s="302">
        <v>2800</v>
      </c>
      <c r="F15" s="303">
        <v>2800</v>
      </c>
      <c r="G15" s="303"/>
      <c r="H15" s="303">
        <v>271</v>
      </c>
      <c r="I15" s="303">
        <f t="shared" si="2"/>
        <v>2529</v>
      </c>
      <c r="J15" s="292" t="s">
        <v>438</v>
      </c>
      <c r="L15" s="296"/>
    </row>
    <row r="16" spans="1:12" s="290" customFormat="1" ht="32.25" customHeight="1">
      <c r="A16" s="304" t="s">
        <v>213</v>
      </c>
      <c r="B16" s="298" t="s">
        <v>444</v>
      </c>
      <c r="C16" s="294"/>
      <c r="D16" s="295">
        <f t="shared" ref="D16:I16" si="3">D17+D43+D50</f>
        <v>228123</v>
      </c>
      <c r="E16" s="295">
        <f t="shared" si="3"/>
        <v>214740.4</v>
      </c>
      <c r="F16" s="295">
        <f t="shared" si="3"/>
        <v>214740.4</v>
      </c>
      <c r="G16" s="295">
        <f t="shared" si="3"/>
        <v>3347</v>
      </c>
      <c r="H16" s="295">
        <f t="shared" si="3"/>
        <v>2294</v>
      </c>
      <c r="I16" s="295">
        <f t="shared" si="3"/>
        <v>215793.4</v>
      </c>
      <c r="J16" s="294"/>
      <c r="L16" s="296"/>
    </row>
    <row r="17" spans="1:12" s="290" customFormat="1" ht="71.25" customHeight="1">
      <c r="A17" s="297" t="s">
        <v>110</v>
      </c>
      <c r="B17" s="298" t="s">
        <v>445</v>
      </c>
      <c r="C17" s="305"/>
      <c r="D17" s="306">
        <f t="shared" ref="D17:I17" si="4">D18</f>
        <v>149631</v>
      </c>
      <c r="E17" s="306">
        <f t="shared" si="4"/>
        <v>139791</v>
      </c>
      <c r="F17" s="306">
        <f t="shared" si="4"/>
        <v>139791</v>
      </c>
      <c r="G17" s="306">
        <f t="shared" si="4"/>
        <v>2553</v>
      </c>
      <c r="H17" s="306">
        <f>H18</f>
        <v>1654</v>
      </c>
      <c r="I17" s="306">
        <f t="shared" si="4"/>
        <v>140690</v>
      </c>
      <c r="J17" s="294"/>
    </row>
    <row r="18" spans="1:12" s="290" customFormat="1" ht="27.75" customHeight="1">
      <c r="A18" s="297" t="s">
        <v>395</v>
      </c>
      <c r="B18" s="298" t="s">
        <v>446</v>
      </c>
      <c r="C18" s="305"/>
      <c r="D18" s="306">
        <f t="shared" ref="D18:I18" si="5">SUM(D19:D42)</f>
        <v>149631</v>
      </c>
      <c r="E18" s="306">
        <f t="shared" si="5"/>
        <v>139791</v>
      </c>
      <c r="F18" s="306">
        <f t="shared" si="5"/>
        <v>139791</v>
      </c>
      <c r="G18" s="306">
        <f t="shared" si="5"/>
        <v>2553</v>
      </c>
      <c r="H18" s="306">
        <f>SUM(H19:H42)</f>
        <v>1654</v>
      </c>
      <c r="I18" s="306">
        <f t="shared" si="5"/>
        <v>140690</v>
      </c>
      <c r="J18" s="307"/>
      <c r="L18" s="308"/>
    </row>
    <row r="19" spans="1:12" s="290" customFormat="1" ht="33.75" customHeight="1">
      <c r="A19" s="292">
        <v>1</v>
      </c>
      <c r="B19" s="309" t="s">
        <v>140</v>
      </c>
      <c r="C19" s="310" t="s">
        <v>447</v>
      </c>
      <c r="D19" s="311">
        <v>2600</v>
      </c>
      <c r="E19" s="311">
        <v>2415</v>
      </c>
      <c r="F19" s="311">
        <v>2415</v>
      </c>
      <c r="G19" s="312"/>
      <c r="H19" s="312">
        <v>115</v>
      </c>
      <c r="I19" s="303">
        <f t="shared" ref="I19:I42" si="6">F19+G19-H19</f>
        <v>2300</v>
      </c>
      <c r="J19" s="292" t="s">
        <v>438</v>
      </c>
      <c r="L19" s="296"/>
    </row>
    <row r="20" spans="1:12" s="290" customFormat="1" ht="37.5" customHeight="1">
      <c r="A20" s="292">
        <v>2</v>
      </c>
      <c r="B20" s="313" t="s">
        <v>142</v>
      </c>
      <c r="C20" s="310" t="s">
        <v>448</v>
      </c>
      <c r="D20" s="311">
        <v>6000</v>
      </c>
      <c r="E20" s="311">
        <v>5700</v>
      </c>
      <c r="F20" s="311">
        <v>5700</v>
      </c>
      <c r="G20" s="312"/>
      <c r="H20" s="311">
        <v>53</v>
      </c>
      <c r="I20" s="303">
        <f t="shared" si="6"/>
        <v>5647</v>
      </c>
      <c r="J20" s="292" t="s">
        <v>438</v>
      </c>
    </row>
    <row r="21" spans="1:12" s="290" customFormat="1" ht="34.5" customHeight="1">
      <c r="A21" s="292">
        <v>3</v>
      </c>
      <c r="B21" s="79" t="s">
        <v>449</v>
      </c>
      <c r="C21" s="310" t="s">
        <v>450</v>
      </c>
      <c r="D21" s="311">
        <v>6000</v>
      </c>
      <c r="E21" s="311">
        <v>5348.2</v>
      </c>
      <c r="F21" s="311">
        <v>5348.2</v>
      </c>
      <c r="G21" s="312"/>
      <c r="H21" s="312">
        <v>60</v>
      </c>
      <c r="I21" s="303">
        <f t="shared" si="6"/>
        <v>5288.2</v>
      </c>
      <c r="J21" s="292" t="s">
        <v>438</v>
      </c>
    </row>
    <row r="22" spans="1:12" s="290" customFormat="1" ht="38.25" customHeight="1">
      <c r="A22" s="292">
        <v>4</v>
      </c>
      <c r="B22" s="79" t="s">
        <v>146</v>
      </c>
      <c r="C22" s="310" t="s">
        <v>451</v>
      </c>
      <c r="D22" s="311">
        <v>4000</v>
      </c>
      <c r="E22" s="311">
        <v>3797.8</v>
      </c>
      <c r="F22" s="311">
        <v>3797.8</v>
      </c>
      <c r="G22" s="311"/>
      <c r="H22" s="311">
        <v>30</v>
      </c>
      <c r="I22" s="303">
        <f t="shared" si="6"/>
        <v>3767.8</v>
      </c>
      <c r="J22" s="292" t="s">
        <v>438</v>
      </c>
    </row>
    <row r="23" spans="1:12" s="290" customFormat="1" ht="39" customHeight="1">
      <c r="A23" s="292">
        <v>5</v>
      </c>
      <c r="B23" s="79" t="s">
        <v>148</v>
      </c>
      <c r="C23" s="310" t="s">
        <v>452</v>
      </c>
      <c r="D23" s="311">
        <v>5500</v>
      </c>
      <c r="E23" s="311">
        <v>4890</v>
      </c>
      <c r="F23" s="311">
        <v>4890</v>
      </c>
      <c r="G23" s="311"/>
      <c r="H23" s="311">
        <v>128</v>
      </c>
      <c r="I23" s="303">
        <f t="shared" si="6"/>
        <v>4762</v>
      </c>
      <c r="J23" s="292" t="s">
        <v>438</v>
      </c>
    </row>
    <row r="24" spans="1:12" s="290" customFormat="1" ht="39" customHeight="1">
      <c r="A24" s="292">
        <v>6</v>
      </c>
      <c r="B24" s="79" t="s">
        <v>150</v>
      </c>
      <c r="C24" s="310" t="s">
        <v>453</v>
      </c>
      <c r="D24" s="314">
        <v>13000</v>
      </c>
      <c r="E24" s="314">
        <v>12020</v>
      </c>
      <c r="F24" s="314">
        <v>12020</v>
      </c>
      <c r="G24" s="312"/>
      <c r="H24" s="312">
        <v>236</v>
      </c>
      <c r="I24" s="303">
        <f t="shared" si="6"/>
        <v>11784</v>
      </c>
      <c r="J24" s="292" t="s">
        <v>438</v>
      </c>
    </row>
    <row r="25" spans="1:12" ht="31.5" customHeight="1">
      <c r="A25" s="292">
        <v>7</v>
      </c>
      <c r="B25" s="79" t="s">
        <v>152</v>
      </c>
      <c r="C25" s="310" t="s">
        <v>454</v>
      </c>
      <c r="D25" s="314">
        <v>10100</v>
      </c>
      <c r="E25" s="314">
        <v>8776</v>
      </c>
      <c r="F25" s="314">
        <v>8776</v>
      </c>
      <c r="G25" s="315"/>
      <c r="H25" s="315">
        <v>335</v>
      </c>
      <c r="I25" s="303">
        <f t="shared" si="6"/>
        <v>8441</v>
      </c>
      <c r="J25" s="292" t="s">
        <v>438</v>
      </c>
    </row>
    <row r="26" spans="1:12" ht="31.5" customHeight="1">
      <c r="A26" s="292">
        <v>8</v>
      </c>
      <c r="B26" s="79" t="s">
        <v>455</v>
      </c>
      <c r="C26" s="310" t="s">
        <v>456</v>
      </c>
      <c r="D26" s="314">
        <v>14900</v>
      </c>
      <c r="E26" s="314">
        <v>13984</v>
      </c>
      <c r="F26" s="314">
        <v>13984</v>
      </c>
      <c r="G26" s="312"/>
      <c r="H26" s="312">
        <v>20</v>
      </c>
      <c r="I26" s="303">
        <f t="shared" si="6"/>
        <v>13964</v>
      </c>
      <c r="J26" s="292" t="s">
        <v>438</v>
      </c>
    </row>
    <row r="27" spans="1:12" ht="31.5" customHeight="1">
      <c r="A27" s="292">
        <v>9</v>
      </c>
      <c r="B27" s="79" t="s">
        <v>160</v>
      </c>
      <c r="C27" s="310" t="s">
        <v>457</v>
      </c>
      <c r="D27" s="311">
        <v>5000</v>
      </c>
      <c r="E27" s="311">
        <v>4750</v>
      </c>
      <c r="F27" s="311">
        <v>4750</v>
      </c>
      <c r="G27" s="312"/>
      <c r="H27" s="312">
        <v>171</v>
      </c>
      <c r="I27" s="303">
        <f t="shared" si="6"/>
        <v>4579</v>
      </c>
      <c r="J27" s="292" t="s">
        <v>438</v>
      </c>
    </row>
    <row r="28" spans="1:12" ht="31.5" customHeight="1">
      <c r="A28" s="292">
        <v>10</v>
      </c>
      <c r="B28" s="317" t="s">
        <v>162</v>
      </c>
      <c r="C28" s="310" t="s">
        <v>458</v>
      </c>
      <c r="D28" s="311">
        <v>3286</v>
      </c>
      <c r="E28" s="311">
        <v>3122</v>
      </c>
      <c r="F28" s="311">
        <v>3122</v>
      </c>
      <c r="G28" s="312"/>
      <c r="H28" s="312">
        <v>215</v>
      </c>
      <c r="I28" s="303">
        <f t="shared" si="6"/>
        <v>2907</v>
      </c>
      <c r="J28" s="292" t="s">
        <v>438</v>
      </c>
    </row>
    <row r="29" spans="1:12" ht="31.5" customHeight="1">
      <c r="A29" s="292">
        <v>11</v>
      </c>
      <c r="B29" s="317" t="s">
        <v>178</v>
      </c>
      <c r="C29" s="310" t="s">
        <v>459</v>
      </c>
      <c r="D29" s="314">
        <v>1100</v>
      </c>
      <c r="E29" s="314">
        <v>1045</v>
      </c>
      <c r="F29" s="314">
        <v>1045</v>
      </c>
      <c r="G29" s="312"/>
      <c r="H29" s="312">
        <v>15</v>
      </c>
      <c r="I29" s="303">
        <f t="shared" si="6"/>
        <v>1030</v>
      </c>
      <c r="J29" s="292" t="s">
        <v>438</v>
      </c>
    </row>
    <row r="30" spans="1:12" ht="31.5" customHeight="1">
      <c r="A30" s="292">
        <v>12</v>
      </c>
      <c r="B30" s="317" t="s">
        <v>184</v>
      </c>
      <c r="C30" s="310" t="s">
        <v>460</v>
      </c>
      <c r="D30" s="314">
        <v>2900</v>
      </c>
      <c r="E30" s="314">
        <v>2900</v>
      </c>
      <c r="F30" s="314">
        <v>2900</v>
      </c>
      <c r="G30" s="312"/>
      <c r="H30" s="312">
        <v>197</v>
      </c>
      <c r="I30" s="303">
        <f t="shared" si="6"/>
        <v>2703</v>
      </c>
      <c r="J30" s="292" t="s">
        <v>438</v>
      </c>
    </row>
    <row r="31" spans="1:12" ht="31.5" customHeight="1">
      <c r="A31" s="292">
        <v>13</v>
      </c>
      <c r="B31" s="317" t="s">
        <v>186</v>
      </c>
      <c r="C31" s="310" t="s">
        <v>461</v>
      </c>
      <c r="D31" s="314">
        <v>3500</v>
      </c>
      <c r="E31" s="314">
        <v>3500</v>
      </c>
      <c r="F31" s="314">
        <v>3500</v>
      </c>
      <c r="G31" s="312"/>
      <c r="H31" s="312">
        <v>19</v>
      </c>
      <c r="I31" s="303">
        <f t="shared" si="6"/>
        <v>3481</v>
      </c>
      <c r="J31" s="292" t="s">
        <v>438</v>
      </c>
    </row>
    <row r="32" spans="1:12" ht="31.5" customHeight="1">
      <c r="A32" s="292">
        <v>14</v>
      </c>
      <c r="B32" s="79" t="s">
        <v>136</v>
      </c>
      <c r="C32" s="310" t="s">
        <v>462</v>
      </c>
      <c r="D32" s="314">
        <v>13545</v>
      </c>
      <c r="E32" s="314">
        <v>12868</v>
      </c>
      <c r="F32" s="314">
        <v>12868</v>
      </c>
      <c r="G32" s="312">
        <v>458</v>
      </c>
      <c r="H32" s="312"/>
      <c r="I32" s="303">
        <f t="shared" si="6"/>
        <v>13326</v>
      </c>
      <c r="J32" s="292" t="s">
        <v>463</v>
      </c>
    </row>
    <row r="33" spans="1:10" ht="31.5" customHeight="1">
      <c r="A33" s="292">
        <v>15</v>
      </c>
      <c r="B33" s="79" t="s">
        <v>138</v>
      </c>
      <c r="C33" s="310" t="s">
        <v>464</v>
      </c>
      <c r="D33" s="314">
        <v>14900</v>
      </c>
      <c r="E33" s="314">
        <v>13365</v>
      </c>
      <c r="F33" s="314">
        <v>13365</v>
      </c>
      <c r="G33" s="312">
        <v>373</v>
      </c>
      <c r="H33" s="312"/>
      <c r="I33" s="303">
        <f t="shared" si="6"/>
        <v>13738</v>
      </c>
      <c r="J33" s="292" t="s">
        <v>463</v>
      </c>
    </row>
    <row r="34" spans="1:10" ht="31.5" customHeight="1">
      <c r="A34" s="292">
        <v>16</v>
      </c>
      <c r="B34" s="79" t="s">
        <v>465</v>
      </c>
      <c r="C34" s="310" t="s">
        <v>466</v>
      </c>
      <c r="D34" s="311">
        <v>2500</v>
      </c>
      <c r="E34" s="311">
        <v>2375</v>
      </c>
      <c r="F34" s="311">
        <v>2375</v>
      </c>
      <c r="G34" s="312">
        <v>85</v>
      </c>
      <c r="H34" s="312"/>
      <c r="I34" s="303">
        <f t="shared" si="6"/>
        <v>2460</v>
      </c>
      <c r="J34" s="292" t="s">
        <v>463</v>
      </c>
    </row>
    <row r="35" spans="1:10" ht="31.5" customHeight="1">
      <c r="A35" s="292">
        <v>17</v>
      </c>
      <c r="B35" s="317" t="s">
        <v>166</v>
      </c>
      <c r="C35" s="310" t="s">
        <v>467</v>
      </c>
      <c r="D35" s="314">
        <v>3600</v>
      </c>
      <c r="E35" s="314">
        <v>2850</v>
      </c>
      <c r="F35" s="314">
        <v>2850</v>
      </c>
      <c r="G35" s="312">
        <v>750</v>
      </c>
      <c r="H35" s="312"/>
      <c r="I35" s="303">
        <f t="shared" si="6"/>
        <v>3600</v>
      </c>
      <c r="J35" s="292" t="s">
        <v>463</v>
      </c>
    </row>
    <row r="36" spans="1:10" ht="31.5" customHeight="1">
      <c r="A36" s="292">
        <v>18</v>
      </c>
      <c r="B36" s="318" t="s">
        <v>168</v>
      </c>
      <c r="C36" s="310" t="s">
        <v>468</v>
      </c>
      <c r="D36" s="314">
        <v>3600</v>
      </c>
      <c r="E36" s="314">
        <v>3420</v>
      </c>
      <c r="F36" s="314">
        <v>3420</v>
      </c>
      <c r="G36" s="312">
        <v>160</v>
      </c>
      <c r="H36" s="312"/>
      <c r="I36" s="303">
        <f t="shared" si="6"/>
        <v>3580</v>
      </c>
      <c r="J36" s="292" t="s">
        <v>463</v>
      </c>
    </row>
    <row r="37" spans="1:10" ht="31.5" customHeight="1">
      <c r="A37" s="292">
        <v>19</v>
      </c>
      <c r="B37" s="317" t="s">
        <v>170</v>
      </c>
      <c r="C37" s="310" t="s">
        <v>469</v>
      </c>
      <c r="D37" s="314">
        <v>1900</v>
      </c>
      <c r="E37" s="314">
        <v>1805</v>
      </c>
      <c r="F37" s="314">
        <v>1805</v>
      </c>
      <c r="G37" s="312">
        <v>62</v>
      </c>
      <c r="H37" s="312"/>
      <c r="I37" s="303">
        <f t="shared" si="6"/>
        <v>1867</v>
      </c>
      <c r="J37" s="292" t="s">
        <v>463</v>
      </c>
    </row>
    <row r="38" spans="1:10" ht="42.75" customHeight="1">
      <c r="A38" s="292">
        <v>20</v>
      </c>
      <c r="B38" s="317" t="s">
        <v>174</v>
      </c>
      <c r="C38" s="310" t="s">
        <v>470</v>
      </c>
      <c r="D38" s="314">
        <v>7000</v>
      </c>
      <c r="E38" s="314">
        <v>6650</v>
      </c>
      <c r="F38" s="314">
        <v>6650</v>
      </c>
      <c r="G38" s="312">
        <v>293</v>
      </c>
      <c r="H38" s="312"/>
      <c r="I38" s="303">
        <f t="shared" si="6"/>
        <v>6943</v>
      </c>
      <c r="J38" s="292" t="s">
        <v>463</v>
      </c>
    </row>
    <row r="39" spans="1:10" ht="32.25" customHeight="1">
      <c r="A39" s="292">
        <v>21</v>
      </c>
      <c r="B39" s="317" t="s">
        <v>176</v>
      </c>
      <c r="C39" s="310" t="s">
        <v>471</v>
      </c>
      <c r="D39" s="314">
        <v>3200</v>
      </c>
      <c r="E39" s="314">
        <v>3040</v>
      </c>
      <c r="F39" s="314">
        <v>3040</v>
      </c>
      <c r="G39" s="312">
        <v>142</v>
      </c>
      <c r="H39" s="312"/>
      <c r="I39" s="303">
        <f t="shared" si="6"/>
        <v>3182</v>
      </c>
      <c r="J39" s="292" t="s">
        <v>463</v>
      </c>
    </row>
    <row r="40" spans="1:10" ht="32.25" customHeight="1">
      <c r="A40" s="292">
        <v>22</v>
      </c>
      <c r="B40" s="317" t="s">
        <v>180</v>
      </c>
      <c r="C40" s="310" t="s">
        <v>472</v>
      </c>
      <c r="D40" s="314">
        <v>3600</v>
      </c>
      <c r="E40" s="314">
        <v>3420</v>
      </c>
      <c r="F40" s="314">
        <v>3420</v>
      </c>
      <c r="G40" s="312">
        <v>90</v>
      </c>
      <c r="H40" s="312"/>
      <c r="I40" s="303">
        <f t="shared" si="6"/>
        <v>3510</v>
      </c>
      <c r="J40" s="292" t="s">
        <v>463</v>
      </c>
    </row>
    <row r="41" spans="1:10" ht="32.25" customHeight="1">
      <c r="A41" s="292">
        <v>23</v>
      </c>
      <c r="B41" s="317" t="s">
        <v>182</v>
      </c>
      <c r="C41" s="310" t="s">
        <v>473</v>
      </c>
      <c r="D41" s="314">
        <v>3000</v>
      </c>
      <c r="E41" s="314">
        <v>2850</v>
      </c>
      <c r="F41" s="314">
        <v>2850</v>
      </c>
      <c r="G41" s="312">
        <v>140</v>
      </c>
      <c r="H41" s="312"/>
      <c r="I41" s="303">
        <f t="shared" ref="I41" si="7">F41+G41-H41</f>
        <v>2990</v>
      </c>
      <c r="J41" s="292" t="s">
        <v>463</v>
      </c>
    </row>
    <row r="42" spans="1:10" ht="32.25" customHeight="1">
      <c r="A42" s="292">
        <v>24</v>
      </c>
      <c r="B42" s="339" t="s">
        <v>188</v>
      </c>
      <c r="C42" s="310" t="s">
        <v>488</v>
      </c>
      <c r="D42" s="314">
        <v>14900</v>
      </c>
      <c r="E42" s="314">
        <v>14900</v>
      </c>
      <c r="F42" s="314">
        <f>E42</f>
        <v>14900</v>
      </c>
      <c r="G42" s="312"/>
      <c r="H42" s="312">
        <v>60</v>
      </c>
      <c r="I42" s="303">
        <f t="shared" si="6"/>
        <v>14840</v>
      </c>
      <c r="J42" s="292" t="s">
        <v>463</v>
      </c>
    </row>
    <row r="43" spans="1:10" ht="33.75" customHeight="1">
      <c r="A43" s="297" t="s">
        <v>127</v>
      </c>
      <c r="B43" s="298" t="s">
        <v>195</v>
      </c>
      <c r="C43" s="294"/>
      <c r="D43" s="306">
        <f t="shared" ref="D43:I43" si="8">D44</f>
        <v>73628</v>
      </c>
      <c r="E43" s="306">
        <f t="shared" si="8"/>
        <v>70085.399999999994</v>
      </c>
      <c r="F43" s="306">
        <f t="shared" si="8"/>
        <v>70085.399999999994</v>
      </c>
      <c r="G43" s="306">
        <f t="shared" si="8"/>
        <v>794</v>
      </c>
      <c r="H43" s="306">
        <f t="shared" si="8"/>
        <v>526</v>
      </c>
      <c r="I43" s="306">
        <f t="shared" si="8"/>
        <v>70353.399999999994</v>
      </c>
      <c r="J43" s="319"/>
    </row>
    <row r="44" spans="1:10" ht="24.75" customHeight="1">
      <c r="A44" s="297" t="s">
        <v>395</v>
      </c>
      <c r="B44" s="298" t="s">
        <v>446</v>
      </c>
      <c r="C44" s="294"/>
      <c r="D44" s="306">
        <f t="shared" ref="D44:I44" si="9">SUM(D45:D49)</f>
        <v>73628</v>
      </c>
      <c r="E44" s="306">
        <f t="shared" si="9"/>
        <v>70085.399999999994</v>
      </c>
      <c r="F44" s="306">
        <f t="shared" si="9"/>
        <v>70085.399999999994</v>
      </c>
      <c r="G44" s="306">
        <f t="shared" si="9"/>
        <v>794</v>
      </c>
      <c r="H44" s="306">
        <f t="shared" si="9"/>
        <v>526</v>
      </c>
      <c r="I44" s="306">
        <f t="shared" si="9"/>
        <v>70353.399999999994</v>
      </c>
      <c r="J44" s="319"/>
    </row>
    <row r="45" spans="1:10" ht="33" customHeight="1">
      <c r="A45" s="292">
        <v>1</v>
      </c>
      <c r="B45" s="320" t="s">
        <v>202</v>
      </c>
      <c r="C45" s="310" t="s">
        <v>474</v>
      </c>
      <c r="D45" s="314">
        <v>14900</v>
      </c>
      <c r="E45" s="314">
        <v>14155</v>
      </c>
      <c r="F45" s="314">
        <v>14155</v>
      </c>
      <c r="G45" s="314"/>
      <c r="H45" s="314">
        <v>252</v>
      </c>
      <c r="I45" s="303">
        <f>F45+G45-H45</f>
        <v>13903</v>
      </c>
      <c r="J45" s="292" t="s">
        <v>438</v>
      </c>
    </row>
    <row r="46" spans="1:10" ht="33" customHeight="1">
      <c r="A46" s="321">
        <v>2</v>
      </c>
      <c r="B46" s="320" t="s">
        <v>204</v>
      </c>
      <c r="C46" s="310" t="s">
        <v>475</v>
      </c>
      <c r="D46" s="314">
        <v>14900</v>
      </c>
      <c r="E46" s="314">
        <v>14155</v>
      </c>
      <c r="F46" s="314">
        <v>14155</v>
      </c>
      <c r="G46" s="314"/>
      <c r="H46" s="314">
        <v>274</v>
      </c>
      <c r="I46" s="303">
        <f>F46+G46-H46</f>
        <v>13881</v>
      </c>
      <c r="J46" s="292" t="s">
        <v>438</v>
      </c>
    </row>
    <row r="47" spans="1:10" ht="33" customHeight="1">
      <c r="A47" s="292">
        <v>3</v>
      </c>
      <c r="B47" s="320" t="s">
        <v>476</v>
      </c>
      <c r="C47" s="310" t="s">
        <v>477</v>
      </c>
      <c r="D47" s="314">
        <v>14028</v>
      </c>
      <c r="E47" s="314">
        <v>13326</v>
      </c>
      <c r="F47" s="314">
        <v>13326</v>
      </c>
      <c r="G47" s="314">
        <v>323</v>
      </c>
      <c r="H47" s="314"/>
      <c r="I47" s="303">
        <f>F47+G47-H47</f>
        <v>13649</v>
      </c>
      <c r="J47" s="292" t="s">
        <v>463</v>
      </c>
    </row>
    <row r="48" spans="1:10" ht="33" customHeight="1">
      <c r="A48" s="321">
        <v>4</v>
      </c>
      <c r="B48" s="320" t="s">
        <v>206</v>
      </c>
      <c r="C48" s="310" t="s">
        <v>478</v>
      </c>
      <c r="D48" s="314">
        <v>14900</v>
      </c>
      <c r="E48" s="314">
        <v>14155</v>
      </c>
      <c r="F48" s="314">
        <v>14155</v>
      </c>
      <c r="G48" s="314">
        <v>400</v>
      </c>
      <c r="H48" s="314"/>
      <c r="I48" s="303">
        <f>F48+G48-H48</f>
        <v>14555</v>
      </c>
      <c r="J48" s="292" t="s">
        <v>463</v>
      </c>
    </row>
    <row r="49" spans="1:10" ht="33" customHeight="1">
      <c r="A49" s="292">
        <v>5</v>
      </c>
      <c r="B49" s="320" t="s">
        <v>200</v>
      </c>
      <c r="C49" s="310" t="s">
        <v>479</v>
      </c>
      <c r="D49" s="314">
        <v>14900</v>
      </c>
      <c r="E49" s="314">
        <v>14294.4</v>
      </c>
      <c r="F49" s="314">
        <v>14294.4</v>
      </c>
      <c r="G49" s="314">
        <v>71</v>
      </c>
      <c r="H49" s="314"/>
      <c r="I49" s="303">
        <f>F49+G49-H49</f>
        <v>14365.4</v>
      </c>
      <c r="J49" s="292" t="s">
        <v>463</v>
      </c>
    </row>
    <row r="50" spans="1:10" ht="46.5" customHeight="1">
      <c r="A50" s="297" t="s">
        <v>132</v>
      </c>
      <c r="B50" s="322" t="s">
        <v>480</v>
      </c>
      <c r="C50" s="294"/>
      <c r="D50" s="306">
        <f t="shared" ref="D50:I50" si="10">D51</f>
        <v>4864</v>
      </c>
      <c r="E50" s="306">
        <f t="shared" si="10"/>
        <v>4864</v>
      </c>
      <c r="F50" s="306">
        <f t="shared" si="10"/>
        <v>4864</v>
      </c>
      <c r="G50" s="306">
        <f t="shared" si="10"/>
        <v>0</v>
      </c>
      <c r="H50" s="306">
        <f t="shared" si="10"/>
        <v>114</v>
      </c>
      <c r="I50" s="306">
        <f t="shared" si="10"/>
        <v>4750</v>
      </c>
      <c r="J50" s="319"/>
    </row>
    <row r="51" spans="1:10" ht="19.5" customHeight="1">
      <c r="A51" s="297" t="s">
        <v>395</v>
      </c>
      <c r="B51" s="298" t="s">
        <v>446</v>
      </c>
      <c r="C51" s="294"/>
      <c r="D51" s="306">
        <f t="shared" ref="D51:I51" si="11">SUM(D52:D52)</f>
        <v>4864</v>
      </c>
      <c r="E51" s="306">
        <f t="shared" si="11"/>
        <v>4864</v>
      </c>
      <c r="F51" s="306">
        <f t="shared" si="11"/>
        <v>4864</v>
      </c>
      <c r="G51" s="306">
        <f t="shared" si="11"/>
        <v>0</v>
      </c>
      <c r="H51" s="306">
        <f t="shared" si="11"/>
        <v>114</v>
      </c>
      <c r="I51" s="306">
        <f t="shared" si="11"/>
        <v>4750</v>
      </c>
      <c r="J51" s="319"/>
    </row>
    <row r="52" spans="1:10" ht="52.5" customHeight="1">
      <c r="A52" s="292">
        <v>1</v>
      </c>
      <c r="B52" s="320" t="s">
        <v>481</v>
      </c>
      <c r="C52" s="310" t="s">
        <v>482</v>
      </c>
      <c r="D52" s="314">
        <v>4864</v>
      </c>
      <c r="E52" s="314">
        <v>4864</v>
      </c>
      <c r="F52" s="314">
        <v>4864</v>
      </c>
      <c r="G52" s="319"/>
      <c r="H52" s="314">
        <v>114</v>
      </c>
      <c r="I52" s="303">
        <f>F52+G52-H52</f>
        <v>4750</v>
      </c>
      <c r="J52" s="292" t="s">
        <v>438</v>
      </c>
    </row>
  </sheetData>
  <mergeCells count="16">
    <mergeCell ref="A1:J1"/>
    <mergeCell ref="A2:J2"/>
    <mergeCell ref="A3:J3"/>
    <mergeCell ref="H4:J4"/>
    <mergeCell ref="A5:A7"/>
    <mergeCell ref="B5:B7"/>
    <mergeCell ref="C5:E5"/>
    <mergeCell ref="F5:F7"/>
    <mergeCell ref="G5:H5"/>
    <mergeCell ref="I5:I7"/>
    <mergeCell ref="J5:J7"/>
    <mergeCell ref="C6:C7"/>
    <mergeCell ref="D6:D7"/>
    <mergeCell ref="E6:E7"/>
    <mergeCell ref="G6:G7"/>
    <mergeCell ref="H6:H7"/>
  </mergeCells>
  <pageMargins left="0.51181102362204722" right="0.19685039370078741" top="0.43307086614173229" bottom="0.43307086614173229"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2"/>
  <sheetViews>
    <sheetView view="pageBreakPreview" topLeftCell="A31" zoomScale="115" zoomScaleNormal="100" zoomScaleSheetLayoutView="115" workbookViewId="0">
      <selection activeCell="F10" sqref="F10"/>
    </sheetView>
  </sheetViews>
  <sheetFormatPr defaultRowHeight="18.75"/>
  <cols>
    <col min="1" max="1" width="4.6640625" style="197" customWidth="1"/>
    <col min="2" max="2" width="36.33203125" customWidth="1"/>
    <col min="3" max="3" width="11.21875" customWidth="1"/>
    <col min="4" max="4" width="7.77734375" customWidth="1"/>
    <col min="5" max="5" width="8.77734375" customWidth="1"/>
    <col min="6" max="6" width="10" style="338" customWidth="1"/>
    <col min="7" max="7" width="7.109375" customWidth="1"/>
    <col min="8" max="8" width="6.5546875" customWidth="1"/>
    <col min="9" max="9" width="8.88671875" customWidth="1"/>
    <col min="10" max="10" width="9.88671875" customWidth="1"/>
    <col min="12" max="12" width="14.5546875" customWidth="1"/>
    <col min="257" max="257" width="4.6640625" customWidth="1"/>
    <col min="258" max="258" width="28.77734375" customWidth="1"/>
    <col min="259" max="259" width="10.5546875" customWidth="1"/>
    <col min="260" max="260" width="7.77734375" customWidth="1"/>
    <col min="261" max="261" width="8.77734375" customWidth="1"/>
    <col min="262" max="262" width="10" customWidth="1"/>
    <col min="263" max="263" width="7.109375" customWidth="1"/>
    <col min="264" max="264" width="6.5546875" customWidth="1"/>
    <col min="265" max="265" width="10.77734375" customWidth="1"/>
    <col min="266" max="266" width="7.77734375" customWidth="1"/>
    <col min="268" max="268" width="14.5546875" customWidth="1"/>
    <col min="513" max="513" width="4.6640625" customWidth="1"/>
    <col min="514" max="514" width="28.77734375" customWidth="1"/>
    <col min="515" max="515" width="10.5546875" customWidth="1"/>
    <col min="516" max="516" width="7.77734375" customWidth="1"/>
    <col min="517" max="517" width="8.77734375" customWidth="1"/>
    <col min="518" max="518" width="10" customWidth="1"/>
    <col min="519" max="519" width="7.109375" customWidth="1"/>
    <col min="520" max="520" width="6.5546875" customWidth="1"/>
    <col min="521" max="521" width="10.77734375" customWidth="1"/>
    <col min="522" max="522" width="7.77734375" customWidth="1"/>
    <col min="524" max="524" width="14.5546875" customWidth="1"/>
    <col min="769" max="769" width="4.6640625" customWidth="1"/>
    <col min="770" max="770" width="28.77734375" customWidth="1"/>
    <col min="771" max="771" width="10.5546875" customWidth="1"/>
    <col min="772" max="772" width="7.77734375" customWidth="1"/>
    <col min="773" max="773" width="8.77734375" customWidth="1"/>
    <col min="774" max="774" width="10" customWidth="1"/>
    <col min="775" max="775" width="7.109375" customWidth="1"/>
    <col min="776" max="776" width="6.5546875" customWidth="1"/>
    <col min="777" max="777" width="10.77734375" customWidth="1"/>
    <col min="778" max="778" width="7.77734375" customWidth="1"/>
    <col min="780" max="780" width="14.5546875" customWidth="1"/>
    <col min="1025" max="1025" width="4.6640625" customWidth="1"/>
    <col min="1026" max="1026" width="28.77734375" customWidth="1"/>
    <col min="1027" max="1027" width="10.5546875" customWidth="1"/>
    <col min="1028" max="1028" width="7.77734375" customWidth="1"/>
    <col min="1029" max="1029" width="8.77734375" customWidth="1"/>
    <col min="1030" max="1030" width="10" customWidth="1"/>
    <col min="1031" max="1031" width="7.109375" customWidth="1"/>
    <col min="1032" max="1032" width="6.5546875" customWidth="1"/>
    <col min="1033" max="1033" width="10.77734375" customWidth="1"/>
    <col min="1034" max="1034" width="7.77734375" customWidth="1"/>
    <col min="1036" max="1036" width="14.5546875" customWidth="1"/>
    <col min="1281" max="1281" width="4.6640625" customWidth="1"/>
    <col min="1282" max="1282" width="28.77734375" customWidth="1"/>
    <col min="1283" max="1283" width="10.5546875" customWidth="1"/>
    <col min="1284" max="1284" width="7.77734375" customWidth="1"/>
    <col min="1285" max="1285" width="8.77734375" customWidth="1"/>
    <col min="1286" max="1286" width="10" customWidth="1"/>
    <col min="1287" max="1287" width="7.109375" customWidth="1"/>
    <col min="1288" max="1288" width="6.5546875" customWidth="1"/>
    <col min="1289" max="1289" width="10.77734375" customWidth="1"/>
    <col min="1290" max="1290" width="7.77734375" customWidth="1"/>
    <col min="1292" max="1292" width="14.5546875" customWidth="1"/>
    <col min="1537" max="1537" width="4.6640625" customWidth="1"/>
    <col min="1538" max="1538" width="28.77734375" customWidth="1"/>
    <col min="1539" max="1539" width="10.5546875" customWidth="1"/>
    <col min="1540" max="1540" width="7.77734375" customWidth="1"/>
    <col min="1541" max="1541" width="8.77734375" customWidth="1"/>
    <col min="1542" max="1542" width="10" customWidth="1"/>
    <col min="1543" max="1543" width="7.109375" customWidth="1"/>
    <col min="1544" max="1544" width="6.5546875" customWidth="1"/>
    <col min="1545" max="1545" width="10.77734375" customWidth="1"/>
    <col min="1546" max="1546" width="7.77734375" customWidth="1"/>
    <col min="1548" max="1548" width="14.5546875" customWidth="1"/>
    <col min="1793" max="1793" width="4.6640625" customWidth="1"/>
    <col min="1794" max="1794" width="28.77734375" customWidth="1"/>
    <col min="1795" max="1795" width="10.5546875" customWidth="1"/>
    <col min="1796" max="1796" width="7.77734375" customWidth="1"/>
    <col min="1797" max="1797" width="8.77734375" customWidth="1"/>
    <col min="1798" max="1798" width="10" customWidth="1"/>
    <col min="1799" max="1799" width="7.109375" customWidth="1"/>
    <col min="1800" max="1800" width="6.5546875" customWidth="1"/>
    <col min="1801" max="1801" width="10.77734375" customWidth="1"/>
    <col min="1802" max="1802" width="7.77734375" customWidth="1"/>
    <col min="1804" max="1804" width="14.5546875" customWidth="1"/>
    <col min="2049" max="2049" width="4.6640625" customWidth="1"/>
    <col min="2050" max="2050" width="28.77734375" customWidth="1"/>
    <col min="2051" max="2051" width="10.5546875" customWidth="1"/>
    <col min="2052" max="2052" width="7.77734375" customWidth="1"/>
    <col min="2053" max="2053" width="8.77734375" customWidth="1"/>
    <col min="2054" max="2054" width="10" customWidth="1"/>
    <col min="2055" max="2055" width="7.109375" customWidth="1"/>
    <col min="2056" max="2056" width="6.5546875" customWidth="1"/>
    <col min="2057" max="2057" width="10.77734375" customWidth="1"/>
    <col min="2058" max="2058" width="7.77734375" customWidth="1"/>
    <col min="2060" max="2060" width="14.5546875" customWidth="1"/>
    <col min="2305" max="2305" width="4.6640625" customWidth="1"/>
    <col min="2306" max="2306" width="28.77734375" customWidth="1"/>
    <col min="2307" max="2307" width="10.5546875" customWidth="1"/>
    <col min="2308" max="2308" width="7.77734375" customWidth="1"/>
    <col min="2309" max="2309" width="8.77734375" customWidth="1"/>
    <col min="2310" max="2310" width="10" customWidth="1"/>
    <col min="2311" max="2311" width="7.109375" customWidth="1"/>
    <col min="2312" max="2312" width="6.5546875" customWidth="1"/>
    <col min="2313" max="2313" width="10.77734375" customWidth="1"/>
    <col min="2314" max="2314" width="7.77734375" customWidth="1"/>
    <col min="2316" max="2316" width="14.5546875" customWidth="1"/>
    <col min="2561" max="2561" width="4.6640625" customWidth="1"/>
    <col min="2562" max="2562" width="28.77734375" customWidth="1"/>
    <col min="2563" max="2563" width="10.5546875" customWidth="1"/>
    <col min="2564" max="2564" width="7.77734375" customWidth="1"/>
    <col min="2565" max="2565" width="8.77734375" customWidth="1"/>
    <col min="2566" max="2566" width="10" customWidth="1"/>
    <col min="2567" max="2567" width="7.109375" customWidth="1"/>
    <col min="2568" max="2568" width="6.5546875" customWidth="1"/>
    <col min="2569" max="2569" width="10.77734375" customWidth="1"/>
    <col min="2570" max="2570" width="7.77734375" customWidth="1"/>
    <col min="2572" max="2572" width="14.5546875" customWidth="1"/>
    <col min="2817" max="2817" width="4.6640625" customWidth="1"/>
    <col min="2818" max="2818" width="28.77734375" customWidth="1"/>
    <col min="2819" max="2819" width="10.5546875" customWidth="1"/>
    <col min="2820" max="2820" width="7.77734375" customWidth="1"/>
    <col min="2821" max="2821" width="8.77734375" customWidth="1"/>
    <col min="2822" max="2822" width="10" customWidth="1"/>
    <col min="2823" max="2823" width="7.109375" customWidth="1"/>
    <col min="2824" max="2824" width="6.5546875" customWidth="1"/>
    <col min="2825" max="2825" width="10.77734375" customWidth="1"/>
    <col min="2826" max="2826" width="7.77734375" customWidth="1"/>
    <col min="2828" max="2828" width="14.5546875" customWidth="1"/>
    <col min="3073" max="3073" width="4.6640625" customWidth="1"/>
    <col min="3074" max="3074" width="28.77734375" customWidth="1"/>
    <col min="3075" max="3075" width="10.5546875" customWidth="1"/>
    <col min="3076" max="3076" width="7.77734375" customWidth="1"/>
    <col min="3077" max="3077" width="8.77734375" customWidth="1"/>
    <col min="3078" max="3078" width="10" customWidth="1"/>
    <col min="3079" max="3079" width="7.109375" customWidth="1"/>
    <col min="3080" max="3080" width="6.5546875" customWidth="1"/>
    <col min="3081" max="3081" width="10.77734375" customWidth="1"/>
    <col min="3082" max="3082" width="7.77734375" customWidth="1"/>
    <col min="3084" max="3084" width="14.5546875" customWidth="1"/>
    <col min="3329" max="3329" width="4.6640625" customWidth="1"/>
    <col min="3330" max="3330" width="28.77734375" customWidth="1"/>
    <col min="3331" max="3331" width="10.5546875" customWidth="1"/>
    <col min="3332" max="3332" width="7.77734375" customWidth="1"/>
    <col min="3333" max="3333" width="8.77734375" customWidth="1"/>
    <col min="3334" max="3334" width="10" customWidth="1"/>
    <col min="3335" max="3335" width="7.109375" customWidth="1"/>
    <col min="3336" max="3336" width="6.5546875" customWidth="1"/>
    <col min="3337" max="3337" width="10.77734375" customWidth="1"/>
    <col min="3338" max="3338" width="7.77734375" customWidth="1"/>
    <col min="3340" max="3340" width="14.5546875" customWidth="1"/>
    <col min="3585" max="3585" width="4.6640625" customWidth="1"/>
    <col min="3586" max="3586" width="28.77734375" customWidth="1"/>
    <col min="3587" max="3587" width="10.5546875" customWidth="1"/>
    <col min="3588" max="3588" width="7.77734375" customWidth="1"/>
    <col min="3589" max="3589" width="8.77734375" customWidth="1"/>
    <col min="3590" max="3590" width="10" customWidth="1"/>
    <col min="3591" max="3591" width="7.109375" customWidth="1"/>
    <col min="3592" max="3592" width="6.5546875" customWidth="1"/>
    <col min="3593" max="3593" width="10.77734375" customWidth="1"/>
    <col min="3594" max="3594" width="7.77734375" customWidth="1"/>
    <col min="3596" max="3596" width="14.5546875" customWidth="1"/>
    <col min="3841" max="3841" width="4.6640625" customWidth="1"/>
    <col min="3842" max="3842" width="28.77734375" customWidth="1"/>
    <col min="3843" max="3843" width="10.5546875" customWidth="1"/>
    <col min="3844" max="3844" width="7.77734375" customWidth="1"/>
    <col min="3845" max="3845" width="8.77734375" customWidth="1"/>
    <col min="3846" max="3846" width="10" customWidth="1"/>
    <col min="3847" max="3847" width="7.109375" customWidth="1"/>
    <col min="3848" max="3848" width="6.5546875" customWidth="1"/>
    <col min="3849" max="3849" width="10.77734375" customWidth="1"/>
    <col min="3850" max="3850" width="7.77734375" customWidth="1"/>
    <col min="3852" max="3852" width="14.5546875" customWidth="1"/>
    <col min="4097" max="4097" width="4.6640625" customWidth="1"/>
    <col min="4098" max="4098" width="28.77734375" customWidth="1"/>
    <col min="4099" max="4099" width="10.5546875" customWidth="1"/>
    <col min="4100" max="4100" width="7.77734375" customWidth="1"/>
    <col min="4101" max="4101" width="8.77734375" customWidth="1"/>
    <col min="4102" max="4102" width="10" customWidth="1"/>
    <col min="4103" max="4103" width="7.109375" customWidth="1"/>
    <col min="4104" max="4104" width="6.5546875" customWidth="1"/>
    <col min="4105" max="4105" width="10.77734375" customWidth="1"/>
    <col min="4106" max="4106" width="7.77734375" customWidth="1"/>
    <col min="4108" max="4108" width="14.5546875" customWidth="1"/>
    <col min="4353" max="4353" width="4.6640625" customWidth="1"/>
    <col min="4354" max="4354" width="28.77734375" customWidth="1"/>
    <col min="4355" max="4355" width="10.5546875" customWidth="1"/>
    <col min="4356" max="4356" width="7.77734375" customWidth="1"/>
    <col min="4357" max="4357" width="8.77734375" customWidth="1"/>
    <col min="4358" max="4358" width="10" customWidth="1"/>
    <col min="4359" max="4359" width="7.109375" customWidth="1"/>
    <col min="4360" max="4360" width="6.5546875" customWidth="1"/>
    <col min="4361" max="4361" width="10.77734375" customWidth="1"/>
    <col min="4362" max="4362" width="7.77734375" customWidth="1"/>
    <col min="4364" max="4364" width="14.5546875" customWidth="1"/>
    <col min="4609" max="4609" width="4.6640625" customWidth="1"/>
    <col min="4610" max="4610" width="28.77734375" customWidth="1"/>
    <col min="4611" max="4611" width="10.5546875" customWidth="1"/>
    <col min="4612" max="4612" width="7.77734375" customWidth="1"/>
    <col min="4613" max="4613" width="8.77734375" customWidth="1"/>
    <col min="4614" max="4614" width="10" customWidth="1"/>
    <col min="4615" max="4615" width="7.109375" customWidth="1"/>
    <col min="4616" max="4616" width="6.5546875" customWidth="1"/>
    <col min="4617" max="4617" width="10.77734375" customWidth="1"/>
    <col min="4618" max="4618" width="7.77734375" customWidth="1"/>
    <col min="4620" max="4620" width="14.5546875" customWidth="1"/>
    <col min="4865" max="4865" width="4.6640625" customWidth="1"/>
    <col min="4866" max="4866" width="28.77734375" customWidth="1"/>
    <col min="4867" max="4867" width="10.5546875" customWidth="1"/>
    <col min="4868" max="4868" width="7.77734375" customWidth="1"/>
    <col min="4869" max="4869" width="8.77734375" customWidth="1"/>
    <col min="4870" max="4870" width="10" customWidth="1"/>
    <col min="4871" max="4871" width="7.109375" customWidth="1"/>
    <col min="4872" max="4872" width="6.5546875" customWidth="1"/>
    <col min="4873" max="4873" width="10.77734375" customWidth="1"/>
    <col min="4874" max="4874" width="7.77734375" customWidth="1"/>
    <col min="4876" max="4876" width="14.5546875" customWidth="1"/>
    <col min="5121" max="5121" width="4.6640625" customWidth="1"/>
    <col min="5122" max="5122" width="28.77734375" customWidth="1"/>
    <col min="5123" max="5123" width="10.5546875" customWidth="1"/>
    <col min="5124" max="5124" width="7.77734375" customWidth="1"/>
    <col min="5125" max="5125" width="8.77734375" customWidth="1"/>
    <col min="5126" max="5126" width="10" customWidth="1"/>
    <col min="5127" max="5127" width="7.109375" customWidth="1"/>
    <col min="5128" max="5128" width="6.5546875" customWidth="1"/>
    <col min="5129" max="5129" width="10.77734375" customWidth="1"/>
    <col min="5130" max="5130" width="7.77734375" customWidth="1"/>
    <col min="5132" max="5132" width="14.5546875" customWidth="1"/>
    <col min="5377" max="5377" width="4.6640625" customWidth="1"/>
    <col min="5378" max="5378" width="28.77734375" customWidth="1"/>
    <col min="5379" max="5379" width="10.5546875" customWidth="1"/>
    <col min="5380" max="5380" width="7.77734375" customWidth="1"/>
    <col min="5381" max="5381" width="8.77734375" customWidth="1"/>
    <col min="5382" max="5382" width="10" customWidth="1"/>
    <col min="5383" max="5383" width="7.109375" customWidth="1"/>
    <col min="5384" max="5384" width="6.5546875" customWidth="1"/>
    <col min="5385" max="5385" width="10.77734375" customWidth="1"/>
    <col min="5386" max="5386" width="7.77734375" customWidth="1"/>
    <col min="5388" max="5388" width="14.5546875" customWidth="1"/>
    <col min="5633" max="5633" width="4.6640625" customWidth="1"/>
    <col min="5634" max="5634" width="28.77734375" customWidth="1"/>
    <col min="5635" max="5635" width="10.5546875" customWidth="1"/>
    <col min="5636" max="5636" width="7.77734375" customWidth="1"/>
    <col min="5637" max="5637" width="8.77734375" customWidth="1"/>
    <col min="5638" max="5638" width="10" customWidth="1"/>
    <col min="5639" max="5639" width="7.109375" customWidth="1"/>
    <col min="5640" max="5640" width="6.5546875" customWidth="1"/>
    <col min="5641" max="5641" width="10.77734375" customWidth="1"/>
    <col min="5642" max="5642" width="7.77734375" customWidth="1"/>
    <col min="5644" max="5644" width="14.5546875" customWidth="1"/>
    <col min="5889" max="5889" width="4.6640625" customWidth="1"/>
    <col min="5890" max="5890" width="28.77734375" customWidth="1"/>
    <col min="5891" max="5891" width="10.5546875" customWidth="1"/>
    <col min="5892" max="5892" width="7.77734375" customWidth="1"/>
    <col min="5893" max="5893" width="8.77734375" customWidth="1"/>
    <col min="5894" max="5894" width="10" customWidth="1"/>
    <col min="5895" max="5895" width="7.109375" customWidth="1"/>
    <col min="5896" max="5896" width="6.5546875" customWidth="1"/>
    <col min="5897" max="5897" width="10.77734375" customWidth="1"/>
    <col min="5898" max="5898" width="7.77734375" customWidth="1"/>
    <col min="5900" max="5900" width="14.5546875" customWidth="1"/>
    <col min="6145" max="6145" width="4.6640625" customWidth="1"/>
    <col min="6146" max="6146" width="28.77734375" customWidth="1"/>
    <col min="6147" max="6147" width="10.5546875" customWidth="1"/>
    <col min="6148" max="6148" width="7.77734375" customWidth="1"/>
    <col min="6149" max="6149" width="8.77734375" customWidth="1"/>
    <col min="6150" max="6150" width="10" customWidth="1"/>
    <col min="6151" max="6151" width="7.109375" customWidth="1"/>
    <col min="6152" max="6152" width="6.5546875" customWidth="1"/>
    <col min="6153" max="6153" width="10.77734375" customWidth="1"/>
    <col min="6154" max="6154" width="7.77734375" customWidth="1"/>
    <col min="6156" max="6156" width="14.5546875" customWidth="1"/>
    <col min="6401" max="6401" width="4.6640625" customWidth="1"/>
    <col min="6402" max="6402" width="28.77734375" customWidth="1"/>
    <col min="6403" max="6403" width="10.5546875" customWidth="1"/>
    <col min="6404" max="6404" width="7.77734375" customWidth="1"/>
    <col min="6405" max="6405" width="8.77734375" customWidth="1"/>
    <col min="6406" max="6406" width="10" customWidth="1"/>
    <col min="6407" max="6407" width="7.109375" customWidth="1"/>
    <col min="6408" max="6408" width="6.5546875" customWidth="1"/>
    <col min="6409" max="6409" width="10.77734375" customWidth="1"/>
    <col min="6410" max="6410" width="7.77734375" customWidth="1"/>
    <col min="6412" max="6412" width="14.5546875" customWidth="1"/>
    <col min="6657" max="6657" width="4.6640625" customWidth="1"/>
    <col min="6658" max="6658" width="28.77734375" customWidth="1"/>
    <col min="6659" max="6659" width="10.5546875" customWidth="1"/>
    <col min="6660" max="6660" width="7.77734375" customWidth="1"/>
    <col min="6661" max="6661" width="8.77734375" customWidth="1"/>
    <col min="6662" max="6662" width="10" customWidth="1"/>
    <col min="6663" max="6663" width="7.109375" customWidth="1"/>
    <col min="6664" max="6664" width="6.5546875" customWidth="1"/>
    <col min="6665" max="6665" width="10.77734375" customWidth="1"/>
    <col min="6666" max="6666" width="7.77734375" customWidth="1"/>
    <col min="6668" max="6668" width="14.5546875" customWidth="1"/>
    <col min="6913" max="6913" width="4.6640625" customWidth="1"/>
    <col min="6914" max="6914" width="28.77734375" customWidth="1"/>
    <col min="6915" max="6915" width="10.5546875" customWidth="1"/>
    <col min="6916" max="6916" width="7.77734375" customWidth="1"/>
    <col min="6917" max="6917" width="8.77734375" customWidth="1"/>
    <col min="6918" max="6918" width="10" customWidth="1"/>
    <col min="6919" max="6919" width="7.109375" customWidth="1"/>
    <col min="6920" max="6920" width="6.5546875" customWidth="1"/>
    <col min="6921" max="6921" width="10.77734375" customWidth="1"/>
    <col min="6922" max="6922" width="7.77734375" customWidth="1"/>
    <col min="6924" max="6924" width="14.5546875" customWidth="1"/>
    <col min="7169" max="7169" width="4.6640625" customWidth="1"/>
    <col min="7170" max="7170" width="28.77734375" customWidth="1"/>
    <col min="7171" max="7171" width="10.5546875" customWidth="1"/>
    <col min="7172" max="7172" width="7.77734375" customWidth="1"/>
    <col min="7173" max="7173" width="8.77734375" customWidth="1"/>
    <col min="7174" max="7174" width="10" customWidth="1"/>
    <col min="7175" max="7175" width="7.109375" customWidth="1"/>
    <col min="7176" max="7176" width="6.5546875" customWidth="1"/>
    <col min="7177" max="7177" width="10.77734375" customWidth="1"/>
    <col min="7178" max="7178" width="7.77734375" customWidth="1"/>
    <col min="7180" max="7180" width="14.5546875" customWidth="1"/>
    <col min="7425" max="7425" width="4.6640625" customWidth="1"/>
    <col min="7426" max="7426" width="28.77734375" customWidth="1"/>
    <col min="7427" max="7427" width="10.5546875" customWidth="1"/>
    <col min="7428" max="7428" width="7.77734375" customWidth="1"/>
    <col min="7429" max="7429" width="8.77734375" customWidth="1"/>
    <col min="7430" max="7430" width="10" customWidth="1"/>
    <col min="7431" max="7431" width="7.109375" customWidth="1"/>
    <col min="7432" max="7432" width="6.5546875" customWidth="1"/>
    <col min="7433" max="7433" width="10.77734375" customWidth="1"/>
    <col min="7434" max="7434" width="7.77734375" customWidth="1"/>
    <col min="7436" max="7436" width="14.5546875" customWidth="1"/>
    <col min="7681" max="7681" width="4.6640625" customWidth="1"/>
    <col min="7682" max="7682" width="28.77734375" customWidth="1"/>
    <col min="7683" max="7683" width="10.5546875" customWidth="1"/>
    <col min="7684" max="7684" width="7.77734375" customWidth="1"/>
    <col min="7685" max="7685" width="8.77734375" customWidth="1"/>
    <col min="7686" max="7686" width="10" customWidth="1"/>
    <col min="7687" max="7687" width="7.109375" customWidth="1"/>
    <col min="7688" max="7688" width="6.5546875" customWidth="1"/>
    <col min="7689" max="7689" width="10.77734375" customWidth="1"/>
    <col min="7690" max="7690" width="7.77734375" customWidth="1"/>
    <col min="7692" max="7692" width="14.5546875" customWidth="1"/>
    <col min="7937" max="7937" width="4.6640625" customWidth="1"/>
    <col min="7938" max="7938" width="28.77734375" customWidth="1"/>
    <col min="7939" max="7939" width="10.5546875" customWidth="1"/>
    <col min="7940" max="7940" width="7.77734375" customWidth="1"/>
    <col min="7941" max="7941" width="8.77734375" customWidth="1"/>
    <col min="7942" max="7942" width="10" customWidth="1"/>
    <col min="7943" max="7943" width="7.109375" customWidth="1"/>
    <col min="7944" max="7944" width="6.5546875" customWidth="1"/>
    <col min="7945" max="7945" width="10.77734375" customWidth="1"/>
    <col min="7946" max="7946" width="7.77734375" customWidth="1"/>
    <col min="7948" max="7948" width="14.5546875" customWidth="1"/>
    <col min="8193" max="8193" width="4.6640625" customWidth="1"/>
    <col min="8194" max="8194" width="28.77734375" customWidth="1"/>
    <col min="8195" max="8195" width="10.5546875" customWidth="1"/>
    <col min="8196" max="8196" width="7.77734375" customWidth="1"/>
    <col min="8197" max="8197" width="8.77734375" customWidth="1"/>
    <col min="8198" max="8198" width="10" customWidth="1"/>
    <col min="8199" max="8199" width="7.109375" customWidth="1"/>
    <col min="8200" max="8200" width="6.5546875" customWidth="1"/>
    <col min="8201" max="8201" width="10.77734375" customWidth="1"/>
    <col min="8202" max="8202" width="7.77734375" customWidth="1"/>
    <col min="8204" max="8204" width="14.5546875" customWidth="1"/>
    <col min="8449" max="8449" width="4.6640625" customWidth="1"/>
    <col min="8450" max="8450" width="28.77734375" customWidth="1"/>
    <col min="8451" max="8451" width="10.5546875" customWidth="1"/>
    <col min="8452" max="8452" width="7.77734375" customWidth="1"/>
    <col min="8453" max="8453" width="8.77734375" customWidth="1"/>
    <col min="8454" max="8454" width="10" customWidth="1"/>
    <col min="8455" max="8455" width="7.109375" customWidth="1"/>
    <col min="8456" max="8456" width="6.5546875" customWidth="1"/>
    <col min="8457" max="8457" width="10.77734375" customWidth="1"/>
    <col min="8458" max="8458" width="7.77734375" customWidth="1"/>
    <col min="8460" max="8460" width="14.5546875" customWidth="1"/>
    <col min="8705" max="8705" width="4.6640625" customWidth="1"/>
    <col min="8706" max="8706" width="28.77734375" customWidth="1"/>
    <col min="8707" max="8707" width="10.5546875" customWidth="1"/>
    <col min="8708" max="8708" width="7.77734375" customWidth="1"/>
    <col min="8709" max="8709" width="8.77734375" customWidth="1"/>
    <col min="8710" max="8710" width="10" customWidth="1"/>
    <col min="8711" max="8711" width="7.109375" customWidth="1"/>
    <col min="8712" max="8712" width="6.5546875" customWidth="1"/>
    <col min="8713" max="8713" width="10.77734375" customWidth="1"/>
    <col min="8714" max="8714" width="7.77734375" customWidth="1"/>
    <col min="8716" max="8716" width="14.5546875" customWidth="1"/>
    <col min="8961" max="8961" width="4.6640625" customWidth="1"/>
    <col min="8962" max="8962" width="28.77734375" customWidth="1"/>
    <col min="8963" max="8963" width="10.5546875" customWidth="1"/>
    <col min="8964" max="8964" width="7.77734375" customWidth="1"/>
    <col min="8965" max="8965" width="8.77734375" customWidth="1"/>
    <col min="8966" max="8966" width="10" customWidth="1"/>
    <col min="8967" max="8967" width="7.109375" customWidth="1"/>
    <col min="8968" max="8968" width="6.5546875" customWidth="1"/>
    <col min="8969" max="8969" width="10.77734375" customWidth="1"/>
    <col min="8970" max="8970" width="7.77734375" customWidth="1"/>
    <col min="8972" max="8972" width="14.5546875" customWidth="1"/>
    <col min="9217" max="9217" width="4.6640625" customWidth="1"/>
    <col min="9218" max="9218" width="28.77734375" customWidth="1"/>
    <col min="9219" max="9219" width="10.5546875" customWidth="1"/>
    <col min="9220" max="9220" width="7.77734375" customWidth="1"/>
    <col min="9221" max="9221" width="8.77734375" customWidth="1"/>
    <col min="9222" max="9222" width="10" customWidth="1"/>
    <col min="9223" max="9223" width="7.109375" customWidth="1"/>
    <col min="9224" max="9224" width="6.5546875" customWidth="1"/>
    <col min="9225" max="9225" width="10.77734375" customWidth="1"/>
    <col min="9226" max="9226" width="7.77734375" customWidth="1"/>
    <col min="9228" max="9228" width="14.5546875" customWidth="1"/>
    <col min="9473" max="9473" width="4.6640625" customWidth="1"/>
    <col min="9474" max="9474" width="28.77734375" customWidth="1"/>
    <col min="9475" max="9475" width="10.5546875" customWidth="1"/>
    <col min="9476" max="9476" width="7.77734375" customWidth="1"/>
    <col min="9477" max="9477" width="8.77734375" customWidth="1"/>
    <col min="9478" max="9478" width="10" customWidth="1"/>
    <col min="9479" max="9479" width="7.109375" customWidth="1"/>
    <col min="9480" max="9480" width="6.5546875" customWidth="1"/>
    <col min="9481" max="9481" width="10.77734375" customWidth="1"/>
    <col min="9482" max="9482" width="7.77734375" customWidth="1"/>
    <col min="9484" max="9484" width="14.5546875" customWidth="1"/>
    <col min="9729" max="9729" width="4.6640625" customWidth="1"/>
    <col min="9730" max="9730" width="28.77734375" customWidth="1"/>
    <col min="9731" max="9731" width="10.5546875" customWidth="1"/>
    <col min="9732" max="9732" width="7.77734375" customWidth="1"/>
    <col min="9733" max="9733" width="8.77734375" customWidth="1"/>
    <col min="9734" max="9734" width="10" customWidth="1"/>
    <col min="9735" max="9735" width="7.109375" customWidth="1"/>
    <col min="9736" max="9736" width="6.5546875" customWidth="1"/>
    <col min="9737" max="9737" width="10.77734375" customWidth="1"/>
    <col min="9738" max="9738" width="7.77734375" customWidth="1"/>
    <col min="9740" max="9740" width="14.5546875" customWidth="1"/>
    <col min="9985" max="9985" width="4.6640625" customWidth="1"/>
    <col min="9986" max="9986" width="28.77734375" customWidth="1"/>
    <col min="9987" max="9987" width="10.5546875" customWidth="1"/>
    <col min="9988" max="9988" width="7.77734375" customWidth="1"/>
    <col min="9989" max="9989" width="8.77734375" customWidth="1"/>
    <col min="9990" max="9990" width="10" customWidth="1"/>
    <col min="9991" max="9991" width="7.109375" customWidth="1"/>
    <col min="9992" max="9992" width="6.5546875" customWidth="1"/>
    <col min="9993" max="9993" width="10.77734375" customWidth="1"/>
    <col min="9994" max="9994" width="7.77734375" customWidth="1"/>
    <col min="9996" max="9996" width="14.5546875" customWidth="1"/>
    <col min="10241" max="10241" width="4.6640625" customWidth="1"/>
    <col min="10242" max="10242" width="28.77734375" customWidth="1"/>
    <col min="10243" max="10243" width="10.5546875" customWidth="1"/>
    <col min="10244" max="10244" width="7.77734375" customWidth="1"/>
    <col min="10245" max="10245" width="8.77734375" customWidth="1"/>
    <col min="10246" max="10246" width="10" customWidth="1"/>
    <col min="10247" max="10247" width="7.109375" customWidth="1"/>
    <col min="10248" max="10248" width="6.5546875" customWidth="1"/>
    <col min="10249" max="10249" width="10.77734375" customWidth="1"/>
    <col min="10250" max="10250" width="7.77734375" customWidth="1"/>
    <col min="10252" max="10252" width="14.5546875" customWidth="1"/>
    <col min="10497" max="10497" width="4.6640625" customWidth="1"/>
    <col min="10498" max="10498" width="28.77734375" customWidth="1"/>
    <col min="10499" max="10499" width="10.5546875" customWidth="1"/>
    <col min="10500" max="10500" width="7.77734375" customWidth="1"/>
    <col min="10501" max="10501" width="8.77734375" customWidth="1"/>
    <col min="10502" max="10502" width="10" customWidth="1"/>
    <col min="10503" max="10503" width="7.109375" customWidth="1"/>
    <col min="10504" max="10504" width="6.5546875" customWidth="1"/>
    <col min="10505" max="10505" width="10.77734375" customWidth="1"/>
    <col min="10506" max="10506" width="7.77734375" customWidth="1"/>
    <col min="10508" max="10508" width="14.5546875" customWidth="1"/>
    <col min="10753" max="10753" width="4.6640625" customWidth="1"/>
    <col min="10754" max="10754" width="28.77734375" customWidth="1"/>
    <col min="10755" max="10755" width="10.5546875" customWidth="1"/>
    <col min="10756" max="10756" width="7.77734375" customWidth="1"/>
    <col min="10757" max="10757" width="8.77734375" customWidth="1"/>
    <col min="10758" max="10758" width="10" customWidth="1"/>
    <col min="10759" max="10759" width="7.109375" customWidth="1"/>
    <col min="10760" max="10760" width="6.5546875" customWidth="1"/>
    <col min="10761" max="10761" width="10.77734375" customWidth="1"/>
    <col min="10762" max="10762" width="7.77734375" customWidth="1"/>
    <col min="10764" max="10764" width="14.5546875" customWidth="1"/>
    <col min="11009" max="11009" width="4.6640625" customWidth="1"/>
    <col min="11010" max="11010" width="28.77734375" customWidth="1"/>
    <col min="11011" max="11011" width="10.5546875" customWidth="1"/>
    <col min="11012" max="11012" width="7.77734375" customWidth="1"/>
    <col min="11013" max="11013" width="8.77734375" customWidth="1"/>
    <col min="11014" max="11014" width="10" customWidth="1"/>
    <col min="11015" max="11015" width="7.109375" customWidth="1"/>
    <col min="11016" max="11016" width="6.5546875" customWidth="1"/>
    <col min="11017" max="11017" width="10.77734375" customWidth="1"/>
    <col min="11018" max="11018" width="7.77734375" customWidth="1"/>
    <col min="11020" max="11020" width="14.5546875" customWidth="1"/>
    <col min="11265" max="11265" width="4.6640625" customWidth="1"/>
    <col min="11266" max="11266" width="28.77734375" customWidth="1"/>
    <col min="11267" max="11267" width="10.5546875" customWidth="1"/>
    <col min="11268" max="11268" width="7.77734375" customWidth="1"/>
    <col min="11269" max="11269" width="8.77734375" customWidth="1"/>
    <col min="11270" max="11270" width="10" customWidth="1"/>
    <col min="11271" max="11271" width="7.109375" customWidth="1"/>
    <col min="11272" max="11272" width="6.5546875" customWidth="1"/>
    <col min="11273" max="11273" width="10.77734375" customWidth="1"/>
    <col min="11274" max="11274" width="7.77734375" customWidth="1"/>
    <col min="11276" max="11276" width="14.5546875" customWidth="1"/>
    <col min="11521" max="11521" width="4.6640625" customWidth="1"/>
    <col min="11522" max="11522" width="28.77734375" customWidth="1"/>
    <col min="11523" max="11523" width="10.5546875" customWidth="1"/>
    <col min="11524" max="11524" width="7.77734375" customWidth="1"/>
    <col min="11525" max="11525" width="8.77734375" customWidth="1"/>
    <col min="11526" max="11526" width="10" customWidth="1"/>
    <col min="11527" max="11527" width="7.109375" customWidth="1"/>
    <col min="11528" max="11528" width="6.5546875" customWidth="1"/>
    <col min="11529" max="11529" width="10.77734375" customWidth="1"/>
    <col min="11530" max="11530" width="7.77734375" customWidth="1"/>
    <col min="11532" max="11532" width="14.5546875" customWidth="1"/>
    <col min="11777" max="11777" width="4.6640625" customWidth="1"/>
    <col min="11778" max="11778" width="28.77734375" customWidth="1"/>
    <col min="11779" max="11779" width="10.5546875" customWidth="1"/>
    <col min="11780" max="11780" width="7.77734375" customWidth="1"/>
    <col min="11781" max="11781" width="8.77734375" customWidth="1"/>
    <col min="11782" max="11782" width="10" customWidth="1"/>
    <col min="11783" max="11783" width="7.109375" customWidth="1"/>
    <col min="11784" max="11784" width="6.5546875" customWidth="1"/>
    <col min="11785" max="11785" width="10.77734375" customWidth="1"/>
    <col min="11786" max="11786" width="7.77734375" customWidth="1"/>
    <col min="11788" max="11788" width="14.5546875" customWidth="1"/>
    <col min="12033" max="12033" width="4.6640625" customWidth="1"/>
    <col min="12034" max="12034" width="28.77734375" customWidth="1"/>
    <col min="12035" max="12035" width="10.5546875" customWidth="1"/>
    <col min="12036" max="12036" width="7.77734375" customWidth="1"/>
    <col min="12037" max="12037" width="8.77734375" customWidth="1"/>
    <col min="12038" max="12038" width="10" customWidth="1"/>
    <col min="12039" max="12039" width="7.109375" customWidth="1"/>
    <col min="12040" max="12040" width="6.5546875" customWidth="1"/>
    <col min="12041" max="12041" width="10.77734375" customWidth="1"/>
    <col min="12042" max="12042" width="7.77734375" customWidth="1"/>
    <col min="12044" max="12044" width="14.5546875" customWidth="1"/>
    <col min="12289" max="12289" width="4.6640625" customWidth="1"/>
    <col min="12290" max="12290" width="28.77734375" customWidth="1"/>
    <col min="12291" max="12291" width="10.5546875" customWidth="1"/>
    <col min="12292" max="12292" width="7.77734375" customWidth="1"/>
    <col min="12293" max="12293" width="8.77734375" customWidth="1"/>
    <col min="12294" max="12294" width="10" customWidth="1"/>
    <col min="12295" max="12295" width="7.109375" customWidth="1"/>
    <col min="12296" max="12296" width="6.5546875" customWidth="1"/>
    <col min="12297" max="12297" width="10.77734375" customWidth="1"/>
    <col min="12298" max="12298" width="7.77734375" customWidth="1"/>
    <col min="12300" max="12300" width="14.5546875" customWidth="1"/>
    <col min="12545" max="12545" width="4.6640625" customWidth="1"/>
    <col min="12546" max="12546" width="28.77734375" customWidth="1"/>
    <col min="12547" max="12547" width="10.5546875" customWidth="1"/>
    <col min="12548" max="12548" width="7.77734375" customWidth="1"/>
    <col min="12549" max="12549" width="8.77734375" customWidth="1"/>
    <col min="12550" max="12550" width="10" customWidth="1"/>
    <col min="12551" max="12551" width="7.109375" customWidth="1"/>
    <col min="12552" max="12552" width="6.5546875" customWidth="1"/>
    <col min="12553" max="12553" width="10.77734375" customWidth="1"/>
    <col min="12554" max="12554" width="7.77734375" customWidth="1"/>
    <col min="12556" max="12556" width="14.5546875" customWidth="1"/>
    <col min="12801" max="12801" width="4.6640625" customWidth="1"/>
    <col min="12802" max="12802" width="28.77734375" customWidth="1"/>
    <col min="12803" max="12803" width="10.5546875" customWidth="1"/>
    <col min="12804" max="12804" width="7.77734375" customWidth="1"/>
    <col min="12805" max="12805" width="8.77734375" customWidth="1"/>
    <col min="12806" max="12806" width="10" customWidth="1"/>
    <col min="12807" max="12807" width="7.109375" customWidth="1"/>
    <col min="12808" max="12808" width="6.5546875" customWidth="1"/>
    <col min="12809" max="12809" width="10.77734375" customWidth="1"/>
    <col min="12810" max="12810" width="7.77734375" customWidth="1"/>
    <col min="12812" max="12812" width="14.5546875" customWidth="1"/>
    <col min="13057" max="13057" width="4.6640625" customWidth="1"/>
    <col min="13058" max="13058" width="28.77734375" customWidth="1"/>
    <col min="13059" max="13059" width="10.5546875" customWidth="1"/>
    <col min="13060" max="13060" width="7.77734375" customWidth="1"/>
    <col min="13061" max="13061" width="8.77734375" customWidth="1"/>
    <col min="13062" max="13062" width="10" customWidth="1"/>
    <col min="13063" max="13063" width="7.109375" customWidth="1"/>
    <col min="13064" max="13064" width="6.5546875" customWidth="1"/>
    <col min="13065" max="13065" width="10.77734375" customWidth="1"/>
    <col min="13066" max="13066" width="7.77734375" customWidth="1"/>
    <col min="13068" max="13068" width="14.5546875" customWidth="1"/>
    <col min="13313" max="13313" width="4.6640625" customWidth="1"/>
    <col min="13314" max="13314" width="28.77734375" customWidth="1"/>
    <col min="13315" max="13315" width="10.5546875" customWidth="1"/>
    <col min="13316" max="13316" width="7.77734375" customWidth="1"/>
    <col min="13317" max="13317" width="8.77734375" customWidth="1"/>
    <col min="13318" max="13318" width="10" customWidth="1"/>
    <col min="13319" max="13319" width="7.109375" customWidth="1"/>
    <col min="13320" max="13320" width="6.5546875" customWidth="1"/>
    <col min="13321" max="13321" width="10.77734375" customWidth="1"/>
    <col min="13322" max="13322" width="7.77734375" customWidth="1"/>
    <col min="13324" max="13324" width="14.5546875" customWidth="1"/>
    <col min="13569" max="13569" width="4.6640625" customWidth="1"/>
    <col min="13570" max="13570" width="28.77734375" customWidth="1"/>
    <col min="13571" max="13571" width="10.5546875" customWidth="1"/>
    <col min="13572" max="13572" width="7.77734375" customWidth="1"/>
    <col min="13573" max="13573" width="8.77734375" customWidth="1"/>
    <col min="13574" max="13574" width="10" customWidth="1"/>
    <col min="13575" max="13575" width="7.109375" customWidth="1"/>
    <col min="13576" max="13576" width="6.5546875" customWidth="1"/>
    <col min="13577" max="13577" width="10.77734375" customWidth="1"/>
    <col min="13578" max="13578" width="7.77734375" customWidth="1"/>
    <col min="13580" max="13580" width="14.5546875" customWidth="1"/>
    <col min="13825" max="13825" width="4.6640625" customWidth="1"/>
    <col min="13826" max="13826" width="28.77734375" customWidth="1"/>
    <col min="13827" max="13827" width="10.5546875" customWidth="1"/>
    <col min="13828" max="13828" width="7.77734375" customWidth="1"/>
    <col min="13829" max="13829" width="8.77734375" customWidth="1"/>
    <col min="13830" max="13830" width="10" customWidth="1"/>
    <col min="13831" max="13831" width="7.109375" customWidth="1"/>
    <col min="13832" max="13832" width="6.5546875" customWidth="1"/>
    <col min="13833" max="13833" width="10.77734375" customWidth="1"/>
    <col min="13834" max="13834" width="7.77734375" customWidth="1"/>
    <col min="13836" max="13836" width="14.5546875" customWidth="1"/>
    <col min="14081" max="14081" width="4.6640625" customWidth="1"/>
    <col min="14082" max="14082" width="28.77734375" customWidth="1"/>
    <col min="14083" max="14083" width="10.5546875" customWidth="1"/>
    <col min="14084" max="14084" width="7.77734375" customWidth="1"/>
    <col min="14085" max="14085" width="8.77734375" customWidth="1"/>
    <col min="14086" max="14086" width="10" customWidth="1"/>
    <col min="14087" max="14087" width="7.109375" customWidth="1"/>
    <col min="14088" max="14088" width="6.5546875" customWidth="1"/>
    <col min="14089" max="14089" width="10.77734375" customWidth="1"/>
    <col min="14090" max="14090" width="7.77734375" customWidth="1"/>
    <col min="14092" max="14092" width="14.5546875" customWidth="1"/>
    <col min="14337" max="14337" width="4.6640625" customWidth="1"/>
    <col min="14338" max="14338" width="28.77734375" customWidth="1"/>
    <col min="14339" max="14339" width="10.5546875" customWidth="1"/>
    <col min="14340" max="14340" width="7.77734375" customWidth="1"/>
    <col min="14341" max="14341" width="8.77734375" customWidth="1"/>
    <col min="14342" max="14342" width="10" customWidth="1"/>
    <col min="14343" max="14343" width="7.109375" customWidth="1"/>
    <col min="14344" max="14344" width="6.5546875" customWidth="1"/>
    <col min="14345" max="14345" width="10.77734375" customWidth="1"/>
    <col min="14346" max="14346" width="7.77734375" customWidth="1"/>
    <col min="14348" max="14348" width="14.5546875" customWidth="1"/>
    <col min="14593" max="14593" width="4.6640625" customWidth="1"/>
    <col min="14594" max="14594" width="28.77734375" customWidth="1"/>
    <col min="14595" max="14595" width="10.5546875" customWidth="1"/>
    <col min="14596" max="14596" width="7.77734375" customWidth="1"/>
    <col min="14597" max="14597" width="8.77734375" customWidth="1"/>
    <col min="14598" max="14598" width="10" customWidth="1"/>
    <col min="14599" max="14599" width="7.109375" customWidth="1"/>
    <col min="14600" max="14600" width="6.5546875" customWidth="1"/>
    <col min="14601" max="14601" width="10.77734375" customWidth="1"/>
    <col min="14602" max="14602" width="7.77734375" customWidth="1"/>
    <col min="14604" max="14604" width="14.5546875" customWidth="1"/>
    <col min="14849" max="14849" width="4.6640625" customWidth="1"/>
    <col min="14850" max="14850" width="28.77734375" customWidth="1"/>
    <col min="14851" max="14851" width="10.5546875" customWidth="1"/>
    <col min="14852" max="14852" width="7.77734375" customWidth="1"/>
    <col min="14853" max="14853" width="8.77734375" customWidth="1"/>
    <col min="14854" max="14854" width="10" customWidth="1"/>
    <col min="14855" max="14855" width="7.109375" customWidth="1"/>
    <col min="14856" max="14856" width="6.5546875" customWidth="1"/>
    <col min="14857" max="14857" width="10.77734375" customWidth="1"/>
    <col min="14858" max="14858" width="7.77734375" customWidth="1"/>
    <col min="14860" max="14860" width="14.5546875" customWidth="1"/>
    <col min="15105" max="15105" width="4.6640625" customWidth="1"/>
    <col min="15106" max="15106" width="28.77734375" customWidth="1"/>
    <col min="15107" max="15107" width="10.5546875" customWidth="1"/>
    <col min="15108" max="15108" width="7.77734375" customWidth="1"/>
    <col min="15109" max="15109" width="8.77734375" customWidth="1"/>
    <col min="15110" max="15110" width="10" customWidth="1"/>
    <col min="15111" max="15111" width="7.109375" customWidth="1"/>
    <col min="15112" max="15112" width="6.5546875" customWidth="1"/>
    <col min="15113" max="15113" width="10.77734375" customWidth="1"/>
    <col min="15114" max="15114" width="7.77734375" customWidth="1"/>
    <col min="15116" max="15116" width="14.5546875" customWidth="1"/>
    <col min="15361" max="15361" width="4.6640625" customWidth="1"/>
    <col min="15362" max="15362" width="28.77734375" customWidth="1"/>
    <col min="15363" max="15363" width="10.5546875" customWidth="1"/>
    <col min="15364" max="15364" width="7.77734375" customWidth="1"/>
    <col min="15365" max="15365" width="8.77734375" customWidth="1"/>
    <col min="15366" max="15366" width="10" customWidth="1"/>
    <col min="15367" max="15367" width="7.109375" customWidth="1"/>
    <col min="15368" max="15368" width="6.5546875" customWidth="1"/>
    <col min="15369" max="15369" width="10.77734375" customWidth="1"/>
    <col min="15370" max="15370" width="7.77734375" customWidth="1"/>
    <col min="15372" max="15372" width="14.5546875" customWidth="1"/>
    <col min="15617" max="15617" width="4.6640625" customWidth="1"/>
    <col min="15618" max="15618" width="28.77734375" customWidth="1"/>
    <col min="15619" max="15619" width="10.5546875" customWidth="1"/>
    <col min="15620" max="15620" width="7.77734375" customWidth="1"/>
    <col min="15621" max="15621" width="8.77734375" customWidth="1"/>
    <col min="15622" max="15622" width="10" customWidth="1"/>
    <col min="15623" max="15623" width="7.109375" customWidth="1"/>
    <col min="15624" max="15624" width="6.5546875" customWidth="1"/>
    <col min="15625" max="15625" width="10.77734375" customWidth="1"/>
    <col min="15626" max="15626" width="7.77734375" customWidth="1"/>
    <col min="15628" max="15628" width="14.5546875" customWidth="1"/>
    <col min="15873" max="15873" width="4.6640625" customWidth="1"/>
    <col min="15874" max="15874" width="28.77734375" customWidth="1"/>
    <col min="15875" max="15875" width="10.5546875" customWidth="1"/>
    <col min="15876" max="15876" width="7.77734375" customWidth="1"/>
    <col min="15877" max="15877" width="8.77734375" customWidth="1"/>
    <col min="15878" max="15878" width="10" customWidth="1"/>
    <col min="15879" max="15879" width="7.109375" customWidth="1"/>
    <col min="15880" max="15880" width="6.5546875" customWidth="1"/>
    <col min="15881" max="15881" width="10.77734375" customWidth="1"/>
    <col min="15882" max="15882" width="7.77734375" customWidth="1"/>
    <col min="15884" max="15884" width="14.5546875" customWidth="1"/>
    <col min="16129" max="16129" width="4.6640625" customWidth="1"/>
    <col min="16130" max="16130" width="28.77734375" customWidth="1"/>
    <col min="16131" max="16131" width="10.5546875" customWidth="1"/>
    <col min="16132" max="16132" width="7.77734375" customWidth="1"/>
    <col min="16133" max="16133" width="8.77734375" customWidth="1"/>
    <col min="16134" max="16134" width="10" customWidth="1"/>
    <col min="16135" max="16135" width="7.109375" customWidth="1"/>
    <col min="16136" max="16136" width="6.5546875" customWidth="1"/>
    <col min="16137" max="16137" width="10.77734375" customWidth="1"/>
    <col min="16138" max="16138" width="7.77734375" customWidth="1"/>
    <col min="16140" max="16140" width="14.5546875" customWidth="1"/>
  </cols>
  <sheetData>
    <row r="1" spans="1:12" s="324" customFormat="1" ht="17.25" customHeight="1">
      <c r="A1" s="444" t="s">
        <v>483</v>
      </c>
      <c r="B1" s="444"/>
      <c r="C1" s="444"/>
      <c r="D1" s="444"/>
      <c r="E1" s="444"/>
      <c r="F1" s="444"/>
      <c r="G1" s="444"/>
      <c r="H1" s="444"/>
      <c r="I1" s="444"/>
      <c r="J1" s="444"/>
    </row>
    <row r="2" spans="1:12" s="324" customFormat="1" ht="18.75" customHeight="1">
      <c r="A2" s="432" t="s">
        <v>484</v>
      </c>
      <c r="B2" s="432"/>
      <c r="C2" s="432"/>
      <c r="D2" s="432"/>
      <c r="E2" s="432"/>
      <c r="F2" s="432"/>
      <c r="G2" s="432"/>
      <c r="H2" s="432"/>
      <c r="I2" s="432"/>
      <c r="J2" s="432"/>
    </row>
    <row r="3" spans="1:12" s="324" customFormat="1" ht="18.75" customHeight="1">
      <c r="A3" s="433" t="s">
        <v>489</v>
      </c>
      <c r="B3" s="433"/>
      <c r="C3" s="433"/>
      <c r="D3" s="433"/>
      <c r="E3" s="433"/>
      <c r="F3" s="433"/>
      <c r="G3" s="433"/>
      <c r="H3" s="433"/>
      <c r="I3" s="433"/>
      <c r="J3" s="433"/>
    </row>
    <row r="4" spans="1:12" s="324" customFormat="1" ht="22.5" customHeight="1">
      <c r="A4" s="325"/>
      <c r="F4" s="326"/>
      <c r="H4" s="445" t="s">
        <v>429</v>
      </c>
      <c r="I4" s="445"/>
      <c r="J4" s="445"/>
    </row>
    <row r="5" spans="1:12" s="324" customFormat="1" ht="33" customHeight="1">
      <c r="A5" s="435" t="s">
        <v>74</v>
      </c>
      <c r="B5" s="435" t="s">
        <v>75</v>
      </c>
      <c r="C5" s="435" t="s">
        <v>430</v>
      </c>
      <c r="D5" s="435"/>
      <c r="E5" s="435"/>
      <c r="F5" s="435" t="s">
        <v>485</v>
      </c>
      <c r="G5" s="435" t="s">
        <v>487</v>
      </c>
      <c r="H5" s="435"/>
      <c r="I5" s="435" t="s">
        <v>486</v>
      </c>
      <c r="J5" s="435" t="s">
        <v>61</v>
      </c>
    </row>
    <row r="6" spans="1:12" s="324" customFormat="1" ht="20.25" customHeight="1">
      <c r="A6" s="435"/>
      <c r="B6" s="435"/>
      <c r="C6" s="435" t="s">
        <v>434</v>
      </c>
      <c r="D6" s="435" t="s">
        <v>435</v>
      </c>
      <c r="E6" s="435" t="s">
        <v>88</v>
      </c>
      <c r="F6" s="435"/>
      <c r="G6" s="435" t="s">
        <v>336</v>
      </c>
      <c r="H6" s="435" t="s">
        <v>337</v>
      </c>
      <c r="I6" s="435"/>
      <c r="J6" s="435"/>
    </row>
    <row r="7" spans="1:12" s="324" customFormat="1" ht="35.25" customHeight="1">
      <c r="A7" s="435"/>
      <c r="B7" s="435"/>
      <c r="C7" s="435"/>
      <c r="D7" s="435"/>
      <c r="E7" s="435"/>
      <c r="F7" s="435"/>
      <c r="G7" s="435"/>
      <c r="H7" s="435"/>
      <c r="I7" s="435"/>
      <c r="J7" s="435"/>
    </row>
    <row r="8" spans="1:12" s="324" customFormat="1" ht="27" customHeight="1">
      <c r="A8" s="292"/>
      <c r="B8" s="293" t="s">
        <v>106</v>
      </c>
      <c r="C8" s="294"/>
      <c r="D8" s="327">
        <f t="shared" ref="D8:I8" si="0">D9+D16</f>
        <v>253123</v>
      </c>
      <c r="E8" s="327">
        <f t="shared" si="0"/>
        <v>239740.4</v>
      </c>
      <c r="F8" s="328">
        <f t="shared" si="0"/>
        <v>40721</v>
      </c>
      <c r="G8" s="327">
        <f t="shared" si="0"/>
        <v>3347</v>
      </c>
      <c r="H8" s="327">
        <f t="shared" si="0"/>
        <v>3347</v>
      </c>
      <c r="I8" s="327">
        <f t="shared" si="0"/>
        <v>40721</v>
      </c>
      <c r="J8" s="294"/>
      <c r="L8" s="329">
        <f>G8-H8</f>
        <v>0</v>
      </c>
    </row>
    <row r="9" spans="1:12" s="324" customFormat="1" ht="33" customHeight="1">
      <c r="A9" s="297" t="s">
        <v>108</v>
      </c>
      <c r="B9" s="298" t="s">
        <v>436</v>
      </c>
      <c r="C9" s="294"/>
      <c r="D9" s="306">
        <f t="shared" ref="D9:I9" si="1">SUM(D10:D15)</f>
        <v>25000</v>
      </c>
      <c r="E9" s="306">
        <f t="shared" si="1"/>
        <v>25000</v>
      </c>
      <c r="F9" s="330">
        <f t="shared" si="1"/>
        <v>11204</v>
      </c>
      <c r="G9" s="306">
        <f t="shared" si="1"/>
        <v>0</v>
      </c>
      <c r="H9" s="306">
        <f t="shared" si="1"/>
        <v>1053</v>
      </c>
      <c r="I9" s="306">
        <f t="shared" si="1"/>
        <v>10151</v>
      </c>
      <c r="J9" s="294"/>
    </row>
    <row r="10" spans="1:12" s="324" customFormat="1" ht="35.25" customHeight="1">
      <c r="A10" s="299">
        <v>1</v>
      </c>
      <c r="B10" s="300" t="s">
        <v>217</v>
      </c>
      <c r="C10" s="301" t="s">
        <v>437</v>
      </c>
      <c r="D10" s="302">
        <v>6000</v>
      </c>
      <c r="E10" s="302">
        <v>6000</v>
      </c>
      <c r="F10" s="315">
        <v>2500</v>
      </c>
      <c r="G10" s="306"/>
      <c r="H10" s="312">
        <v>282</v>
      </c>
      <c r="I10" s="312">
        <f t="shared" ref="I10:I15" si="2">F10+G10-H10</f>
        <v>2218</v>
      </c>
      <c r="J10" s="441" t="s">
        <v>491</v>
      </c>
    </row>
    <row r="11" spans="1:12" s="324" customFormat="1" ht="35.25" customHeight="1">
      <c r="A11" s="299">
        <v>2</v>
      </c>
      <c r="B11" s="300" t="s">
        <v>220</v>
      </c>
      <c r="C11" s="301" t="s">
        <v>439</v>
      </c>
      <c r="D11" s="302">
        <v>5100</v>
      </c>
      <c r="E11" s="302">
        <v>5100</v>
      </c>
      <c r="F11" s="315">
        <v>2600</v>
      </c>
      <c r="G11" s="306"/>
      <c r="H11" s="312">
        <v>165</v>
      </c>
      <c r="I11" s="312">
        <f t="shared" si="2"/>
        <v>2435</v>
      </c>
      <c r="J11" s="442"/>
    </row>
    <row r="12" spans="1:12" s="324" customFormat="1" ht="35.25" customHeight="1">
      <c r="A12" s="299">
        <v>3</v>
      </c>
      <c r="B12" s="300" t="s">
        <v>223</v>
      </c>
      <c r="C12" s="301" t="s">
        <v>440</v>
      </c>
      <c r="D12" s="302">
        <v>6000</v>
      </c>
      <c r="E12" s="302">
        <v>6000</v>
      </c>
      <c r="F12" s="315">
        <v>3000</v>
      </c>
      <c r="G12" s="306"/>
      <c r="H12" s="312">
        <v>114</v>
      </c>
      <c r="I12" s="312">
        <f t="shared" si="2"/>
        <v>2886</v>
      </c>
      <c r="J12" s="442"/>
    </row>
    <row r="13" spans="1:12" s="324" customFormat="1" ht="35.25" customHeight="1">
      <c r="A13" s="299">
        <v>4</v>
      </c>
      <c r="B13" s="300" t="s">
        <v>226</v>
      </c>
      <c r="C13" s="301" t="s">
        <v>441</v>
      </c>
      <c r="D13" s="302">
        <v>1900</v>
      </c>
      <c r="E13" s="302">
        <v>1900</v>
      </c>
      <c r="F13" s="315">
        <v>95</v>
      </c>
      <c r="G13" s="306"/>
      <c r="H13" s="312">
        <v>95</v>
      </c>
      <c r="I13" s="312">
        <f t="shared" si="2"/>
        <v>0</v>
      </c>
      <c r="J13" s="442"/>
    </row>
    <row r="14" spans="1:12" s="324" customFormat="1" ht="35.25" customHeight="1">
      <c r="A14" s="299">
        <v>5</v>
      </c>
      <c r="B14" s="300" t="s">
        <v>229</v>
      </c>
      <c r="C14" s="301" t="s">
        <v>442</v>
      </c>
      <c r="D14" s="302">
        <v>3200</v>
      </c>
      <c r="E14" s="302">
        <v>3200</v>
      </c>
      <c r="F14" s="315">
        <v>1700</v>
      </c>
      <c r="G14" s="306"/>
      <c r="H14" s="312">
        <v>126</v>
      </c>
      <c r="I14" s="312">
        <f t="shared" si="2"/>
        <v>1574</v>
      </c>
      <c r="J14" s="442"/>
    </row>
    <row r="15" spans="1:12" s="324" customFormat="1" ht="35.25" customHeight="1">
      <c r="A15" s="299">
        <v>6</v>
      </c>
      <c r="B15" s="300" t="s">
        <v>232</v>
      </c>
      <c r="C15" s="301" t="s">
        <v>443</v>
      </c>
      <c r="D15" s="302">
        <v>2800</v>
      </c>
      <c r="E15" s="302">
        <v>2800</v>
      </c>
      <c r="F15" s="315">
        <v>1309</v>
      </c>
      <c r="G15" s="306"/>
      <c r="H15" s="312">
        <v>271</v>
      </c>
      <c r="I15" s="312">
        <f t="shared" si="2"/>
        <v>1038</v>
      </c>
      <c r="J15" s="443"/>
    </row>
    <row r="16" spans="1:12" s="324" customFormat="1" ht="29.25" customHeight="1">
      <c r="A16" s="304" t="s">
        <v>213</v>
      </c>
      <c r="B16" s="298" t="s">
        <v>444</v>
      </c>
      <c r="C16" s="294"/>
      <c r="D16" s="306">
        <f t="shared" ref="D16:I16" si="3">D17+D43+D50</f>
        <v>228123</v>
      </c>
      <c r="E16" s="306">
        <f t="shared" si="3"/>
        <v>214740.4</v>
      </c>
      <c r="F16" s="330">
        <f t="shared" si="3"/>
        <v>29517</v>
      </c>
      <c r="G16" s="306">
        <f t="shared" si="3"/>
        <v>3347</v>
      </c>
      <c r="H16" s="306">
        <f t="shared" si="3"/>
        <v>2294</v>
      </c>
      <c r="I16" s="306">
        <f t="shared" si="3"/>
        <v>30570</v>
      </c>
      <c r="J16" s="294"/>
    </row>
    <row r="17" spans="1:12" s="324" customFormat="1" ht="56.25" customHeight="1">
      <c r="A17" s="297" t="s">
        <v>110</v>
      </c>
      <c r="B17" s="298" t="s">
        <v>445</v>
      </c>
      <c r="C17" s="305"/>
      <c r="D17" s="306">
        <f t="shared" ref="D17:I17" si="4">D18</f>
        <v>149631</v>
      </c>
      <c r="E17" s="306">
        <f t="shared" si="4"/>
        <v>139791</v>
      </c>
      <c r="F17" s="330">
        <f t="shared" si="4"/>
        <v>25460.6</v>
      </c>
      <c r="G17" s="306">
        <f t="shared" si="4"/>
        <v>2553</v>
      </c>
      <c r="H17" s="306">
        <f t="shared" si="4"/>
        <v>1654</v>
      </c>
      <c r="I17" s="306">
        <f t="shared" si="4"/>
        <v>26359.599999999999</v>
      </c>
      <c r="J17" s="294"/>
      <c r="L17" s="331"/>
    </row>
    <row r="18" spans="1:12" s="324" customFormat="1" ht="21" customHeight="1">
      <c r="A18" s="297" t="s">
        <v>395</v>
      </c>
      <c r="B18" s="298" t="s">
        <v>446</v>
      </c>
      <c r="C18" s="305"/>
      <c r="D18" s="306">
        <f t="shared" ref="D18:I18" si="5">SUM(D19:D42)</f>
        <v>149631</v>
      </c>
      <c r="E18" s="306">
        <f t="shared" si="5"/>
        <v>139791</v>
      </c>
      <c r="F18" s="330">
        <f t="shared" si="5"/>
        <v>25460.6</v>
      </c>
      <c r="G18" s="306">
        <f t="shared" si="5"/>
        <v>2553</v>
      </c>
      <c r="H18" s="306">
        <f t="shared" si="5"/>
        <v>1654</v>
      </c>
      <c r="I18" s="306">
        <f t="shared" si="5"/>
        <v>26359.599999999999</v>
      </c>
      <c r="J18" s="294"/>
      <c r="L18" s="331"/>
    </row>
    <row r="19" spans="1:12" s="324" customFormat="1" ht="39" customHeight="1">
      <c r="A19" s="292">
        <v>1</v>
      </c>
      <c r="B19" s="309" t="s">
        <v>140</v>
      </c>
      <c r="C19" s="310" t="s">
        <v>447</v>
      </c>
      <c r="D19" s="311">
        <v>2600</v>
      </c>
      <c r="E19" s="311">
        <v>2415</v>
      </c>
      <c r="F19" s="332">
        <v>115</v>
      </c>
      <c r="G19" s="312"/>
      <c r="H19" s="312">
        <v>115</v>
      </c>
      <c r="I19" s="312">
        <f t="shared" ref="I19:I42" si="6">F19+G19-H19</f>
        <v>0</v>
      </c>
      <c r="J19" s="292" t="s">
        <v>438</v>
      </c>
    </row>
    <row r="20" spans="1:12" s="324" customFormat="1" ht="35.25" customHeight="1">
      <c r="A20" s="292">
        <v>2</v>
      </c>
      <c r="B20" s="313" t="s">
        <v>142</v>
      </c>
      <c r="C20" s="310" t="s">
        <v>448</v>
      </c>
      <c r="D20" s="311">
        <v>6000</v>
      </c>
      <c r="E20" s="311">
        <v>5700</v>
      </c>
      <c r="F20" s="332">
        <v>53</v>
      </c>
      <c r="G20" s="312"/>
      <c r="H20" s="311">
        <v>53</v>
      </c>
      <c r="I20" s="312">
        <f t="shared" si="6"/>
        <v>0</v>
      </c>
      <c r="J20" s="292" t="s">
        <v>438</v>
      </c>
    </row>
    <row r="21" spans="1:12" s="324" customFormat="1" ht="43.5" customHeight="1">
      <c r="A21" s="292">
        <v>3</v>
      </c>
      <c r="B21" s="79" t="s">
        <v>449</v>
      </c>
      <c r="C21" s="310" t="s">
        <v>450</v>
      </c>
      <c r="D21" s="311">
        <v>6000</v>
      </c>
      <c r="E21" s="311">
        <v>5348.2</v>
      </c>
      <c r="F21" s="332">
        <v>60</v>
      </c>
      <c r="G21" s="312"/>
      <c r="H21" s="312">
        <v>60</v>
      </c>
      <c r="I21" s="312">
        <f t="shared" si="6"/>
        <v>0</v>
      </c>
      <c r="J21" s="292" t="s">
        <v>438</v>
      </c>
    </row>
    <row r="22" spans="1:12" s="324" customFormat="1" ht="43.5" customHeight="1">
      <c r="A22" s="292">
        <v>4</v>
      </c>
      <c r="B22" s="79" t="s">
        <v>146</v>
      </c>
      <c r="C22" s="310" t="s">
        <v>451</v>
      </c>
      <c r="D22" s="311">
        <v>4000</v>
      </c>
      <c r="E22" s="311">
        <v>3797.8</v>
      </c>
      <c r="F22" s="332">
        <v>30</v>
      </c>
      <c r="G22" s="311"/>
      <c r="H22" s="311">
        <v>30</v>
      </c>
      <c r="I22" s="312">
        <f t="shared" si="6"/>
        <v>0</v>
      </c>
      <c r="J22" s="292" t="s">
        <v>438</v>
      </c>
    </row>
    <row r="23" spans="1:12" s="324" customFormat="1" ht="43.5" customHeight="1">
      <c r="A23" s="292">
        <v>5</v>
      </c>
      <c r="B23" s="79" t="s">
        <v>148</v>
      </c>
      <c r="C23" s="310" t="s">
        <v>452</v>
      </c>
      <c r="D23" s="311">
        <v>5500</v>
      </c>
      <c r="E23" s="311">
        <v>4890</v>
      </c>
      <c r="F23" s="332">
        <v>128</v>
      </c>
      <c r="G23" s="311"/>
      <c r="H23" s="311">
        <v>128</v>
      </c>
      <c r="I23" s="312">
        <f t="shared" si="6"/>
        <v>0</v>
      </c>
      <c r="J23" s="292" t="s">
        <v>438</v>
      </c>
    </row>
    <row r="24" spans="1:12" s="324" customFormat="1" ht="39" customHeight="1">
      <c r="A24" s="292">
        <v>6</v>
      </c>
      <c r="B24" s="79" t="s">
        <v>150</v>
      </c>
      <c r="C24" s="310" t="s">
        <v>453</v>
      </c>
      <c r="D24" s="314">
        <v>13000</v>
      </c>
      <c r="E24" s="314">
        <v>12020</v>
      </c>
      <c r="F24" s="333">
        <v>520</v>
      </c>
      <c r="G24" s="312"/>
      <c r="H24" s="312">
        <v>236</v>
      </c>
      <c r="I24" s="312">
        <f t="shared" si="6"/>
        <v>284</v>
      </c>
      <c r="J24" s="292" t="s">
        <v>438</v>
      </c>
    </row>
    <row r="25" spans="1:12" s="326" customFormat="1" ht="39" customHeight="1">
      <c r="A25" s="292">
        <v>7</v>
      </c>
      <c r="B25" s="79" t="s">
        <v>152</v>
      </c>
      <c r="C25" s="310" t="s">
        <v>454</v>
      </c>
      <c r="D25" s="314">
        <v>10100</v>
      </c>
      <c r="E25" s="314">
        <v>8776</v>
      </c>
      <c r="F25" s="334">
        <v>776</v>
      </c>
      <c r="G25" s="315"/>
      <c r="H25" s="315">
        <v>335</v>
      </c>
      <c r="I25" s="312">
        <f t="shared" si="6"/>
        <v>441</v>
      </c>
      <c r="J25" s="292" t="s">
        <v>438</v>
      </c>
    </row>
    <row r="26" spans="1:12" s="324" customFormat="1" ht="40.5" customHeight="1">
      <c r="A26" s="292">
        <v>8</v>
      </c>
      <c r="B26" s="79" t="s">
        <v>455</v>
      </c>
      <c r="C26" s="310" t="s">
        <v>456</v>
      </c>
      <c r="D26" s="314">
        <v>14900</v>
      </c>
      <c r="E26" s="314">
        <v>13984</v>
      </c>
      <c r="F26" s="333">
        <v>484</v>
      </c>
      <c r="G26" s="312"/>
      <c r="H26" s="312">
        <v>20</v>
      </c>
      <c r="I26" s="312">
        <f t="shared" si="6"/>
        <v>464</v>
      </c>
      <c r="J26" s="292" t="s">
        <v>438</v>
      </c>
    </row>
    <row r="27" spans="1:12" s="324" customFormat="1" ht="41.25" customHeight="1">
      <c r="A27" s="292">
        <v>9</v>
      </c>
      <c r="B27" s="79" t="s">
        <v>160</v>
      </c>
      <c r="C27" s="310" t="s">
        <v>457</v>
      </c>
      <c r="D27" s="311">
        <v>5000</v>
      </c>
      <c r="E27" s="311">
        <v>4750</v>
      </c>
      <c r="F27" s="333">
        <v>171</v>
      </c>
      <c r="G27" s="312"/>
      <c r="H27" s="312">
        <v>171</v>
      </c>
      <c r="I27" s="312">
        <f t="shared" si="6"/>
        <v>0</v>
      </c>
      <c r="J27" s="292" t="s">
        <v>438</v>
      </c>
    </row>
    <row r="28" spans="1:12" s="324" customFormat="1" ht="38.25" customHeight="1">
      <c r="A28" s="292">
        <v>10</v>
      </c>
      <c r="B28" s="317" t="s">
        <v>162</v>
      </c>
      <c r="C28" s="310" t="s">
        <v>458</v>
      </c>
      <c r="D28" s="311">
        <v>3286</v>
      </c>
      <c r="E28" s="311">
        <v>3122</v>
      </c>
      <c r="F28" s="333">
        <v>215</v>
      </c>
      <c r="G28" s="312"/>
      <c r="H28" s="312">
        <v>215</v>
      </c>
      <c r="I28" s="312">
        <f t="shared" si="6"/>
        <v>0</v>
      </c>
      <c r="J28" s="292" t="s">
        <v>438</v>
      </c>
    </row>
    <row r="29" spans="1:12" s="324" customFormat="1" ht="46.5" customHeight="1">
      <c r="A29" s="292">
        <v>11</v>
      </c>
      <c r="B29" s="317" t="s">
        <v>178</v>
      </c>
      <c r="C29" s="310" t="s">
        <v>459</v>
      </c>
      <c r="D29" s="314">
        <v>1100</v>
      </c>
      <c r="E29" s="314">
        <v>1045</v>
      </c>
      <c r="F29" s="333">
        <v>45</v>
      </c>
      <c r="G29" s="312"/>
      <c r="H29" s="312">
        <v>15</v>
      </c>
      <c r="I29" s="312">
        <f t="shared" si="6"/>
        <v>30</v>
      </c>
      <c r="J29" s="292" t="s">
        <v>438</v>
      </c>
    </row>
    <row r="30" spans="1:12" s="324" customFormat="1" ht="42" customHeight="1">
      <c r="A30" s="292">
        <v>12</v>
      </c>
      <c r="B30" s="317" t="s">
        <v>184</v>
      </c>
      <c r="C30" s="310" t="s">
        <v>460</v>
      </c>
      <c r="D30" s="314">
        <v>2900</v>
      </c>
      <c r="E30" s="314">
        <v>2900</v>
      </c>
      <c r="F30" s="334">
        <v>1400</v>
      </c>
      <c r="G30" s="312"/>
      <c r="H30" s="312">
        <v>197</v>
      </c>
      <c r="I30" s="312">
        <f t="shared" si="6"/>
        <v>1203</v>
      </c>
      <c r="J30" s="292" t="s">
        <v>438</v>
      </c>
    </row>
    <row r="31" spans="1:12" s="324" customFormat="1" ht="38.25" customHeight="1">
      <c r="A31" s="292">
        <v>13</v>
      </c>
      <c r="B31" s="317" t="s">
        <v>186</v>
      </c>
      <c r="C31" s="310" t="s">
        <v>461</v>
      </c>
      <c r="D31" s="314">
        <v>3500</v>
      </c>
      <c r="E31" s="314">
        <v>3500</v>
      </c>
      <c r="F31" s="334">
        <v>2000</v>
      </c>
      <c r="G31" s="312"/>
      <c r="H31" s="312">
        <v>19</v>
      </c>
      <c r="I31" s="312">
        <f t="shared" si="6"/>
        <v>1981</v>
      </c>
      <c r="J31" s="292" t="s">
        <v>438</v>
      </c>
    </row>
    <row r="32" spans="1:12" s="324" customFormat="1" ht="42" customHeight="1">
      <c r="A32" s="292">
        <v>14</v>
      </c>
      <c r="B32" s="79" t="s">
        <v>136</v>
      </c>
      <c r="C32" s="310" t="s">
        <v>462</v>
      </c>
      <c r="D32" s="314">
        <v>13545</v>
      </c>
      <c r="E32" s="314">
        <v>12868</v>
      </c>
      <c r="F32" s="334">
        <v>2868</v>
      </c>
      <c r="G32" s="315">
        <v>458</v>
      </c>
      <c r="H32" s="312"/>
      <c r="I32" s="312">
        <f t="shared" si="6"/>
        <v>3326</v>
      </c>
      <c r="J32" s="305" t="s">
        <v>490</v>
      </c>
    </row>
    <row r="33" spans="1:10" s="324" customFormat="1" ht="42" customHeight="1">
      <c r="A33" s="292">
        <v>15</v>
      </c>
      <c r="B33" s="79" t="s">
        <v>138</v>
      </c>
      <c r="C33" s="310" t="s">
        <v>464</v>
      </c>
      <c r="D33" s="314">
        <v>14900</v>
      </c>
      <c r="E33" s="314">
        <v>13365</v>
      </c>
      <c r="F33" s="334">
        <v>4865</v>
      </c>
      <c r="G33" s="315">
        <v>373</v>
      </c>
      <c r="H33" s="312"/>
      <c r="I33" s="312">
        <f t="shared" si="6"/>
        <v>5238</v>
      </c>
      <c r="J33" s="305" t="s">
        <v>490</v>
      </c>
    </row>
    <row r="34" spans="1:10" s="324" customFormat="1" ht="42" customHeight="1">
      <c r="A34" s="292">
        <v>16</v>
      </c>
      <c r="B34" s="79" t="s">
        <v>465</v>
      </c>
      <c r="C34" s="310" t="s">
        <v>466</v>
      </c>
      <c r="D34" s="311">
        <v>2500</v>
      </c>
      <c r="E34" s="311">
        <v>2375</v>
      </c>
      <c r="F34" s="334"/>
      <c r="G34" s="315">
        <v>85</v>
      </c>
      <c r="H34" s="312"/>
      <c r="I34" s="312">
        <f t="shared" si="6"/>
        <v>85</v>
      </c>
      <c r="J34" s="292" t="s">
        <v>463</v>
      </c>
    </row>
    <row r="35" spans="1:10" s="324" customFormat="1" ht="36" customHeight="1">
      <c r="A35" s="292">
        <v>17</v>
      </c>
      <c r="B35" s="317" t="s">
        <v>166</v>
      </c>
      <c r="C35" s="310" t="s">
        <v>467</v>
      </c>
      <c r="D35" s="341">
        <v>3600</v>
      </c>
      <c r="E35" s="314">
        <v>2850</v>
      </c>
      <c r="F35" s="334">
        <v>60</v>
      </c>
      <c r="G35" s="342">
        <v>750</v>
      </c>
      <c r="H35" s="312"/>
      <c r="I35" s="312">
        <f t="shared" si="6"/>
        <v>810</v>
      </c>
      <c r="J35" s="292" t="s">
        <v>463</v>
      </c>
    </row>
    <row r="36" spans="1:10" s="324" customFormat="1" ht="36" customHeight="1">
      <c r="A36" s="292">
        <v>18</v>
      </c>
      <c r="B36" s="318" t="s">
        <v>168</v>
      </c>
      <c r="C36" s="310" t="s">
        <v>468</v>
      </c>
      <c r="D36" s="314">
        <v>3600</v>
      </c>
      <c r="E36" s="314">
        <v>3420</v>
      </c>
      <c r="F36" s="334">
        <v>1920</v>
      </c>
      <c r="G36" s="315">
        <v>160</v>
      </c>
      <c r="H36" s="312"/>
      <c r="I36" s="312">
        <f t="shared" si="6"/>
        <v>2080</v>
      </c>
      <c r="J36" s="305" t="s">
        <v>490</v>
      </c>
    </row>
    <row r="37" spans="1:10" s="324" customFormat="1" ht="41.25" customHeight="1">
      <c r="A37" s="292">
        <v>19</v>
      </c>
      <c r="B37" s="317" t="s">
        <v>170</v>
      </c>
      <c r="C37" s="310" t="s">
        <v>469</v>
      </c>
      <c r="D37" s="314">
        <v>1900</v>
      </c>
      <c r="E37" s="314">
        <v>1805</v>
      </c>
      <c r="F37" s="334">
        <v>36</v>
      </c>
      <c r="G37" s="315">
        <v>62</v>
      </c>
      <c r="H37" s="312"/>
      <c r="I37" s="312">
        <f t="shared" si="6"/>
        <v>98</v>
      </c>
      <c r="J37" s="305" t="s">
        <v>490</v>
      </c>
    </row>
    <row r="38" spans="1:10" s="324" customFormat="1" ht="51.75" customHeight="1">
      <c r="A38" s="292">
        <v>20</v>
      </c>
      <c r="B38" s="317" t="s">
        <v>174</v>
      </c>
      <c r="C38" s="310" t="s">
        <v>470</v>
      </c>
      <c r="D38" s="314">
        <v>7000</v>
      </c>
      <c r="E38" s="314">
        <v>6650</v>
      </c>
      <c r="F38" s="333">
        <v>964.60000000000036</v>
      </c>
      <c r="G38" s="340">
        <f>309-16</f>
        <v>293</v>
      </c>
      <c r="H38" s="312"/>
      <c r="I38" s="312">
        <f t="shared" si="6"/>
        <v>1257.6000000000004</v>
      </c>
      <c r="J38" s="292" t="s">
        <v>463</v>
      </c>
    </row>
    <row r="39" spans="1:10" s="324" customFormat="1" ht="41.25" customHeight="1">
      <c r="A39" s="292">
        <v>21</v>
      </c>
      <c r="B39" s="317" t="s">
        <v>176</v>
      </c>
      <c r="C39" s="310" t="s">
        <v>471</v>
      </c>
      <c r="D39" s="314">
        <v>3200</v>
      </c>
      <c r="E39" s="314">
        <v>3040</v>
      </c>
      <c r="F39" s="334"/>
      <c r="G39" s="312">
        <v>142</v>
      </c>
      <c r="H39" s="312"/>
      <c r="I39" s="312">
        <f t="shared" si="6"/>
        <v>142</v>
      </c>
      <c r="J39" s="292" t="s">
        <v>463</v>
      </c>
    </row>
    <row r="40" spans="1:10" s="324" customFormat="1" ht="41.25" customHeight="1">
      <c r="A40" s="292">
        <v>22</v>
      </c>
      <c r="B40" s="317" t="s">
        <v>180</v>
      </c>
      <c r="C40" s="310" t="s">
        <v>472</v>
      </c>
      <c r="D40" s="314">
        <v>3600</v>
      </c>
      <c r="E40" s="314">
        <v>3420</v>
      </c>
      <c r="F40" s="334"/>
      <c r="G40" s="340">
        <v>90</v>
      </c>
      <c r="H40" s="312"/>
      <c r="I40" s="312">
        <f t="shared" si="6"/>
        <v>90</v>
      </c>
      <c r="J40" s="292" t="s">
        <v>463</v>
      </c>
    </row>
    <row r="41" spans="1:10" s="324" customFormat="1" ht="41.25" customHeight="1">
      <c r="A41" s="292">
        <v>23</v>
      </c>
      <c r="B41" s="317" t="s">
        <v>182</v>
      </c>
      <c r="C41" s="310" t="s">
        <v>473</v>
      </c>
      <c r="D41" s="314">
        <v>3000</v>
      </c>
      <c r="E41" s="314">
        <v>2850</v>
      </c>
      <c r="F41" s="334">
        <v>850</v>
      </c>
      <c r="G41" s="312">
        <v>140</v>
      </c>
      <c r="H41" s="312"/>
      <c r="I41" s="312">
        <f t="shared" ref="I41" si="7">F41+G41-H41</f>
        <v>990</v>
      </c>
      <c r="J41" s="292" t="s">
        <v>463</v>
      </c>
    </row>
    <row r="42" spans="1:10" s="324" customFormat="1" ht="41.25" customHeight="1">
      <c r="A42" s="292">
        <v>24</v>
      </c>
      <c r="B42" s="339" t="s">
        <v>188</v>
      </c>
      <c r="C42" s="310" t="s">
        <v>488</v>
      </c>
      <c r="D42" s="314">
        <v>14900</v>
      </c>
      <c r="E42" s="314">
        <v>14900</v>
      </c>
      <c r="F42" s="334">
        <v>7900</v>
      </c>
      <c r="G42" s="312"/>
      <c r="H42" s="340">
        <v>60</v>
      </c>
      <c r="I42" s="312">
        <f t="shared" si="6"/>
        <v>7840</v>
      </c>
      <c r="J42" s="292" t="s">
        <v>463</v>
      </c>
    </row>
    <row r="43" spans="1:10" s="324" customFormat="1" ht="31.5" customHeight="1">
      <c r="A43" s="297" t="s">
        <v>127</v>
      </c>
      <c r="B43" s="298" t="s">
        <v>195</v>
      </c>
      <c r="C43" s="294"/>
      <c r="D43" s="306">
        <f t="shared" ref="D43:I43" si="8">D44</f>
        <v>73628</v>
      </c>
      <c r="E43" s="306">
        <f t="shared" si="8"/>
        <v>70085.399999999994</v>
      </c>
      <c r="F43" s="330">
        <f t="shared" si="8"/>
        <v>718.39999999999964</v>
      </c>
      <c r="G43" s="306">
        <f t="shared" si="8"/>
        <v>794</v>
      </c>
      <c r="H43" s="306">
        <f t="shared" si="8"/>
        <v>526</v>
      </c>
      <c r="I43" s="306">
        <f t="shared" si="8"/>
        <v>986.39999999999964</v>
      </c>
      <c r="J43" s="79"/>
    </row>
    <row r="44" spans="1:10" s="324" customFormat="1" ht="25.5" customHeight="1">
      <c r="A44" s="297" t="s">
        <v>395</v>
      </c>
      <c r="B44" s="298" t="s">
        <v>446</v>
      </c>
      <c r="C44" s="294"/>
      <c r="D44" s="306">
        <f t="shared" ref="D44:I44" si="9">SUM(D45:D49)</f>
        <v>73628</v>
      </c>
      <c r="E44" s="306">
        <f t="shared" si="9"/>
        <v>70085.399999999994</v>
      </c>
      <c r="F44" s="330">
        <f t="shared" si="9"/>
        <v>718.39999999999964</v>
      </c>
      <c r="G44" s="306">
        <f t="shared" si="9"/>
        <v>794</v>
      </c>
      <c r="H44" s="306">
        <f t="shared" si="9"/>
        <v>526</v>
      </c>
      <c r="I44" s="306">
        <f t="shared" si="9"/>
        <v>986.39999999999964</v>
      </c>
      <c r="J44" s="79"/>
    </row>
    <row r="45" spans="1:10" s="324" customFormat="1" ht="47.25" customHeight="1">
      <c r="A45" s="292">
        <v>1</v>
      </c>
      <c r="B45" s="320" t="s">
        <v>202</v>
      </c>
      <c r="C45" s="310" t="s">
        <v>474</v>
      </c>
      <c r="D45" s="314">
        <v>14900</v>
      </c>
      <c r="E45" s="314">
        <v>14155</v>
      </c>
      <c r="F45" s="334">
        <v>290</v>
      </c>
      <c r="G45" s="312"/>
      <c r="H45" s="312">
        <v>252</v>
      </c>
      <c r="I45" s="312">
        <f>F45+G45-H45</f>
        <v>38</v>
      </c>
      <c r="J45" s="292" t="s">
        <v>438</v>
      </c>
    </row>
    <row r="46" spans="1:10" s="324" customFormat="1" ht="40.5" customHeight="1">
      <c r="A46" s="321">
        <v>2</v>
      </c>
      <c r="B46" s="320" t="s">
        <v>204</v>
      </c>
      <c r="C46" s="310" t="s">
        <v>475</v>
      </c>
      <c r="D46" s="314">
        <v>14900</v>
      </c>
      <c r="E46" s="314">
        <v>14155</v>
      </c>
      <c r="F46" s="334">
        <v>289</v>
      </c>
      <c r="G46" s="312"/>
      <c r="H46" s="335">
        <v>274</v>
      </c>
      <c r="I46" s="312">
        <f>F46+G46-H46</f>
        <v>15</v>
      </c>
      <c r="J46" s="292" t="s">
        <v>438</v>
      </c>
    </row>
    <row r="47" spans="1:10" s="324" customFormat="1" ht="40.5" customHeight="1">
      <c r="A47" s="292">
        <v>3</v>
      </c>
      <c r="B47" s="320" t="s">
        <v>476</v>
      </c>
      <c r="C47" s="310" t="s">
        <v>477</v>
      </c>
      <c r="D47" s="314">
        <v>14028</v>
      </c>
      <c r="E47" s="314">
        <v>13326</v>
      </c>
      <c r="F47" s="334"/>
      <c r="G47" s="312">
        <v>323</v>
      </c>
      <c r="H47" s="335"/>
      <c r="I47" s="312">
        <f>F47+G47-H47</f>
        <v>323</v>
      </c>
      <c r="J47" s="292" t="s">
        <v>463</v>
      </c>
    </row>
    <row r="48" spans="1:10" s="324" customFormat="1" ht="40.5" customHeight="1">
      <c r="A48" s="321">
        <v>4</v>
      </c>
      <c r="B48" s="320" t="s">
        <v>206</v>
      </c>
      <c r="C48" s="310" t="s">
        <v>478</v>
      </c>
      <c r="D48" s="314">
        <v>14900</v>
      </c>
      <c r="E48" s="314">
        <v>14155</v>
      </c>
      <c r="F48" s="334"/>
      <c r="G48" s="340">
        <v>400</v>
      </c>
      <c r="H48" s="335"/>
      <c r="I48" s="312">
        <f>F48+G48-H48</f>
        <v>400</v>
      </c>
      <c r="J48" s="292" t="s">
        <v>463</v>
      </c>
    </row>
    <row r="49" spans="1:10" s="324" customFormat="1" ht="40.5" customHeight="1">
      <c r="A49" s="292">
        <v>5</v>
      </c>
      <c r="B49" s="320" t="s">
        <v>200</v>
      </c>
      <c r="C49" s="310" t="s">
        <v>479</v>
      </c>
      <c r="D49" s="314">
        <v>14900</v>
      </c>
      <c r="E49" s="314">
        <v>14294.4</v>
      </c>
      <c r="F49" s="334">
        <v>139.39999999999964</v>
      </c>
      <c r="G49" s="312">
        <v>71</v>
      </c>
      <c r="H49" s="335"/>
      <c r="I49" s="312">
        <f>F49+G49-H49</f>
        <v>210.39999999999964</v>
      </c>
      <c r="J49" s="292" t="s">
        <v>463</v>
      </c>
    </row>
    <row r="50" spans="1:10" s="337" customFormat="1" ht="45" customHeight="1">
      <c r="A50" s="297" t="s">
        <v>132</v>
      </c>
      <c r="B50" s="336" t="s">
        <v>480</v>
      </c>
      <c r="C50" s="294"/>
      <c r="D50" s="306">
        <f t="shared" ref="D50:I50" si="10">D51</f>
        <v>4864</v>
      </c>
      <c r="E50" s="306">
        <f t="shared" si="10"/>
        <v>4864</v>
      </c>
      <c r="F50" s="330">
        <f t="shared" si="10"/>
        <v>3338</v>
      </c>
      <c r="G50" s="306">
        <f t="shared" si="10"/>
        <v>0</v>
      </c>
      <c r="H50" s="306">
        <f t="shared" si="10"/>
        <v>114</v>
      </c>
      <c r="I50" s="306">
        <f t="shared" si="10"/>
        <v>3224</v>
      </c>
      <c r="J50" s="79"/>
    </row>
    <row r="51" spans="1:10" ht="30.75" customHeight="1">
      <c r="A51" s="297" t="s">
        <v>395</v>
      </c>
      <c r="B51" s="298" t="s">
        <v>446</v>
      </c>
      <c r="C51" s="294"/>
      <c r="D51" s="306">
        <f t="shared" ref="D51:I51" si="11">SUM(D52:D52)</f>
        <v>4864</v>
      </c>
      <c r="E51" s="306">
        <f t="shared" si="11"/>
        <v>4864</v>
      </c>
      <c r="F51" s="330">
        <f t="shared" si="11"/>
        <v>3338</v>
      </c>
      <c r="G51" s="306">
        <f t="shared" si="11"/>
        <v>0</v>
      </c>
      <c r="H51" s="306">
        <f t="shared" si="11"/>
        <v>114</v>
      </c>
      <c r="I51" s="306">
        <f t="shared" si="11"/>
        <v>3224</v>
      </c>
      <c r="J51" s="79"/>
    </row>
    <row r="52" spans="1:10" s="337" customFormat="1" ht="48" customHeight="1">
      <c r="A52" s="292">
        <v>1</v>
      </c>
      <c r="B52" s="320" t="s">
        <v>481</v>
      </c>
      <c r="C52" s="310" t="s">
        <v>482</v>
      </c>
      <c r="D52" s="314">
        <v>4864</v>
      </c>
      <c r="E52" s="314">
        <v>4864</v>
      </c>
      <c r="F52" s="334">
        <v>3338</v>
      </c>
      <c r="G52" s="312"/>
      <c r="H52" s="312">
        <v>114</v>
      </c>
      <c r="I52" s="312">
        <f>F52+G52-H52</f>
        <v>3224</v>
      </c>
      <c r="J52" s="292" t="s">
        <v>438</v>
      </c>
    </row>
  </sheetData>
  <mergeCells count="17">
    <mergeCell ref="D6:D7"/>
    <mergeCell ref="E6:E7"/>
    <mergeCell ref="G6:G7"/>
    <mergeCell ref="H6:H7"/>
    <mergeCell ref="J10:J15"/>
    <mergeCell ref="A1:J1"/>
    <mergeCell ref="A2:J2"/>
    <mergeCell ref="A3:J3"/>
    <mergeCell ref="H4:J4"/>
    <mergeCell ref="A5:A7"/>
    <mergeCell ref="B5:B7"/>
    <mergeCell ref="C5:E5"/>
    <mergeCell ref="F5:F7"/>
    <mergeCell ref="G5:H5"/>
    <mergeCell ref="I5:I7"/>
    <mergeCell ref="J5:J7"/>
    <mergeCell ref="C6:C7"/>
  </mergeCells>
  <pageMargins left="0.47244094488188981" right="0.23622047244094491" top="0.51181102362204722" bottom="0.3937007874015748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1"/>
  <sheetViews>
    <sheetView tabSelected="1" view="pageBreakPreview" zoomScaleNormal="100" zoomScaleSheetLayoutView="100" workbookViewId="0">
      <selection activeCell="A3" sqref="A3:J3"/>
    </sheetView>
  </sheetViews>
  <sheetFormatPr defaultRowHeight="15"/>
  <cols>
    <col min="1" max="1" width="4.6640625" style="323" customWidth="1"/>
    <col min="2" max="2" width="33.21875" style="316" customWidth="1"/>
    <col min="3" max="3" width="12.21875" style="316" customWidth="1"/>
    <col min="4" max="4" width="8.88671875" style="316"/>
    <col min="5" max="5" width="8" style="316" customWidth="1"/>
    <col min="6" max="6" width="10" style="316" customWidth="1"/>
    <col min="7" max="7" width="7.109375" style="316" customWidth="1"/>
    <col min="8" max="8" width="6.5546875" style="316" customWidth="1"/>
    <col min="9" max="9" width="10.77734375" style="316" customWidth="1"/>
    <col min="10" max="10" width="8.5546875" style="316" customWidth="1"/>
    <col min="11" max="11" width="8.88671875" style="316"/>
    <col min="12" max="12" width="14.5546875" style="316" customWidth="1"/>
    <col min="13" max="256" width="8.88671875" style="316"/>
    <col min="257" max="257" width="4.6640625" style="316" customWidth="1"/>
    <col min="258" max="258" width="29.33203125" style="316" customWidth="1"/>
    <col min="259" max="259" width="10.5546875" style="316" customWidth="1"/>
    <col min="260" max="260" width="8.88671875" style="316"/>
    <col min="261" max="261" width="8" style="316" customWidth="1"/>
    <col min="262" max="262" width="10" style="316" customWidth="1"/>
    <col min="263" max="263" width="7.109375" style="316" customWidth="1"/>
    <col min="264" max="264" width="6.5546875" style="316" customWidth="1"/>
    <col min="265" max="265" width="10.77734375" style="316" customWidth="1"/>
    <col min="266" max="266" width="8.5546875" style="316" customWidth="1"/>
    <col min="267" max="267" width="8.88671875" style="316"/>
    <col min="268" max="268" width="14.5546875" style="316" customWidth="1"/>
    <col min="269" max="512" width="8.88671875" style="316"/>
    <col min="513" max="513" width="4.6640625" style="316" customWidth="1"/>
    <col min="514" max="514" width="29.33203125" style="316" customWidth="1"/>
    <col min="515" max="515" width="10.5546875" style="316" customWidth="1"/>
    <col min="516" max="516" width="8.88671875" style="316"/>
    <col min="517" max="517" width="8" style="316" customWidth="1"/>
    <col min="518" max="518" width="10" style="316" customWidth="1"/>
    <col min="519" max="519" width="7.109375" style="316" customWidth="1"/>
    <col min="520" max="520" width="6.5546875" style="316" customWidth="1"/>
    <col min="521" max="521" width="10.77734375" style="316" customWidth="1"/>
    <col min="522" max="522" width="8.5546875" style="316" customWidth="1"/>
    <col min="523" max="523" width="8.88671875" style="316"/>
    <col min="524" max="524" width="14.5546875" style="316" customWidth="1"/>
    <col min="525" max="768" width="8.88671875" style="316"/>
    <col min="769" max="769" width="4.6640625" style="316" customWidth="1"/>
    <col min="770" max="770" width="29.33203125" style="316" customWidth="1"/>
    <col min="771" max="771" width="10.5546875" style="316" customWidth="1"/>
    <col min="772" max="772" width="8.88671875" style="316"/>
    <col min="773" max="773" width="8" style="316" customWidth="1"/>
    <col min="774" max="774" width="10" style="316" customWidth="1"/>
    <col min="775" max="775" width="7.109375" style="316" customWidth="1"/>
    <col min="776" max="776" width="6.5546875" style="316" customWidth="1"/>
    <col min="777" max="777" width="10.77734375" style="316" customWidth="1"/>
    <col min="778" max="778" width="8.5546875" style="316" customWidth="1"/>
    <col min="779" max="779" width="8.88671875" style="316"/>
    <col min="780" max="780" width="14.5546875" style="316" customWidth="1"/>
    <col min="781" max="1024" width="8.88671875" style="316"/>
    <col min="1025" max="1025" width="4.6640625" style="316" customWidth="1"/>
    <col min="1026" max="1026" width="29.33203125" style="316" customWidth="1"/>
    <col min="1027" max="1027" width="10.5546875" style="316" customWidth="1"/>
    <col min="1028" max="1028" width="8.88671875" style="316"/>
    <col min="1029" max="1029" width="8" style="316" customWidth="1"/>
    <col min="1030" max="1030" width="10" style="316" customWidth="1"/>
    <col min="1031" max="1031" width="7.109375" style="316" customWidth="1"/>
    <col min="1032" max="1032" width="6.5546875" style="316" customWidth="1"/>
    <col min="1033" max="1033" width="10.77734375" style="316" customWidth="1"/>
    <col min="1034" max="1034" width="8.5546875" style="316" customWidth="1"/>
    <col min="1035" max="1035" width="8.88671875" style="316"/>
    <col min="1036" max="1036" width="14.5546875" style="316" customWidth="1"/>
    <col min="1037" max="1280" width="8.88671875" style="316"/>
    <col min="1281" max="1281" width="4.6640625" style="316" customWidth="1"/>
    <col min="1282" max="1282" width="29.33203125" style="316" customWidth="1"/>
    <col min="1283" max="1283" width="10.5546875" style="316" customWidth="1"/>
    <col min="1284" max="1284" width="8.88671875" style="316"/>
    <col min="1285" max="1285" width="8" style="316" customWidth="1"/>
    <col min="1286" max="1286" width="10" style="316" customWidth="1"/>
    <col min="1287" max="1287" width="7.109375" style="316" customWidth="1"/>
    <col min="1288" max="1288" width="6.5546875" style="316" customWidth="1"/>
    <col min="1289" max="1289" width="10.77734375" style="316" customWidth="1"/>
    <col min="1290" max="1290" width="8.5546875" style="316" customWidth="1"/>
    <col min="1291" max="1291" width="8.88671875" style="316"/>
    <col min="1292" max="1292" width="14.5546875" style="316" customWidth="1"/>
    <col min="1293" max="1536" width="8.88671875" style="316"/>
    <col min="1537" max="1537" width="4.6640625" style="316" customWidth="1"/>
    <col min="1538" max="1538" width="29.33203125" style="316" customWidth="1"/>
    <col min="1539" max="1539" width="10.5546875" style="316" customWidth="1"/>
    <col min="1540" max="1540" width="8.88671875" style="316"/>
    <col min="1541" max="1541" width="8" style="316" customWidth="1"/>
    <col min="1542" max="1542" width="10" style="316" customWidth="1"/>
    <col min="1543" max="1543" width="7.109375" style="316" customWidth="1"/>
    <col min="1544" max="1544" width="6.5546875" style="316" customWidth="1"/>
    <col min="1545" max="1545" width="10.77734375" style="316" customWidth="1"/>
    <col min="1546" max="1546" width="8.5546875" style="316" customWidth="1"/>
    <col min="1547" max="1547" width="8.88671875" style="316"/>
    <col min="1548" max="1548" width="14.5546875" style="316" customWidth="1"/>
    <col min="1549" max="1792" width="8.88671875" style="316"/>
    <col min="1793" max="1793" width="4.6640625" style="316" customWidth="1"/>
    <col min="1794" max="1794" width="29.33203125" style="316" customWidth="1"/>
    <col min="1795" max="1795" width="10.5546875" style="316" customWidth="1"/>
    <col min="1796" max="1796" width="8.88671875" style="316"/>
    <col min="1797" max="1797" width="8" style="316" customWidth="1"/>
    <col min="1798" max="1798" width="10" style="316" customWidth="1"/>
    <col min="1799" max="1799" width="7.109375" style="316" customWidth="1"/>
    <col min="1800" max="1800" width="6.5546875" style="316" customWidth="1"/>
    <col min="1801" max="1801" width="10.77734375" style="316" customWidth="1"/>
    <col min="1802" max="1802" width="8.5546875" style="316" customWidth="1"/>
    <col min="1803" max="1803" width="8.88671875" style="316"/>
    <col min="1804" max="1804" width="14.5546875" style="316" customWidth="1"/>
    <col min="1805" max="2048" width="8.88671875" style="316"/>
    <col min="2049" max="2049" width="4.6640625" style="316" customWidth="1"/>
    <col min="2050" max="2050" width="29.33203125" style="316" customWidth="1"/>
    <col min="2051" max="2051" width="10.5546875" style="316" customWidth="1"/>
    <col min="2052" max="2052" width="8.88671875" style="316"/>
    <col min="2053" max="2053" width="8" style="316" customWidth="1"/>
    <col min="2054" max="2054" width="10" style="316" customWidth="1"/>
    <col min="2055" max="2055" width="7.109375" style="316" customWidth="1"/>
    <col min="2056" max="2056" width="6.5546875" style="316" customWidth="1"/>
    <col min="2057" max="2057" width="10.77734375" style="316" customWidth="1"/>
    <col min="2058" max="2058" width="8.5546875" style="316" customWidth="1"/>
    <col min="2059" max="2059" width="8.88671875" style="316"/>
    <col min="2060" max="2060" width="14.5546875" style="316" customWidth="1"/>
    <col min="2061" max="2304" width="8.88671875" style="316"/>
    <col min="2305" max="2305" width="4.6640625" style="316" customWidth="1"/>
    <col min="2306" max="2306" width="29.33203125" style="316" customWidth="1"/>
    <col min="2307" max="2307" width="10.5546875" style="316" customWidth="1"/>
    <col min="2308" max="2308" width="8.88671875" style="316"/>
    <col min="2309" max="2309" width="8" style="316" customWidth="1"/>
    <col min="2310" max="2310" width="10" style="316" customWidth="1"/>
    <col min="2311" max="2311" width="7.109375" style="316" customWidth="1"/>
    <col min="2312" max="2312" width="6.5546875" style="316" customWidth="1"/>
    <col min="2313" max="2313" width="10.77734375" style="316" customWidth="1"/>
    <col min="2314" max="2314" width="8.5546875" style="316" customWidth="1"/>
    <col min="2315" max="2315" width="8.88671875" style="316"/>
    <col min="2316" max="2316" width="14.5546875" style="316" customWidth="1"/>
    <col min="2317" max="2560" width="8.88671875" style="316"/>
    <col min="2561" max="2561" width="4.6640625" style="316" customWidth="1"/>
    <col min="2562" max="2562" width="29.33203125" style="316" customWidth="1"/>
    <col min="2563" max="2563" width="10.5546875" style="316" customWidth="1"/>
    <col min="2564" max="2564" width="8.88671875" style="316"/>
    <col min="2565" max="2565" width="8" style="316" customWidth="1"/>
    <col min="2566" max="2566" width="10" style="316" customWidth="1"/>
    <col min="2567" max="2567" width="7.109375" style="316" customWidth="1"/>
    <col min="2568" max="2568" width="6.5546875" style="316" customWidth="1"/>
    <col min="2569" max="2569" width="10.77734375" style="316" customWidth="1"/>
    <col min="2570" max="2570" width="8.5546875" style="316" customWidth="1"/>
    <col min="2571" max="2571" width="8.88671875" style="316"/>
    <col min="2572" max="2572" width="14.5546875" style="316" customWidth="1"/>
    <col min="2573" max="2816" width="8.88671875" style="316"/>
    <col min="2817" max="2817" width="4.6640625" style="316" customWidth="1"/>
    <col min="2818" max="2818" width="29.33203125" style="316" customWidth="1"/>
    <col min="2819" max="2819" width="10.5546875" style="316" customWidth="1"/>
    <col min="2820" max="2820" width="8.88671875" style="316"/>
    <col min="2821" max="2821" width="8" style="316" customWidth="1"/>
    <col min="2822" max="2822" width="10" style="316" customWidth="1"/>
    <col min="2823" max="2823" width="7.109375" style="316" customWidth="1"/>
    <col min="2824" max="2824" width="6.5546875" style="316" customWidth="1"/>
    <col min="2825" max="2825" width="10.77734375" style="316" customWidth="1"/>
    <col min="2826" max="2826" width="8.5546875" style="316" customWidth="1"/>
    <col min="2827" max="2827" width="8.88671875" style="316"/>
    <col min="2828" max="2828" width="14.5546875" style="316" customWidth="1"/>
    <col min="2829" max="3072" width="8.88671875" style="316"/>
    <col min="3073" max="3073" width="4.6640625" style="316" customWidth="1"/>
    <col min="3074" max="3074" width="29.33203125" style="316" customWidth="1"/>
    <col min="3075" max="3075" width="10.5546875" style="316" customWidth="1"/>
    <col min="3076" max="3076" width="8.88671875" style="316"/>
    <col min="3077" max="3077" width="8" style="316" customWidth="1"/>
    <col min="3078" max="3078" width="10" style="316" customWidth="1"/>
    <col min="3079" max="3079" width="7.109375" style="316" customWidth="1"/>
    <col min="3080" max="3080" width="6.5546875" style="316" customWidth="1"/>
    <col min="3081" max="3081" width="10.77734375" style="316" customWidth="1"/>
    <col min="3082" max="3082" width="8.5546875" style="316" customWidth="1"/>
    <col min="3083" max="3083" width="8.88671875" style="316"/>
    <col min="3084" max="3084" width="14.5546875" style="316" customWidth="1"/>
    <col min="3085" max="3328" width="8.88671875" style="316"/>
    <col min="3329" max="3329" width="4.6640625" style="316" customWidth="1"/>
    <col min="3330" max="3330" width="29.33203125" style="316" customWidth="1"/>
    <col min="3331" max="3331" width="10.5546875" style="316" customWidth="1"/>
    <col min="3332" max="3332" width="8.88671875" style="316"/>
    <col min="3333" max="3333" width="8" style="316" customWidth="1"/>
    <col min="3334" max="3334" width="10" style="316" customWidth="1"/>
    <col min="3335" max="3335" width="7.109375" style="316" customWidth="1"/>
    <col min="3336" max="3336" width="6.5546875" style="316" customWidth="1"/>
    <col min="3337" max="3337" width="10.77734375" style="316" customWidth="1"/>
    <col min="3338" max="3338" width="8.5546875" style="316" customWidth="1"/>
    <col min="3339" max="3339" width="8.88671875" style="316"/>
    <col min="3340" max="3340" width="14.5546875" style="316" customWidth="1"/>
    <col min="3341" max="3584" width="8.88671875" style="316"/>
    <col min="3585" max="3585" width="4.6640625" style="316" customWidth="1"/>
    <col min="3586" max="3586" width="29.33203125" style="316" customWidth="1"/>
    <col min="3587" max="3587" width="10.5546875" style="316" customWidth="1"/>
    <col min="3588" max="3588" width="8.88671875" style="316"/>
    <col min="3589" max="3589" width="8" style="316" customWidth="1"/>
    <col min="3590" max="3590" width="10" style="316" customWidth="1"/>
    <col min="3591" max="3591" width="7.109375" style="316" customWidth="1"/>
    <col min="3592" max="3592" width="6.5546875" style="316" customWidth="1"/>
    <col min="3593" max="3593" width="10.77734375" style="316" customWidth="1"/>
    <col min="3594" max="3594" width="8.5546875" style="316" customWidth="1"/>
    <col min="3595" max="3595" width="8.88671875" style="316"/>
    <col min="3596" max="3596" width="14.5546875" style="316" customWidth="1"/>
    <col min="3597" max="3840" width="8.88671875" style="316"/>
    <col min="3841" max="3841" width="4.6640625" style="316" customWidth="1"/>
    <col min="3842" max="3842" width="29.33203125" style="316" customWidth="1"/>
    <col min="3843" max="3843" width="10.5546875" style="316" customWidth="1"/>
    <col min="3844" max="3844" width="8.88671875" style="316"/>
    <col min="3845" max="3845" width="8" style="316" customWidth="1"/>
    <col min="3846" max="3846" width="10" style="316" customWidth="1"/>
    <col min="3847" max="3847" width="7.109375" style="316" customWidth="1"/>
    <col min="3848" max="3848" width="6.5546875" style="316" customWidth="1"/>
    <col min="3849" max="3849" width="10.77734375" style="316" customWidth="1"/>
    <col min="3850" max="3850" width="8.5546875" style="316" customWidth="1"/>
    <col min="3851" max="3851" width="8.88671875" style="316"/>
    <col min="3852" max="3852" width="14.5546875" style="316" customWidth="1"/>
    <col min="3853" max="4096" width="8.88671875" style="316"/>
    <col min="4097" max="4097" width="4.6640625" style="316" customWidth="1"/>
    <col min="4098" max="4098" width="29.33203125" style="316" customWidth="1"/>
    <col min="4099" max="4099" width="10.5546875" style="316" customWidth="1"/>
    <col min="4100" max="4100" width="8.88671875" style="316"/>
    <col min="4101" max="4101" width="8" style="316" customWidth="1"/>
    <col min="4102" max="4102" width="10" style="316" customWidth="1"/>
    <col min="4103" max="4103" width="7.109375" style="316" customWidth="1"/>
    <col min="4104" max="4104" width="6.5546875" style="316" customWidth="1"/>
    <col min="4105" max="4105" width="10.77734375" style="316" customWidth="1"/>
    <col min="4106" max="4106" width="8.5546875" style="316" customWidth="1"/>
    <col min="4107" max="4107" width="8.88671875" style="316"/>
    <col min="4108" max="4108" width="14.5546875" style="316" customWidth="1"/>
    <col min="4109" max="4352" width="8.88671875" style="316"/>
    <col min="4353" max="4353" width="4.6640625" style="316" customWidth="1"/>
    <col min="4354" max="4354" width="29.33203125" style="316" customWidth="1"/>
    <col min="4355" max="4355" width="10.5546875" style="316" customWidth="1"/>
    <col min="4356" max="4356" width="8.88671875" style="316"/>
    <col min="4357" max="4357" width="8" style="316" customWidth="1"/>
    <col min="4358" max="4358" width="10" style="316" customWidth="1"/>
    <col min="4359" max="4359" width="7.109375" style="316" customWidth="1"/>
    <col min="4360" max="4360" width="6.5546875" style="316" customWidth="1"/>
    <col min="4361" max="4361" width="10.77734375" style="316" customWidth="1"/>
    <col min="4362" max="4362" width="8.5546875" style="316" customWidth="1"/>
    <col min="4363" max="4363" width="8.88671875" style="316"/>
    <col min="4364" max="4364" width="14.5546875" style="316" customWidth="1"/>
    <col min="4365" max="4608" width="8.88671875" style="316"/>
    <col min="4609" max="4609" width="4.6640625" style="316" customWidth="1"/>
    <col min="4610" max="4610" width="29.33203125" style="316" customWidth="1"/>
    <col min="4611" max="4611" width="10.5546875" style="316" customWidth="1"/>
    <col min="4612" max="4612" width="8.88671875" style="316"/>
    <col min="4613" max="4613" width="8" style="316" customWidth="1"/>
    <col min="4614" max="4614" width="10" style="316" customWidth="1"/>
    <col min="4615" max="4615" width="7.109375" style="316" customWidth="1"/>
    <col min="4616" max="4616" width="6.5546875" style="316" customWidth="1"/>
    <col min="4617" max="4617" width="10.77734375" style="316" customWidth="1"/>
    <col min="4618" max="4618" width="8.5546875" style="316" customWidth="1"/>
    <col min="4619" max="4619" width="8.88671875" style="316"/>
    <col min="4620" max="4620" width="14.5546875" style="316" customWidth="1"/>
    <col min="4621" max="4864" width="8.88671875" style="316"/>
    <col min="4865" max="4865" width="4.6640625" style="316" customWidth="1"/>
    <col min="4866" max="4866" width="29.33203125" style="316" customWidth="1"/>
    <col min="4867" max="4867" width="10.5546875" style="316" customWidth="1"/>
    <col min="4868" max="4868" width="8.88671875" style="316"/>
    <col min="4869" max="4869" width="8" style="316" customWidth="1"/>
    <col min="4870" max="4870" width="10" style="316" customWidth="1"/>
    <col min="4871" max="4871" width="7.109375" style="316" customWidth="1"/>
    <col min="4872" max="4872" width="6.5546875" style="316" customWidth="1"/>
    <col min="4873" max="4873" width="10.77734375" style="316" customWidth="1"/>
    <col min="4874" max="4874" width="8.5546875" style="316" customWidth="1"/>
    <col min="4875" max="4875" width="8.88671875" style="316"/>
    <col min="4876" max="4876" width="14.5546875" style="316" customWidth="1"/>
    <col min="4877" max="5120" width="8.88671875" style="316"/>
    <col min="5121" max="5121" width="4.6640625" style="316" customWidth="1"/>
    <col min="5122" max="5122" width="29.33203125" style="316" customWidth="1"/>
    <col min="5123" max="5123" width="10.5546875" style="316" customWidth="1"/>
    <col min="5124" max="5124" width="8.88671875" style="316"/>
    <col min="5125" max="5125" width="8" style="316" customWidth="1"/>
    <col min="5126" max="5126" width="10" style="316" customWidth="1"/>
    <col min="5127" max="5127" width="7.109375" style="316" customWidth="1"/>
    <col min="5128" max="5128" width="6.5546875" style="316" customWidth="1"/>
    <col min="5129" max="5129" width="10.77734375" style="316" customWidth="1"/>
    <col min="5130" max="5130" width="8.5546875" style="316" customWidth="1"/>
    <col min="5131" max="5131" width="8.88671875" style="316"/>
    <col min="5132" max="5132" width="14.5546875" style="316" customWidth="1"/>
    <col min="5133" max="5376" width="8.88671875" style="316"/>
    <col min="5377" max="5377" width="4.6640625" style="316" customWidth="1"/>
    <col min="5378" max="5378" width="29.33203125" style="316" customWidth="1"/>
    <col min="5379" max="5379" width="10.5546875" style="316" customWidth="1"/>
    <col min="5380" max="5380" width="8.88671875" style="316"/>
    <col min="5381" max="5381" width="8" style="316" customWidth="1"/>
    <col min="5382" max="5382" width="10" style="316" customWidth="1"/>
    <col min="5383" max="5383" width="7.109375" style="316" customWidth="1"/>
    <col min="5384" max="5384" width="6.5546875" style="316" customWidth="1"/>
    <col min="5385" max="5385" width="10.77734375" style="316" customWidth="1"/>
    <col min="5386" max="5386" width="8.5546875" style="316" customWidth="1"/>
    <col min="5387" max="5387" width="8.88671875" style="316"/>
    <col min="5388" max="5388" width="14.5546875" style="316" customWidth="1"/>
    <col min="5389" max="5632" width="8.88671875" style="316"/>
    <col min="5633" max="5633" width="4.6640625" style="316" customWidth="1"/>
    <col min="5634" max="5634" width="29.33203125" style="316" customWidth="1"/>
    <col min="5635" max="5635" width="10.5546875" style="316" customWidth="1"/>
    <col min="5636" max="5636" width="8.88671875" style="316"/>
    <col min="5637" max="5637" width="8" style="316" customWidth="1"/>
    <col min="5638" max="5638" width="10" style="316" customWidth="1"/>
    <col min="5639" max="5639" width="7.109375" style="316" customWidth="1"/>
    <col min="5640" max="5640" width="6.5546875" style="316" customWidth="1"/>
    <col min="5641" max="5641" width="10.77734375" style="316" customWidth="1"/>
    <col min="5642" max="5642" width="8.5546875" style="316" customWidth="1"/>
    <col min="5643" max="5643" width="8.88671875" style="316"/>
    <col min="5644" max="5644" width="14.5546875" style="316" customWidth="1"/>
    <col min="5645" max="5888" width="8.88671875" style="316"/>
    <col min="5889" max="5889" width="4.6640625" style="316" customWidth="1"/>
    <col min="5890" max="5890" width="29.33203125" style="316" customWidth="1"/>
    <col min="5891" max="5891" width="10.5546875" style="316" customWidth="1"/>
    <col min="5892" max="5892" width="8.88671875" style="316"/>
    <col min="5893" max="5893" width="8" style="316" customWidth="1"/>
    <col min="5894" max="5894" width="10" style="316" customWidth="1"/>
    <col min="5895" max="5895" width="7.109375" style="316" customWidth="1"/>
    <col min="5896" max="5896" width="6.5546875" style="316" customWidth="1"/>
    <col min="5897" max="5897" width="10.77734375" style="316" customWidth="1"/>
    <col min="5898" max="5898" width="8.5546875" style="316" customWidth="1"/>
    <col min="5899" max="5899" width="8.88671875" style="316"/>
    <col min="5900" max="5900" width="14.5546875" style="316" customWidth="1"/>
    <col min="5901" max="6144" width="8.88671875" style="316"/>
    <col min="6145" max="6145" width="4.6640625" style="316" customWidth="1"/>
    <col min="6146" max="6146" width="29.33203125" style="316" customWidth="1"/>
    <col min="6147" max="6147" width="10.5546875" style="316" customWidth="1"/>
    <col min="6148" max="6148" width="8.88671875" style="316"/>
    <col min="6149" max="6149" width="8" style="316" customWidth="1"/>
    <col min="6150" max="6150" width="10" style="316" customWidth="1"/>
    <col min="6151" max="6151" width="7.109375" style="316" customWidth="1"/>
    <col min="6152" max="6152" width="6.5546875" style="316" customWidth="1"/>
    <col min="6153" max="6153" width="10.77734375" style="316" customWidth="1"/>
    <col min="6154" max="6154" width="8.5546875" style="316" customWidth="1"/>
    <col min="6155" max="6155" width="8.88671875" style="316"/>
    <col min="6156" max="6156" width="14.5546875" style="316" customWidth="1"/>
    <col min="6157" max="6400" width="8.88671875" style="316"/>
    <col min="6401" max="6401" width="4.6640625" style="316" customWidth="1"/>
    <col min="6402" max="6402" width="29.33203125" style="316" customWidth="1"/>
    <col min="6403" max="6403" width="10.5546875" style="316" customWidth="1"/>
    <col min="6404" max="6404" width="8.88671875" style="316"/>
    <col min="6405" max="6405" width="8" style="316" customWidth="1"/>
    <col min="6406" max="6406" width="10" style="316" customWidth="1"/>
    <col min="6407" max="6407" width="7.109375" style="316" customWidth="1"/>
    <col min="6408" max="6408" width="6.5546875" style="316" customWidth="1"/>
    <col min="6409" max="6409" width="10.77734375" style="316" customWidth="1"/>
    <col min="6410" max="6410" width="8.5546875" style="316" customWidth="1"/>
    <col min="6411" max="6411" width="8.88671875" style="316"/>
    <col min="6412" max="6412" width="14.5546875" style="316" customWidth="1"/>
    <col min="6413" max="6656" width="8.88671875" style="316"/>
    <col min="6657" max="6657" width="4.6640625" style="316" customWidth="1"/>
    <col min="6658" max="6658" width="29.33203125" style="316" customWidth="1"/>
    <col min="6659" max="6659" width="10.5546875" style="316" customWidth="1"/>
    <col min="6660" max="6660" width="8.88671875" style="316"/>
    <col min="6661" max="6661" width="8" style="316" customWidth="1"/>
    <col min="6662" max="6662" width="10" style="316" customWidth="1"/>
    <col min="6663" max="6663" width="7.109375" style="316" customWidth="1"/>
    <col min="6664" max="6664" width="6.5546875" style="316" customWidth="1"/>
    <col min="6665" max="6665" width="10.77734375" style="316" customWidth="1"/>
    <col min="6666" max="6666" width="8.5546875" style="316" customWidth="1"/>
    <col min="6667" max="6667" width="8.88671875" style="316"/>
    <col min="6668" max="6668" width="14.5546875" style="316" customWidth="1"/>
    <col min="6669" max="6912" width="8.88671875" style="316"/>
    <col min="6913" max="6913" width="4.6640625" style="316" customWidth="1"/>
    <col min="6914" max="6914" width="29.33203125" style="316" customWidth="1"/>
    <col min="6915" max="6915" width="10.5546875" style="316" customWidth="1"/>
    <col min="6916" max="6916" width="8.88671875" style="316"/>
    <col min="6917" max="6917" width="8" style="316" customWidth="1"/>
    <col min="6918" max="6918" width="10" style="316" customWidth="1"/>
    <col min="6919" max="6919" width="7.109375" style="316" customWidth="1"/>
    <col min="6920" max="6920" width="6.5546875" style="316" customWidth="1"/>
    <col min="6921" max="6921" width="10.77734375" style="316" customWidth="1"/>
    <col min="6922" max="6922" width="8.5546875" style="316" customWidth="1"/>
    <col min="6923" max="6923" width="8.88671875" style="316"/>
    <col min="6924" max="6924" width="14.5546875" style="316" customWidth="1"/>
    <col min="6925" max="7168" width="8.88671875" style="316"/>
    <col min="7169" max="7169" width="4.6640625" style="316" customWidth="1"/>
    <col min="7170" max="7170" width="29.33203125" style="316" customWidth="1"/>
    <col min="7171" max="7171" width="10.5546875" style="316" customWidth="1"/>
    <col min="7172" max="7172" width="8.88671875" style="316"/>
    <col min="7173" max="7173" width="8" style="316" customWidth="1"/>
    <col min="7174" max="7174" width="10" style="316" customWidth="1"/>
    <col min="7175" max="7175" width="7.109375" style="316" customWidth="1"/>
    <col min="7176" max="7176" width="6.5546875" style="316" customWidth="1"/>
    <col min="7177" max="7177" width="10.77734375" style="316" customWidth="1"/>
    <col min="7178" max="7178" width="8.5546875" style="316" customWidth="1"/>
    <col min="7179" max="7179" width="8.88671875" style="316"/>
    <col min="7180" max="7180" width="14.5546875" style="316" customWidth="1"/>
    <col min="7181" max="7424" width="8.88671875" style="316"/>
    <col min="7425" max="7425" width="4.6640625" style="316" customWidth="1"/>
    <col min="7426" max="7426" width="29.33203125" style="316" customWidth="1"/>
    <col min="7427" max="7427" width="10.5546875" style="316" customWidth="1"/>
    <col min="7428" max="7428" width="8.88671875" style="316"/>
    <col min="7429" max="7429" width="8" style="316" customWidth="1"/>
    <col min="7430" max="7430" width="10" style="316" customWidth="1"/>
    <col min="7431" max="7431" width="7.109375" style="316" customWidth="1"/>
    <col min="7432" max="7432" width="6.5546875" style="316" customWidth="1"/>
    <col min="7433" max="7433" width="10.77734375" style="316" customWidth="1"/>
    <col min="7434" max="7434" width="8.5546875" style="316" customWidth="1"/>
    <col min="7435" max="7435" width="8.88671875" style="316"/>
    <col min="7436" max="7436" width="14.5546875" style="316" customWidth="1"/>
    <col min="7437" max="7680" width="8.88671875" style="316"/>
    <col min="7681" max="7681" width="4.6640625" style="316" customWidth="1"/>
    <col min="7682" max="7682" width="29.33203125" style="316" customWidth="1"/>
    <col min="7683" max="7683" width="10.5546875" style="316" customWidth="1"/>
    <col min="7684" max="7684" width="8.88671875" style="316"/>
    <col min="7685" max="7685" width="8" style="316" customWidth="1"/>
    <col min="7686" max="7686" width="10" style="316" customWidth="1"/>
    <col min="7687" max="7687" width="7.109375" style="316" customWidth="1"/>
    <col min="7688" max="7688" width="6.5546875" style="316" customWidth="1"/>
    <col min="7689" max="7689" width="10.77734375" style="316" customWidth="1"/>
    <col min="7690" max="7690" width="8.5546875" style="316" customWidth="1"/>
    <col min="7691" max="7691" width="8.88671875" style="316"/>
    <col min="7692" max="7692" width="14.5546875" style="316" customWidth="1"/>
    <col min="7693" max="7936" width="8.88671875" style="316"/>
    <col min="7937" max="7937" width="4.6640625" style="316" customWidth="1"/>
    <col min="7938" max="7938" width="29.33203125" style="316" customWidth="1"/>
    <col min="7939" max="7939" width="10.5546875" style="316" customWidth="1"/>
    <col min="7940" max="7940" width="8.88671875" style="316"/>
    <col min="7941" max="7941" width="8" style="316" customWidth="1"/>
    <col min="7942" max="7942" width="10" style="316" customWidth="1"/>
    <col min="7943" max="7943" width="7.109375" style="316" customWidth="1"/>
    <col min="7944" max="7944" width="6.5546875" style="316" customWidth="1"/>
    <col min="7945" max="7945" width="10.77734375" style="316" customWidth="1"/>
    <col min="7946" max="7946" width="8.5546875" style="316" customWidth="1"/>
    <col min="7947" max="7947" width="8.88671875" style="316"/>
    <col min="7948" max="7948" width="14.5546875" style="316" customWidth="1"/>
    <col min="7949" max="8192" width="8.88671875" style="316"/>
    <col min="8193" max="8193" width="4.6640625" style="316" customWidth="1"/>
    <col min="8194" max="8194" width="29.33203125" style="316" customWidth="1"/>
    <col min="8195" max="8195" width="10.5546875" style="316" customWidth="1"/>
    <col min="8196" max="8196" width="8.88671875" style="316"/>
    <col min="8197" max="8197" width="8" style="316" customWidth="1"/>
    <col min="8198" max="8198" width="10" style="316" customWidth="1"/>
    <col min="8199" max="8199" width="7.109375" style="316" customWidth="1"/>
    <col min="8200" max="8200" width="6.5546875" style="316" customWidth="1"/>
    <col min="8201" max="8201" width="10.77734375" style="316" customWidth="1"/>
    <col min="8202" max="8202" width="8.5546875" style="316" customWidth="1"/>
    <col min="8203" max="8203" width="8.88671875" style="316"/>
    <col min="8204" max="8204" width="14.5546875" style="316" customWidth="1"/>
    <col min="8205" max="8448" width="8.88671875" style="316"/>
    <col min="8449" max="8449" width="4.6640625" style="316" customWidth="1"/>
    <col min="8450" max="8450" width="29.33203125" style="316" customWidth="1"/>
    <col min="8451" max="8451" width="10.5546875" style="316" customWidth="1"/>
    <col min="8452" max="8452" width="8.88671875" style="316"/>
    <col min="8453" max="8453" width="8" style="316" customWidth="1"/>
    <col min="8454" max="8454" width="10" style="316" customWidth="1"/>
    <col min="8455" max="8455" width="7.109375" style="316" customWidth="1"/>
    <col min="8456" max="8456" width="6.5546875" style="316" customWidth="1"/>
    <col min="8457" max="8457" width="10.77734375" style="316" customWidth="1"/>
    <col min="8458" max="8458" width="8.5546875" style="316" customWidth="1"/>
    <col min="8459" max="8459" width="8.88671875" style="316"/>
    <col min="8460" max="8460" width="14.5546875" style="316" customWidth="1"/>
    <col min="8461" max="8704" width="8.88671875" style="316"/>
    <col min="8705" max="8705" width="4.6640625" style="316" customWidth="1"/>
    <col min="8706" max="8706" width="29.33203125" style="316" customWidth="1"/>
    <col min="8707" max="8707" width="10.5546875" style="316" customWidth="1"/>
    <col min="8708" max="8708" width="8.88671875" style="316"/>
    <col min="8709" max="8709" width="8" style="316" customWidth="1"/>
    <col min="8710" max="8710" width="10" style="316" customWidth="1"/>
    <col min="8711" max="8711" width="7.109375" style="316" customWidth="1"/>
    <col min="8712" max="8712" width="6.5546875" style="316" customWidth="1"/>
    <col min="8713" max="8713" width="10.77734375" style="316" customWidth="1"/>
    <col min="8714" max="8714" width="8.5546875" style="316" customWidth="1"/>
    <col min="8715" max="8715" width="8.88671875" style="316"/>
    <col min="8716" max="8716" width="14.5546875" style="316" customWidth="1"/>
    <col min="8717" max="8960" width="8.88671875" style="316"/>
    <col min="8961" max="8961" width="4.6640625" style="316" customWidth="1"/>
    <col min="8962" max="8962" width="29.33203125" style="316" customWidth="1"/>
    <col min="8963" max="8963" width="10.5546875" style="316" customWidth="1"/>
    <col min="8964" max="8964" width="8.88671875" style="316"/>
    <col min="8965" max="8965" width="8" style="316" customWidth="1"/>
    <col min="8966" max="8966" width="10" style="316" customWidth="1"/>
    <col min="8967" max="8967" width="7.109375" style="316" customWidth="1"/>
    <col min="8968" max="8968" width="6.5546875" style="316" customWidth="1"/>
    <col min="8969" max="8969" width="10.77734375" style="316" customWidth="1"/>
    <col min="8970" max="8970" width="8.5546875" style="316" customWidth="1"/>
    <col min="8971" max="8971" width="8.88671875" style="316"/>
    <col min="8972" max="8972" width="14.5546875" style="316" customWidth="1"/>
    <col min="8973" max="9216" width="8.88671875" style="316"/>
    <col min="9217" max="9217" width="4.6640625" style="316" customWidth="1"/>
    <col min="9218" max="9218" width="29.33203125" style="316" customWidth="1"/>
    <col min="9219" max="9219" width="10.5546875" style="316" customWidth="1"/>
    <col min="9220" max="9220" width="8.88671875" style="316"/>
    <col min="9221" max="9221" width="8" style="316" customWidth="1"/>
    <col min="9222" max="9222" width="10" style="316" customWidth="1"/>
    <col min="9223" max="9223" width="7.109375" style="316" customWidth="1"/>
    <col min="9224" max="9224" width="6.5546875" style="316" customWidth="1"/>
    <col min="9225" max="9225" width="10.77734375" style="316" customWidth="1"/>
    <col min="9226" max="9226" width="8.5546875" style="316" customWidth="1"/>
    <col min="9227" max="9227" width="8.88671875" style="316"/>
    <col min="9228" max="9228" width="14.5546875" style="316" customWidth="1"/>
    <col min="9229" max="9472" width="8.88671875" style="316"/>
    <col min="9473" max="9473" width="4.6640625" style="316" customWidth="1"/>
    <col min="9474" max="9474" width="29.33203125" style="316" customWidth="1"/>
    <col min="9475" max="9475" width="10.5546875" style="316" customWidth="1"/>
    <col min="9476" max="9476" width="8.88671875" style="316"/>
    <col min="9477" max="9477" width="8" style="316" customWidth="1"/>
    <col min="9478" max="9478" width="10" style="316" customWidth="1"/>
    <col min="9479" max="9479" width="7.109375" style="316" customWidth="1"/>
    <col min="9480" max="9480" width="6.5546875" style="316" customWidth="1"/>
    <col min="9481" max="9481" width="10.77734375" style="316" customWidth="1"/>
    <col min="9482" max="9482" width="8.5546875" style="316" customWidth="1"/>
    <col min="9483" max="9483" width="8.88671875" style="316"/>
    <col min="9484" max="9484" width="14.5546875" style="316" customWidth="1"/>
    <col min="9485" max="9728" width="8.88671875" style="316"/>
    <col min="9729" max="9729" width="4.6640625" style="316" customWidth="1"/>
    <col min="9730" max="9730" width="29.33203125" style="316" customWidth="1"/>
    <col min="9731" max="9731" width="10.5546875" style="316" customWidth="1"/>
    <col min="9732" max="9732" width="8.88671875" style="316"/>
    <col min="9733" max="9733" width="8" style="316" customWidth="1"/>
    <col min="9734" max="9734" width="10" style="316" customWidth="1"/>
    <col min="9735" max="9735" width="7.109375" style="316" customWidth="1"/>
    <col min="9736" max="9736" width="6.5546875" style="316" customWidth="1"/>
    <col min="9737" max="9737" width="10.77734375" style="316" customWidth="1"/>
    <col min="9738" max="9738" width="8.5546875" style="316" customWidth="1"/>
    <col min="9739" max="9739" width="8.88671875" style="316"/>
    <col min="9740" max="9740" width="14.5546875" style="316" customWidth="1"/>
    <col min="9741" max="9984" width="8.88671875" style="316"/>
    <col min="9985" max="9985" width="4.6640625" style="316" customWidth="1"/>
    <col min="9986" max="9986" width="29.33203125" style="316" customWidth="1"/>
    <col min="9987" max="9987" width="10.5546875" style="316" customWidth="1"/>
    <col min="9988" max="9988" width="8.88671875" style="316"/>
    <col min="9989" max="9989" width="8" style="316" customWidth="1"/>
    <col min="9990" max="9990" width="10" style="316" customWidth="1"/>
    <col min="9991" max="9991" width="7.109375" style="316" customWidth="1"/>
    <col min="9992" max="9992" width="6.5546875" style="316" customWidth="1"/>
    <col min="9993" max="9993" width="10.77734375" style="316" customWidth="1"/>
    <col min="9994" max="9994" width="8.5546875" style="316" customWidth="1"/>
    <col min="9995" max="9995" width="8.88671875" style="316"/>
    <col min="9996" max="9996" width="14.5546875" style="316" customWidth="1"/>
    <col min="9997" max="10240" width="8.88671875" style="316"/>
    <col min="10241" max="10241" width="4.6640625" style="316" customWidth="1"/>
    <col min="10242" max="10242" width="29.33203125" style="316" customWidth="1"/>
    <col min="10243" max="10243" width="10.5546875" style="316" customWidth="1"/>
    <col min="10244" max="10244" width="8.88671875" style="316"/>
    <col min="10245" max="10245" width="8" style="316" customWidth="1"/>
    <col min="10246" max="10246" width="10" style="316" customWidth="1"/>
    <col min="10247" max="10247" width="7.109375" style="316" customWidth="1"/>
    <col min="10248" max="10248" width="6.5546875" style="316" customWidth="1"/>
    <col min="10249" max="10249" width="10.77734375" style="316" customWidth="1"/>
    <col min="10250" max="10250" width="8.5546875" style="316" customWidth="1"/>
    <col min="10251" max="10251" width="8.88671875" style="316"/>
    <col min="10252" max="10252" width="14.5546875" style="316" customWidth="1"/>
    <col min="10253" max="10496" width="8.88671875" style="316"/>
    <col min="10497" max="10497" width="4.6640625" style="316" customWidth="1"/>
    <col min="10498" max="10498" width="29.33203125" style="316" customWidth="1"/>
    <col min="10499" max="10499" width="10.5546875" style="316" customWidth="1"/>
    <col min="10500" max="10500" width="8.88671875" style="316"/>
    <col min="10501" max="10501" width="8" style="316" customWidth="1"/>
    <col min="10502" max="10502" width="10" style="316" customWidth="1"/>
    <col min="10503" max="10503" width="7.109375" style="316" customWidth="1"/>
    <col min="10504" max="10504" width="6.5546875" style="316" customWidth="1"/>
    <col min="10505" max="10505" width="10.77734375" style="316" customWidth="1"/>
    <col min="10506" max="10506" width="8.5546875" style="316" customWidth="1"/>
    <col min="10507" max="10507" width="8.88671875" style="316"/>
    <col min="10508" max="10508" width="14.5546875" style="316" customWidth="1"/>
    <col min="10509" max="10752" width="8.88671875" style="316"/>
    <col min="10753" max="10753" width="4.6640625" style="316" customWidth="1"/>
    <col min="10754" max="10754" width="29.33203125" style="316" customWidth="1"/>
    <col min="10755" max="10755" width="10.5546875" style="316" customWidth="1"/>
    <col min="10756" max="10756" width="8.88671875" style="316"/>
    <col min="10757" max="10757" width="8" style="316" customWidth="1"/>
    <col min="10758" max="10758" width="10" style="316" customWidth="1"/>
    <col min="10759" max="10759" width="7.109375" style="316" customWidth="1"/>
    <col min="10760" max="10760" width="6.5546875" style="316" customWidth="1"/>
    <col min="10761" max="10761" width="10.77734375" style="316" customWidth="1"/>
    <col min="10762" max="10762" width="8.5546875" style="316" customWidth="1"/>
    <col min="10763" max="10763" width="8.88671875" style="316"/>
    <col min="10764" max="10764" width="14.5546875" style="316" customWidth="1"/>
    <col min="10765" max="11008" width="8.88671875" style="316"/>
    <col min="11009" max="11009" width="4.6640625" style="316" customWidth="1"/>
    <col min="11010" max="11010" width="29.33203125" style="316" customWidth="1"/>
    <col min="11011" max="11011" width="10.5546875" style="316" customWidth="1"/>
    <col min="11012" max="11012" width="8.88671875" style="316"/>
    <col min="11013" max="11013" width="8" style="316" customWidth="1"/>
    <col min="11014" max="11014" width="10" style="316" customWidth="1"/>
    <col min="11015" max="11015" width="7.109375" style="316" customWidth="1"/>
    <col min="11016" max="11016" width="6.5546875" style="316" customWidth="1"/>
    <col min="11017" max="11017" width="10.77734375" style="316" customWidth="1"/>
    <col min="11018" max="11018" width="8.5546875" style="316" customWidth="1"/>
    <col min="11019" max="11019" width="8.88671875" style="316"/>
    <col min="11020" max="11020" width="14.5546875" style="316" customWidth="1"/>
    <col min="11021" max="11264" width="8.88671875" style="316"/>
    <col min="11265" max="11265" width="4.6640625" style="316" customWidth="1"/>
    <col min="11266" max="11266" width="29.33203125" style="316" customWidth="1"/>
    <col min="11267" max="11267" width="10.5546875" style="316" customWidth="1"/>
    <col min="11268" max="11268" width="8.88671875" style="316"/>
    <col min="11269" max="11269" width="8" style="316" customWidth="1"/>
    <col min="11270" max="11270" width="10" style="316" customWidth="1"/>
    <col min="11271" max="11271" width="7.109375" style="316" customWidth="1"/>
    <col min="11272" max="11272" width="6.5546875" style="316" customWidth="1"/>
    <col min="11273" max="11273" width="10.77734375" style="316" customWidth="1"/>
    <col min="11274" max="11274" width="8.5546875" style="316" customWidth="1"/>
    <col min="11275" max="11275" width="8.88671875" style="316"/>
    <col min="11276" max="11276" width="14.5546875" style="316" customWidth="1"/>
    <col min="11277" max="11520" width="8.88671875" style="316"/>
    <col min="11521" max="11521" width="4.6640625" style="316" customWidth="1"/>
    <col min="11522" max="11522" width="29.33203125" style="316" customWidth="1"/>
    <col min="11523" max="11523" width="10.5546875" style="316" customWidth="1"/>
    <col min="11524" max="11524" width="8.88671875" style="316"/>
    <col min="11525" max="11525" width="8" style="316" customWidth="1"/>
    <col min="11526" max="11526" width="10" style="316" customWidth="1"/>
    <col min="11527" max="11527" width="7.109375" style="316" customWidth="1"/>
    <col min="11528" max="11528" width="6.5546875" style="316" customWidth="1"/>
    <col min="11529" max="11529" width="10.77734375" style="316" customWidth="1"/>
    <col min="11530" max="11530" width="8.5546875" style="316" customWidth="1"/>
    <col min="11531" max="11531" width="8.88671875" style="316"/>
    <col min="11532" max="11532" width="14.5546875" style="316" customWidth="1"/>
    <col min="11533" max="11776" width="8.88671875" style="316"/>
    <col min="11777" max="11777" width="4.6640625" style="316" customWidth="1"/>
    <col min="11778" max="11778" width="29.33203125" style="316" customWidth="1"/>
    <col min="11779" max="11779" width="10.5546875" style="316" customWidth="1"/>
    <col min="11780" max="11780" width="8.88671875" style="316"/>
    <col min="11781" max="11781" width="8" style="316" customWidth="1"/>
    <col min="11782" max="11782" width="10" style="316" customWidth="1"/>
    <col min="11783" max="11783" width="7.109375" style="316" customWidth="1"/>
    <col min="11784" max="11784" width="6.5546875" style="316" customWidth="1"/>
    <col min="11785" max="11785" width="10.77734375" style="316" customWidth="1"/>
    <col min="11786" max="11786" width="8.5546875" style="316" customWidth="1"/>
    <col min="11787" max="11787" width="8.88671875" style="316"/>
    <col min="11788" max="11788" width="14.5546875" style="316" customWidth="1"/>
    <col min="11789" max="12032" width="8.88671875" style="316"/>
    <col min="12033" max="12033" width="4.6640625" style="316" customWidth="1"/>
    <col min="12034" max="12034" width="29.33203125" style="316" customWidth="1"/>
    <col min="12035" max="12035" width="10.5546875" style="316" customWidth="1"/>
    <col min="12036" max="12036" width="8.88671875" style="316"/>
    <col min="12037" max="12037" width="8" style="316" customWidth="1"/>
    <col min="12038" max="12038" width="10" style="316" customWidth="1"/>
    <col min="12039" max="12039" width="7.109375" style="316" customWidth="1"/>
    <col min="12040" max="12040" width="6.5546875" style="316" customWidth="1"/>
    <col min="12041" max="12041" width="10.77734375" style="316" customWidth="1"/>
    <col min="12042" max="12042" width="8.5546875" style="316" customWidth="1"/>
    <col min="12043" max="12043" width="8.88671875" style="316"/>
    <col min="12044" max="12044" width="14.5546875" style="316" customWidth="1"/>
    <col min="12045" max="12288" width="8.88671875" style="316"/>
    <col min="12289" max="12289" width="4.6640625" style="316" customWidth="1"/>
    <col min="12290" max="12290" width="29.33203125" style="316" customWidth="1"/>
    <col min="12291" max="12291" width="10.5546875" style="316" customWidth="1"/>
    <col min="12292" max="12292" width="8.88671875" style="316"/>
    <col min="12293" max="12293" width="8" style="316" customWidth="1"/>
    <col min="12294" max="12294" width="10" style="316" customWidth="1"/>
    <col min="12295" max="12295" width="7.109375" style="316" customWidth="1"/>
    <col min="12296" max="12296" width="6.5546875" style="316" customWidth="1"/>
    <col min="12297" max="12297" width="10.77734375" style="316" customWidth="1"/>
    <col min="12298" max="12298" width="8.5546875" style="316" customWidth="1"/>
    <col min="12299" max="12299" width="8.88671875" style="316"/>
    <col min="12300" max="12300" width="14.5546875" style="316" customWidth="1"/>
    <col min="12301" max="12544" width="8.88671875" style="316"/>
    <col min="12545" max="12545" width="4.6640625" style="316" customWidth="1"/>
    <col min="12546" max="12546" width="29.33203125" style="316" customWidth="1"/>
    <col min="12547" max="12547" width="10.5546875" style="316" customWidth="1"/>
    <col min="12548" max="12548" width="8.88671875" style="316"/>
    <col min="12549" max="12549" width="8" style="316" customWidth="1"/>
    <col min="12550" max="12550" width="10" style="316" customWidth="1"/>
    <col min="12551" max="12551" width="7.109375" style="316" customWidth="1"/>
    <col min="12552" max="12552" width="6.5546875" style="316" customWidth="1"/>
    <col min="12553" max="12553" width="10.77734375" style="316" customWidth="1"/>
    <col min="12554" max="12554" width="8.5546875" style="316" customWidth="1"/>
    <col min="12555" max="12555" width="8.88671875" style="316"/>
    <col min="12556" max="12556" width="14.5546875" style="316" customWidth="1"/>
    <col min="12557" max="12800" width="8.88671875" style="316"/>
    <col min="12801" max="12801" width="4.6640625" style="316" customWidth="1"/>
    <col min="12802" max="12802" width="29.33203125" style="316" customWidth="1"/>
    <col min="12803" max="12803" width="10.5546875" style="316" customWidth="1"/>
    <col min="12804" max="12804" width="8.88671875" style="316"/>
    <col min="12805" max="12805" width="8" style="316" customWidth="1"/>
    <col min="12806" max="12806" width="10" style="316" customWidth="1"/>
    <col min="12807" max="12807" width="7.109375" style="316" customWidth="1"/>
    <col min="12808" max="12808" width="6.5546875" style="316" customWidth="1"/>
    <col min="12809" max="12809" width="10.77734375" style="316" customWidth="1"/>
    <col min="12810" max="12810" width="8.5546875" style="316" customWidth="1"/>
    <col min="12811" max="12811" width="8.88671875" style="316"/>
    <col min="12812" max="12812" width="14.5546875" style="316" customWidth="1"/>
    <col min="12813" max="13056" width="8.88671875" style="316"/>
    <col min="13057" max="13057" width="4.6640625" style="316" customWidth="1"/>
    <col min="13058" max="13058" width="29.33203125" style="316" customWidth="1"/>
    <col min="13059" max="13059" width="10.5546875" style="316" customWidth="1"/>
    <col min="13060" max="13060" width="8.88671875" style="316"/>
    <col min="13061" max="13061" width="8" style="316" customWidth="1"/>
    <col min="13062" max="13062" width="10" style="316" customWidth="1"/>
    <col min="13063" max="13063" width="7.109375" style="316" customWidth="1"/>
    <col min="13064" max="13064" width="6.5546875" style="316" customWidth="1"/>
    <col min="13065" max="13065" width="10.77734375" style="316" customWidth="1"/>
    <col min="13066" max="13066" width="8.5546875" style="316" customWidth="1"/>
    <col min="13067" max="13067" width="8.88671875" style="316"/>
    <col min="13068" max="13068" width="14.5546875" style="316" customWidth="1"/>
    <col min="13069" max="13312" width="8.88671875" style="316"/>
    <col min="13313" max="13313" width="4.6640625" style="316" customWidth="1"/>
    <col min="13314" max="13314" width="29.33203125" style="316" customWidth="1"/>
    <col min="13315" max="13315" width="10.5546875" style="316" customWidth="1"/>
    <col min="13316" max="13316" width="8.88671875" style="316"/>
    <col min="13317" max="13317" width="8" style="316" customWidth="1"/>
    <col min="13318" max="13318" width="10" style="316" customWidth="1"/>
    <col min="13319" max="13319" width="7.109375" style="316" customWidth="1"/>
    <col min="13320" max="13320" width="6.5546875" style="316" customWidth="1"/>
    <col min="13321" max="13321" width="10.77734375" style="316" customWidth="1"/>
    <col min="13322" max="13322" width="8.5546875" style="316" customWidth="1"/>
    <col min="13323" max="13323" width="8.88671875" style="316"/>
    <col min="13324" max="13324" width="14.5546875" style="316" customWidth="1"/>
    <col min="13325" max="13568" width="8.88671875" style="316"/>
    <col min="13569" max="13569" width="4.6640625" style="316" customWidth="1"/>
    <col min="13570" max="13570" width="29.33203125" style="316" customWidth="1"/>
    <col min="13571" max="13571" width="10.5546875" style="316" customWidth="1"/>
    <col min="13572" max="13572" width="8.88671875" style="316"/>
    <col min="13573" max="13573" width="8" style="316" customWidth="1"/>
    <col min="13574" max="13574" width="10" style="316" customWidth="1"/>
    <col min="13575" max="13575" width="7.109375" style="316" customWidth="1"/>
    <col min="13576" max="13576" width="6.5546875" style="316" customWidth="1"/>
    <col min="13577" max="13577" width="10.77734375" style="316" customWidth="1"/>
    <col min="13578" max="13578" width="8.5546875" style="316" customWidth="1"/>
    <col min="13579" max="13579" width="8.88671875" style="316"/>
    <col min="13580" max="13580" width="14.5546875" style="316" customWidth="1"/>
    <col min="13581" max="13824" width="8.88671875" style="316"/>
    <col min="13825" max="13825" width="4.6640625" style="316" customWidth="1"/>
    <col min="13826" max="13826" width="29.33203125" style="316" customWidth="1"/>
    <col min="13827" max="13827" width="10.5546875" style="316" customWidth="1"/>
    <col min="13828" max="13828" width="8.88671875" style="316"/>
    <col min="13829" max="13829" width="8" style="316" customWidth="1"/>
    <col min="13830" max="13830" width="10" style="316" customWidth="1"/>
    <col min="13831" max="13831" width="7.109375" style="316" customWidth="1"/>
    <col min="13832" max="13832" width="6.5546875" style="316" customWidth="1"/>
    <col min="13833" max="13833" width="10.77734375" style="316" customWidth="1"/>
    <col min="13834" max="13834" width="8.5546875" style="316" customWidth="1"/>
    <col min="13835" max="13835" width="8.88671875" style="316"/>
    <col min="13836" max="13836" width="14.5546875" style="316" customWidth="1"/>
    <col min="13837" max="14080" width="8.88671875" style="316"/>
    <col min="14081" max="14081" width="4.6640625" style="316" customWidth="1"/>
    <col min="14082" max="14082" width="29.33203125" style="316" customWidth="1"/>
    <col min="14083" max="14083" width="10.5546875" style="316" customWidth="1"/>
    <col min="14084" max="14084" width="8.88671875" style="316"/>
    <col min="14085" max="14085" width="8" style="316" customWidth="1"/>
    <col min="14086" max="14086" width="10" style="316" customWidth="1"/>
    <col min="14087" max="14087" width="7.109375" style="316" customWidth="1"/>
    <col min="14088" max="14088" width="6.5546875" style="316" customWidth="1"/>
    <col min="14089" max="14089" width="10.77734375" style="316" customWidth="1"/>
    <col min="14090" max="14090" width="8.5546875" style="316" customWidth="1"/>
    <col min="14091" max="14091" width="8.88671875" style="316"/>
    <col min="14092" max="14092" width="14.5546875" style="316" customWidth="1"/>
    <col min="14093" max="14336" width="8.88671875" style="316"/>
    <col min="14337" max="14337" width="4.6640625" style="316" customWidth="1"/>
    <col min="14338" max="14338" width="29.33203125" style="316" customWidth="1"/>
    <col min="14339" max="14339" width="10.5546875" style="316" customWidth="1"/>
    <col min="14340" max="14340" width="8.88671875" style="316"/>
    <col min="14341" max="14341" width="8" style="316" customWidth="1"/>
    <col min="14342" max="14342" width="10" style="316" customWidth="1"/>
    <col min="14343" max="14343" width="7.109375" style="316" customWidth="1"/>
    <col min="14344" max="14344" width="6.5546875" style="316" customWidth="1"/>
    <col min="14345" max="14345" width="10.77734375" style="316" customWidth="1"/>
    <col min="14346" max="14346" width="8.5546875" style="316" customWidth="1"/>
    <col min="14347" max="14347" width="8.88671875" style="316"/>
    <col min="14348" max="14348" width="14.5546875" style="316" customWidth="1"/>
    <col min="14349" max="14592" width="8.88671875" style="316"/>
    <col min="14593" max="14593" width="4.6640625" style="316" customWidth="1"/>
    <col min="14594" max="14594" width="29.33203125" style="316" customWidth="1"/>
    <col min="14595" max="14595" width="10.5546875" style="316" customWidth="1"/>
    <col min="14596" max="14596" width="8.88671875" style="316"/>
    <col min="14597" max="14597" width="8" style="316" customWidth="1"/>
    <col min="14598" max="14598" width="10" style="316" customWidth="1"/>
    <col min="14599" max="14599" width="7.109375" style="316" customWidth="1"/>
    <col min="14600" max="14600" width="6.5546875" style="316" customWidth="1"/>
    <col min="14601" max="14601" width="10.77734375" style="316" customWidth="1"/>
    <col min="14602" max="14602" width="8.5546875" style="316" customWidth="1"/>
    <col min="14603" max="14603" width="8.88671875" style="316"/>
    <col min="14604" max="14604" width="14.5546875" style="316" customWidth="1"/>
    <col min="14605" max="14848" width="8.88671875" style="316"/>
    <col min="14849" max="14849" width="4.6640625" style="316" customWidth="1"/>
    <col min="14850" max="14850" width="29.33203125" style="316" customWidth="1"/>
    <col min="14851" max="14851" width="10.5546875" style="316" customWidth="1"/>
    <col min="14852" max="14852" width="8.88671875" style="316"/>
    <col min="14853" max="14853" width="8" style="316" customWidth="1"/>
    <col min="14854" max="14854" width="10" style="316" customWidth="1"/>
    <col min="14855" max="14855" width="7.109375" style="316" customWidth="1"/>
    <col min="14856" max="14856" width="6.5546875" style="316" customWidth="1"/>
    <col min="14857" max="14857" width="10.77734375" style="316" customWidth="1"/>
    <col min="14858" max="14858" width="8.5546875" style="316" customWidth="1"/>
    <col min="14859" max="14859" width="8.88671875" style="316"/>
    <col min="14860" max="14860" width="14.5546875" style="316" customWidth="1"/>
    <col min="14861" max="15104" width="8.88671875" style="316"/>
    <col min="15105" max="15105" width="4.6640625" style="316" customWidth="1"/>
    <col min="15106" max="15106" width="29.33203125" style="316" customWidth="1"/>
    <col min="15107" max="15107" width="10.5546875" style="316" customWidth="1"/>
    <col min="15108" max="15108" width="8.88671875" style="316"/>
    <col min="15109" max="15109" width="8" style="316" customWidth="1"/>
    <col min="15110" max="15110" width="10" style="316" customWidth="1"/>
    <col min="15111" max="15111" width="7.109375" style="316" customWidth="1"/>
    <col min="15112" max="15112" width="6.5546875" style="316" customWidth="1"/>
    <col min="15113" max="15113" width="10.77734375" style="316" customWidth="1"/>
    <col min="15114" max="15114" width="8.5546875" style="316" customWidth="1"/>
    <col min="15115" max="15115" width="8.88671875" style="316"/>
    <col min="15116" max="15116" width="14.5546875" style="316" customWidth="1"/>
    <col min="15117" max="15360" width="8.88671875" style="316"/>
    <col min="15361" max="15361" width="4.6640625" style="316" customWidth="1"/>
    <col min="15362" max="15362" width="29.33203125" style="316" customWidth="1"/>
    <col min="15363" max="15363" width="10.5546875" style="316" customWidth="1"/>
    <col min="15364" max="15364" width="8.88671875" style="316"/>
    <col min="15365" max="15365" width="8" style="316" customWidth="1"/>
    <col min="15366" max="15366" width="10" style="316" customWidth="1"/>
    <col min="15367" max="15367" width="7.109375" style="316" customWidth="1"/>
    <col min="15368" max="15368" width="6.5546875" style="316" customWidth="1"/>
    <col min="15369" max="15369" width="10.77734375" style="316" customWidth="1"/>
    <col min="15370" max="15370" width="8.5546875" style="316" customWidth="1"/>
    <col min="15371" max="15371" width="8.88671875" style="316"/>
    <col min="15372" max="15372" width="14.5546875" style="316" customWidth="1"/>
    <col min="15373" max="15616" width="8.88671875" style="316"/>
    <col min="15617" max="15617" width="4.6640625" style="316" customWidth="1"/>
    <col min="15618" max="15618" width="29.33203125" style="316" customWidth="1"/>
    <col min="15619" max="15619" width="10.5546875" style="316" customWidth="1"/>
    <col min="15620" max="15620" width="8.88671875" style="316"/>
    <col min="15621" max="15621" width="8" style="316" customWidth="1"/>
    <col min="15622" max="15622" width="10" style="316" customWidth="1"/>
    <col min="15623" max="15623" width="7.109375" style="316" customWidth="1"/>
    <col min="15624" max="15624" width="6.5546875" style="316" customWidth="1"/>
    <col min="15625" max="15625" width="10.77734375" style="316" customWidth="1"/>
    <col min="15626" max="15626" width="8.5546875" style="316" customWidth="1"/>
    <col min="15627" max="15627" width="8.88671875" style="316"/>
    <col min="15628" max="15628" width="14.5546875" style="316" customWidth="1"/>
    <col min="15629" max="15872" width="8.88671875" style="316"/>
    <col min="15873" max="15873" width="4.6640625" style="316" customWidth="1"/>
    <col min="15874" max="15874" width="29.33203125" style="316" customWidth="1"/>
    <col min="15875" max="15875" width="10.5546875" style="316" customWidth="1"/>
    <col min="15876" max="15876" width="8.88671875" style="316"/>
    <col min="15877" max="15877" width="8" style="316" customWidth="1"/>
    <col min="15878" max="15878" width="10" style="316" customWidth="1"/>
    <col min="15879" max="15879" width="7.109375" style="316" customWidth="1"/>
    <col min="15880" max="15880" width="6.5546875" style="316" customWidth="1"/>
    <col min="15881" max="15881" width="10.77734375" style="316" customWidth="1"/>
    <col min="15882" max="15882" width="8.5546875" style="316" customWidth="1"/>
    <col min="15883" max="15883" width="8.88671875" style="316"/>
    <col min="15884" max="15884" width="14.5546875" style="316" customWidth="1"/>
    <col min="15885" max="16128" width="8.88671875" style="316"/>
    <col min="16129" max="16129" width="4.6640625" style="316" customWidth="1"/>
    <col min="16130" max="16130" width="29.33203125" style="316" customWidth="1"/>
    <col min="16131" max="16131" width="10.5546875" style="316" customWidth="1"/>
    <col min="16132" max="16132" width="8.88671875" style="316"/>
    <col min="16133" max="16133" width="8" style="316" customWidth="1"/>
    <col min="16134" max="16134" width="10" style="316" customWidth="1"/>
    <col min="16135" max="16135" width="7.109375" style="316" customWidth="1"/>
    <col min="16136" max="16136" width="6.5546875" style="316" customWidth="1"/>
    <col min="16137" max="16137" width="10.77734375" style="316" customWidth="1"/>
    <col min="16138" max="16138" width="8.5546875" style="316" customWidth="1"/>
    <col min="16139" max="16139" width="8.88671875" style="316"/>
    <col min="16140" max="16140" width="14.5546875" style="316" customWidth="1"/>
    <col min="16141" max="16384" width="8.88671875" style="316"/>
  </cols>
  <sheetData>
    <row r="1" spans="1:12" s="290" customFormat="1" ht="17.25" customHeight="1">
      <c r="A1" s="431" t="s">
        <v>500</v>
      </c>
      <c r="B1" s="431"/>
      <c r="C1" s="431"/>
      <c r="D1" s="431"/>
      <c r="E1" s="431"/>
      <c r="F1" s="431"/>
      <c r="G1" s="431"/>
      <c r="H1" s="431"/>
      <c r="I1" s="431"/>
      <c r="J1" s="431"/>
    </row>
    <row r="2" spans="1:12" s="290" customFormat="1" ht="21" customHeight="1">
      <c r="A2" s="432" t="s">
        <v>498</v>
      </c>
      <c r="B2" s="432"/>
      <c r="C2" s="432"/>
      <c r="D2" s="432"/>
      <c r="E2" s="432"/>
      <c r="F2" s="432"/>
      <c r="G2" s="432"/>
      <c r="H2" s="432"/>
      <c r="I2" s="432"/>
      <c r="J2" s="432"/>
    </row>
    <row r="3" spans="1:12" s="290" customFormat="1" ht="18.75" customHeight="1">
      <c r="A3" s="433" t="s">
        <v>503</v>
      </c>
      <c r="B3" s="433"/>
      <c r="C3" s="433"/>
      <c r="D3" s="433"/>
      <c r="E3" s="433"/>
      <c r="F3" s="433"/>
      <c r="G3" s="433"/>
      <c r="H3" s="433"/>
      <c r="I3" s="433"/>
      <c r="J3" s="433"/>
    </row>
    <row r="4" spans="1:12" s="290" customFormat="1" ht="22.5" customHeight="1">
      <c r="A4" s="291"/>
      <c r="H4" s="434" t="s">
        <v>429</v>
      </c>
      <c r="I4" s="434"/>
      <c r="J4" s="434"/>
    </row>
    <row r="5" spans="1:12" s="290" customFormat="1" ht="41.25" customHeight="1">
      <c r="A5" s="435" t="s">
        <v>74</v>
      </c>
      <c r="B5" s="435" t="s">
        <v>75</v>
      </c>
      <c r="C5" s="436" t="s">
        <v>430</v>
      </c>
      <c r="D5" s="437"/>
      <c r="E5" s="437"/>
      <c r="F5" s="438" t="s">
        <v>497</v>
      </c>
      <c r="G5" s="435" t="s">
        <v>432</v>
      </c>
      <c r="H5" s="435"/>
      <c r="I5" s="435" t="s">
        <v>433</v>
      </c>
      <c r="J5" s="435" t="s">
        <v>61</v>
      </c>
    </row>
    <row r="6" spans="1:12" s="290" customFormat="1" ht="20.25" customHeight="1">
      <c r="A6" s="435"/>
      <c r="B6" s="435"/>
      <c r="C6" s="438" t="s">
        <v>434</v>
      </c>
      <c r="D6" s="438" t="s">
        <v>435</v>
      </c>
      <c r="E6" s="438" t="s">
        <v>496</v>
      </c>
      <c r="F6" s="439"/>
      <c r="G6" s="438" t="s">
        <v>336</v>
      </c>
      <c r="H6" s="438" t="s">
        <v>337</v>
      </c>
      <c r="I6" s="435"/>
      <c r="J6" s="435"/>
    </row>
    <row r="7" spans="1:12" s="290" customFormat="1" ht="39.75" customHeight="1">
      <c r="A7" s="435"/>
      <c r="B7" s="435"/>
      <c r="C7" s="440"/>
      <c r="D7" s="440"/>
      <c r="E7" s="440"/>
      <c r="F7" s="440"/>
      <c r="G7" s="440"/>
      <c r="H7" s="440"/>
      <c r="I7" s="435"/>
      <c r="J7" s="435"/>
    </row>
    <row r="8" spans="1:12" s="290" customFormat="1" ht="27" customHeight="1">
      <c r="A8" s="292"/>
      <c r="B8" s="293" t="s">
        <v>106</v>
      </c>
      <c r="C8" s="294"/>
      <c r="D8" s="295">
        <f>D9</f>
        <v>47950</v>
      </c>
      <c r="E8" s="295">
        <f t="shared" ref="E8:I8" si="0">E9</f>
        <v>47950</v>
      </c>
      <c r="F8" s="295">
        <f t="shared" si="0"/>
        <v>43173.229999999996</v>
      </c>
      <c r="G8" s="295">
        <f t="shared" si="0"/>
        <v>1956</v>
      </c>
      <c r="H8" s="295">
        <f t="shared" si="0"/>
        <v>1956</v>
      </c>
      <c r="I8" s="295">
        <f t="shared" si="0"/>
        <v>43173.229999999996</v>
      </c>
      <c r="J8" s="294"/>
      <c r="K8" s="296"/>
      <c r="L8" s="296"/>
    </row>
    <row r="9" spans="1:12" s="290" customFormat="1" ht="33.75" customHeight="1">
      <c r="A9" s="297" t="s">
        <v>395</v>
      </c>
      <c r="B9" s="298" t="s">
        <v>446</v>
      </c>
      <c r="C9" s="294"/>
      <c r="D9" s="295">
        <f t="shared" ref="D9:I9" si="1">SUM(D10:D11)</f>
        <v>47950</v>
      </c>
      <c r="E9" s="295">
        <f t="shared" si="1"/>
        <v>47950</v>
      </c>
      <c r="F9" s="295">
        <f t="shared" si="1"/>
        <v>43173.229999999996</v>
      </c>
      <c r="G9" s="295">
        <f t="shared" si="1"/>
        <v>1956</v>
      </c>
      <c r="H9" s="295">
        <f t="shared" si="1"/>
        <v>1956</v>
      </c>
      <c r="I9" s="295">
        <f t="shared" si="1"/>
        <v>43173.229999999996</v>
      </c>
      <c r="J9" s="294"/>
      <c r="L9" s="296"/>
    </row>
    <row r="10" spans="1:12" s="290" customFormat="1" ht="38.450000000000003" customHeight="1">
      <c r="A10" s="299">
        <v>1</v>
      </c>
      <c r="B10" s="79" t="s">
        <v>492</v>
      </c>
      <c r="C10" s="301" t="s">
        <v>494</v>
      </c>
      <c r="D10" s="302">
        <v>33000</v>
      </c>
      <c r="E10" s="302">
        <v>33000</v>
      </c>
      <c r="F10" s="343">
        <v>31173.23</v>
      </c>
      <c r="G10" s="303"/>
      <c r="H10" s="303">
        <v>1956</v>
      </c>
      <c r="I10" s="343">
        <f t="shared" ref="I10:I11" si="2">F10+G10-H10</f>
        <v>29217.23</v>
      </c>
      <c r="J10" s="305" t="s">
        <v>502</v>
      </c>
      <c r="L10" s="296"/>
    </row>
    <row r="11" spans="1:12" s="290" customFormat="1" ht="36" customHeight="1">
      <c r="A11" s="299">
        <v>2</v>
      </c>
      <c r="B11" s="79" t="s">
        <v>493</v>
      </c>
      <c r="C11" s="301" t="s">
        <v>495</v>
      </c>
      <c r="D11" s="302">
        <v>14950</v>
      </c>
      <c r="E11" s="302">
        <v>14950</v>
      </c>
      <c r="F11" s="303">
        <v>12000</v>
      </c>
      <c r="G11" s="303">
        <v>1956</v>
      </c>
      <c r="H11" s="303"/>
      <c r="I11" s="303">
        <f t="shared" si="2"/>
        <v>13956</v>
      </c>
      <c r="J11" s="305" t="s">
        <v>463</v>
      </c>
      <c r="L11" s="296"/>
    </row>
  </sheetData>
  <mergeCells count="16">
    <mergeCell ref="A1:J1"/>
    <mergeCell ref="A2:J2"/>
    <mergeCell ref="A3:J3"/>
    <mergeCell ref="H4:J4"/>
    <mergeCell ref="A5:A7"/>
    <mergeCell ref="B5:B7"/>
    <mergeCell ref="C5:E5"/>
    <mergeCell ref="F5:F7"/>
    <mergeCell ref="G5:H5"/>
    <mergeCell ref="I5:I7"/>
    <mergeCell ref="J5:J7"/>
    <mergeCell ref="C6:C7"/>
    <mergeCell ref="D6:D7"/>
    <mergeCell ref="E6:E7"/>
    <mergeCell ref="G6:G7"/>
    <mergeCell ref="H6:H7"/>
  </mergeCells>
  <pageMargins left="0.52" right="0.23"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1"/>
  <sheetViews>
    <sheetView view="pageBreakPreview" zoomScaleNormal="100" zoomScaleSheetLayoutView="100" workbookViewId="0">
      <selection activeCell="A5" sqref="A5:A7"/>
    </sheetView>
  </sheetViews>
  <sheetFormatPr defaultRowHeight="18.75"/>
  <cols>
    <col min="1" max="1" width="4.6640625" style="197" customWidth="1"/>
    <col min="2" max="2" width="36.33203125" customWidth="1"/>
    <col min="3" max="3" width="11.21875" customWidth="1"/>
    <col min="4" max="4" width="7.77734375" customWidth="1"/>
    <col min="5" max="5" width="8.77734375" customWidth="1"/>
    <col min="6" max="6" width="10" style="338" customWidth="1"/>
    <col min="7" max="7" width="7.109375" customWidth="1"/>
    <col min="8" max="8" width="7.44140625" customWidth="1"/>
    <col min="10" max="10" width="9.88671875" customWidth="1"/>
    <col min="12" max="12" width="14.5546875" customWidth="1"/>
    <col min="257" max="257" width="4.6640625" customWidth="1"/>
    <col min="258" max="258" width="28.77734375" customWidth="1"/>
    <col min="259" max="259" width="10.5546875" customWidth="1"/>
    <col min="260" max="260" width="7.77734375" customWidth="1"/>
    <col min="261" max="261" width="8.77734375" customWidth="1"/>
    <col min="262" max="262" width="10" customWidth="1"/>
    <col min="263" max="263" width="7.109375" customWidth="1"/>
    <col min="264" max="264" width="6.5546875" customWidth="1"/>
    <col min="265" max="265" width="10.77734375" customWidth="1"/>
    <col min="266" max="266" width="7.77734375" customWidth="1"/>
    <col min="268" max="268" width="14.5546875" customWidth="1"/>
    <col min="513" max="513" width="4.6640625" customWidth="1"/>
    <col min="514" max="514" width="28.77734375" customWidth="1"/>
    <col min="515" max="515" width="10.5546875" customWidth="1"/>
    <col min="516" max="516" width="7.77734375" customWidth="1"/>
    <col min="517" max="517" width="8.77734375" customWidth="1"/>
    <col min="518" max="518" width="10" customWidth="1"/>
    <col min="519" max="519" width="7.109375" customWidth="1"/>
    <col min="520" max="520" width="6.5546875" customWidth="1"/>
    <col min="521" max="521" width="10.77734375" customWidth="1"/>
    <col min="522" max="522" width="7.77734375" customWidth="1"/>
    <col min="524" max="524" width="14.5546875" customWidth="1"/>
    <col min="769" max="769" width="4.6640625" customWidth="1"/>
    <col min="770" max="770" width="28.77734375" customWidth="1"/>
    <col min="771" max="771" width="10.5546875" customWidth="1"/>
    <col min="772" max="772" width="7.77734375" customWidth="1"/>
    <col min="773" max="773" width="8.77734375" customWidth="1"/>
    <col min="774" max="774" width="10" customWidth="1"/>
    <col min="775" max="775" width="7.109375" customWidth="1"/>
    <col min="776" max="776" width="6.5546875" customWidth="1"/>
    <col min="777" max="777" width="10.77734375" customWidth="1"/>
    <col min="778" max="778" width="7.77734375" customWidth="1"/>
    <col min="780" max="780" width="14.5546875" customWidth="1"/>
    <col min="1025" max="1025" width="4.6640625" customWidth="1"/>
    <col min="1026" max="1026" width="28.77734375" customWidth="1"/>
    <col min="1027" max="1027" width="10.5546875" customWidth="1"/>
    <col min="1028" max="1028" width="7.77734375" customWidth="1"/>
    <col min="1029" max="1029" width="8.77734375" customWidth="1"/>
    <col min="1030" max="1030" width="10" customWidth="1"/>
    <col min="1031" max="1031" width="7.109375" customWidth="1"/>
    <col min="1032" max="1032" width="6.5546875" customWidth="1"/>
    <col min="1033" max="1033" width="10.77734375" customWidth="1"/>
    <col min="1034" max="1034" width="7.77734375" customWidth="1"/>
    <col min="1036" max="1036" width="14.5546875" customWidth="1"/>
    <col min="1281" max="1281" width="4.6640625" customWidth="1"/>
    <col min="1282" max="1282" width="28.77734375" customWidth="1"/>
    <col min="1283" max="1283" width="10.5546875" customWidth="1"/>
    <col min="1284" max="1284" width="7.77734375" customWidth="1"/>
    <col min="1285" max="1285" width="8.77734375" customWidth="1"/>
    <col min="1286" max="1286" width="10" customWidth="1"/>
    <col min="1287" max="1287" width="7.109375" customWidth="1"/>
    <col min="1288" max="1288" width="6.5546875" customWidth="1"/>
    <col min="1289" max="1289" width="10.77734375" customWidth="1"/>
    <col min="1290" max="1290" width="7.77734375" customWidth="1"/>
    <col min="1292" max="1292" width="14.5546875" customWidth="1"/>
    <col min="1537" max="1537" width="4.6640625" customWidth="1"/>
    <col min="1538" max="1538" width="28.77734375" customWidth="1"/>
    <col min="1539" max="1539" width="10.5546875" customWidth="1"/>
    <col min="1540" max="1540" width="7.77734375" customWidth="1"/>
    <col min="1541" max="1541" width="8.77734375" customWidth="1"/>
    <col min="1542" max="1542" width="10" customWidth="1"/>
    <col min="1543" max="1543" width="7.109375" customWidth="1"/>
    <col min="1544" max="1544" width="6.5546875" customWidth="1"/>
    <col min="1545" max="1545" width="10.77734375" customWidth="1"/>
    <col min="1546" max="1546" width="7.77734375" customWidth="1"/>
    <col min="1548" max="1548" width="14.5546875" customWidth="1"/>
    <col min="1793" max="1793" width="4.6640625" customWidth="1"/>
    <col min="1794" max="1794" width="28.77734375" customWidth="1"/>
    <col min="1795" max="1795" width="10.5546875" customWidth="1"/>
    <col min="1796" max="1796" width="7.77734375" customWidth="1"/>
    <col min="1797" max="1797" width="8.77734375" customWidth="1"/>
    <col min="1798" max="1798" width="10" customWidth="1"/>
    <col min="1799" max="1799" width="7.109375" customWidth="1"/>
    <col min="1800" max="1800" width="6.5546875" customWidth="1"/>
    <col min="1801" max="1801" width="10.77734375" customWidth="1"/>
    <col min="1802" max="1802" width="7.77734375" customWidth="1"/>
    <col min="1804" max="1804" width="14.5546875" customWidth="1"/>
    <col min="2049" max="2049" width="4.6640625" customWidth="1"/>
    <col min="2050" max="2050" width="28.77734375" customWidth="1"/>
    <col min="2051" max="2051" width="10.5546875" customWidth="1"/>
    <col min="2052" max="2052" width="7.77734375" customWidth="1"/>
    <col min="2053" max="2053" width="8.77734375" customWidth="1"/>
    <col min="2054" max="2054" width="10" customWidth="1"/>
    <col min="2055" max="2055" width="7.109375" customWidth="1"/>
    <col min="2056" max="2056" width="6.5546875" customWidth="1"/>
    <col min="2057" max="2057" width="10.77734375" customWidth="1"/>
    <col min="2058" max="2058" width="7.77734375" customWidth="1"/>
    <col min="2060" max="2060" width="14.5546875" customWidth="1"/>
    <col min="2305" max="2305" width="4.6640625" customWidth="1"/>
    <col min="2306" max="2306" width="28.77734375" customWidth="1"/>
    <col min="2307" max="2307" width="10.5546875" customWidth="1"/>
    <col min="2308" max="2308" width="7.77734375" customWidth="1"/>
    <col min="2309" max="2309" width="8.77734375" customWidth="1"/>
    <col min="2310" max="2310" width="10" customWidth="1"/>
    <col min="2311" max="2311" width="7.109375" customWidth="1"/>
    <col min="2312" max="2312" width="6.5546875" customWidth="1"/>
    <col min="2313" max="2313" width="10.77734375" customWidth="1"/>
    <col min="2314" max="2314" width="7.77734375" customWidth="1"/>
    <col min="2316" max="2316" width="14.5546875" customWidth="1"/>
    <col min="2561" max="2561" width="4.6640625" customWidth="1"/>
    <col min="2562" max="2562" width="28.77734375" customWidth="1"/>
    <col min="2563" max="2563" width="10.5546875" customWidth="1"/>
    <col min="2564" max="2564" width="7.77734375" customWidth="1"/>
    <col min="2565" max="2565" width="8.77734375" customWidth="1"/>
    <col min="2566" max="2566" width="10" customWidth="1"/>
    <col min="2567" max="2567" width="7.109375" customWidth="1"/>
    <col min="2568" max="2568" width="6.5546875" customWidth="1"/>
    <col min="2569" max="2569" width="10.77734375" customWidth="1"/>
    <col min="2570" max="2570" width="7.77734375" customWidth="1"/>
    <col min="2572" max="2572" width="14.5546875" customWidth="1"/>
    <col min="2817" max="2817" width="4.6640625" customWidth="1"/>
    <col min="2818" max="2818" width="28.77734375" customWidth="1"/>
    <col min="2819" max="2819" width="10.5546875" customWidth="1"/>
    <col min="2820" max="2820" width="7.77734375" customWidth="1"/>
    <col min="2821" max="2821" width="8.77734375" customWidth="1"/>
    <col min="2822" max="2822" width="10" customWidth="1"/>
    <col min="2823" max="2823" width="7.109375" customWidth="1"/>
    <col min="2824" max="2824" width="6.5546875" customWidth="1"/>
    <col min="2825" max="2825" width="10.77734375" customWidth="1"/>
    <col min="2826" max="2826" width="7.77734375" customWidth="1"/>
    <col min="2828" max="2828" width="14.5546875" customWidth="1"/>
    <col min="3073" max="3073" width="4.6640625" customWidth="1"/>
    <col min="3074" max="3074" width="28.77734375" customWidth="1"/>
    <col min="3075" max="3075" width="10.5546875" customWidth="1"/>
    <col min="3076" max="3076" width="7.77734375" customWidth="1"/>
    <col min="3077" max="3077" width="8.77734375" customWidth="1"/>
    <col min="3078" max="3078" width="10" customWidth="1"/>
    <col min="3079" max="3079" width="7.109375" customWidth="1"/>
    <col min="3080" max="3080" width="6.5546875" customWidth="1"/>
    <col min="3081" max="3081" width="10.77734375" customWidth="1"/>
    <col min="3082" max="3082" width="7.77734375" customWidth="1"/>
    <col min="3084" max="3084" width="14.5546875" customWidth="1"/>
    <col min="3329" max="3329" width="4.6640625" customWidth="1"/>
    <col min="3330" max="3330" width="28.77734375" customWidth="1"/>
    <col min="3331" max="3331" width="10.5546875" customWidth="1"/>
    <col min="3332" max="3332" width="7.77734375" customWidth="1"/>
    <col min="3333" max="3333" width="8.77734375" customWidth="1"/>
    <col min="3334" max="3334" width="10" customWidth="1"/>
    <col min="3335" max="3335" width="7.109375" customWidth="1"/>
    <col min="3336" max="3336" width="6.5546875" customWidth="1"/>
    <col min="3337" max="3337" width="10.77734375" customWidth="1"/>
    <col min="3338" max="3338" width="7.77734375" customWidth="1"/>
    <col min="3340" max="3340" width="14.5546875" customWidth="1"/>
    <col min="3585" max="3585" width="4.6640625" customWidth="1"/>
    <col min="3586" max="3586" width="28.77734375" customWidth="1"/>
    <col min="3587" max="3587" width="10.5546875" customWidth="1"/>
    <col min="3588" max="3588" width="7.77734375" customWidth="1"/>
    <col min="3589" max="3589" width="8.77734375" customWidth="1"/>
    <col min="3590" max="3590" width="10" customWidth="1"/>
    <col min="3591" max="3591" width="7.109375" customWidth="1"/>
    <col min="3592" max="3592" width="6.5546875" customWidth="1"/>
    <col min="3593" max="3593" width="10.77734375" customWidth="1"/>
    <col min="3594" max="3594" width="7.77734375" customWidth="1"/>
    <col min="3596" max="3596" width="14.5546875" customWidth="1"/>
    <col min="3841" max="3841" width="4.6640625" customWidth="1"/>
    <col min="3842" max="3842" width="28.77734375" customWidth="1"/>
    <col min="3843" max="3843" width="10.5546875" customWidth="1"/>
    <col min="3844" max="3844" width="7.77734375" customWidth="1"/>
    <col min="3845" max="3845" width="8.77734375" customWidth="1"/>
    <col min="3846" max="3846" width="10" customWidth="1"/>
    <col min="3847" max="3847" width="7.109375" customWidth="1"/>
    <col min="3848" max="3848" width="6.5546875" customWidth="1"/>
    <col min="3849" max="3849" width="10.77734375" customWidth="1"/>
    <col min="3850" max="3850" width="7.77734375" customWidth="1"/>
    <col min="3852" max="3852" width="14.5546875" customWidth="1"/>
    <col min="4097" max="4097" width="4.6640625" customWidth="1"/>
    <col min="4098" max="4098" width="28.77734375" customWidth="1"/>
    <col min="4099" max="4099" width="10.5546875" customWidth="1"/>
    <col min="4100" max="4100" width="7.77734375" customWidth="1"/>
    <col min="4101" max="4101" width="8.77734375" customWidth="1"/>
    <col min="4102" max="4102" width="10" customWidth="1"/>
    <col min="4103" max="4103" width="7.109375" customWidth="1"/>
    <col min="4104" max="4104" width="6.5546875" customWidth="1"/>
    <col min="4105" max="4105" width="10.77734375" customWidth="1"/>
    <col min="4106" max="4106" width="7.77734375" customWidth="1"/>
    <col min="4108" max="4108" width="14.5546875" customWidth="1"/>
    <col min="4353" max="4353" width="4.6640625" customWidth="1"/>
    <col min="4354" max="4354" width="28.77734375" customWidth="1"/>
    <col min="4355" max="4355" width="10.5546875" customWidth="1"/>
    <col min="4356" max="4356" width="7.77734375" customWidth="1"/>
    <col min="4357" max="4357" width="8.77734375" customWidth="1"/>
    <col min="4358" max="4358" width="10" customWidth="1"/>
    <col min="4359" max="4359" width="7.109375" customWidth="1"/>
    <col min="4360" max="4360" width="6.5546875" customWidth="1"/>
    <col min="4361" max="4361" width="10.77734375" customWidth="1"/>
    <col min="4362" max="4362" width="7.77734375" customWidth="1"/>
    <col min="4364" max="4364" width="14.5546875" customWidth="1"/>
    <col min="4609" max="4609" width="4.6640625" customWidth="1"/>
    <col min="4610" max="4610" width="28.77734375" customWidth="1"/>
    <col min="4611" max="4611" width="10.5546875" customWidth="1"/>
    <col min="4612" max="4612" width="7.77734375" customWidth="1"/>
    <col min="4613" max="4613" width="8.77734375" customWidth="1"/>
    <col min="4614" max="4614" width="10" customWidth="1"/>
    <col min="4615" max="4615" width="7.109375" customWidth="1"/>
    <col min="4616" max="4616" width="6.5546875" customWidth="1"/>
    <col min="4617" max="4617" width="10.77734375" customWidth="1"/>
    <col min="4618" max="4618" width="7.77734375" customWidth="1"/>
    <col min="4620" max="4620" width="14.5546875" customWidth="1"/>
    <col min="4865" max="4865" width="4.6640625" customWidth="1"/>
    <col min="4866" max="4866" width="28.77734375" customWidth="1"/>
    <col min="4867" max="4867" width="10.5546875" customWidth="1"/>
    <col min="4868" max="4868" width="7.77734375" customWidth="1"/>
    <col min="4869" max="4869" width="8.77734375" customWidth="1"/>
    <col min="4870" max="4870" width="10" customWidth="1"/>
    <col min="4871" max="4871" width="7.109375" customWidth="1"/>
    <col min="4872" max="4872" width="6.5546875" customWidth="1"/>
    <col min="4873" max="4873" width="10.77734375" customWidth="1"/>
    <col min="4874" max="4874" width="7.77734375" customWidth="1"/>
    <col min="4876" max="4876" width="14.5546875" customWidth="1"/>
    <col min="5121" max="5121" width="4.6640625" customWidth="1"/>
    <col min="5122" max="5122" width="28.77734375" customWidth="1"/>
    <col min="5123" max="5123" width="10.5546875" customWidth="1"/>
    <col min="5124" max="5124" width="7.77734375" customWidth="1"/>
    <col min="5125" max="5125" width="8.77734375" customWidth="1"/>
    <col min="5126" max="5126" width="10" customWidth="1"/>
    <col min="5127" max="5127" width="7.109375" customWidth="1"/>
    <col min="5128" max="5128" width="6.5546875" customWidth="1"/>
    <col min="5129" max="5129" width="10.77734375" customWidth="1"/>
    <col min="5130" max="5130" width="7.77734375" customWidth="1"/>
    <col min="5132" max="5132" width="14.5546875" customWidth="1"/>
    <col min="5377" max="5377" width="4.6640625" customWidth="1"/>
    <col min="5378" max="5378" width="28.77734375" customWidth="1"/>
    <col min="5379" max="5379" width="10.5546875" customWidth="1"/>
    <col min="5380" max="5380" width="7.77734375" customWidth="1"/>
    <col min="5381" max="5381" width="8.77734375" customWidth="1"/>
    <col min="5382" max="5382" width="10" customWidth="1"/>
    <col min="5383" max="5383" width="7.109375" customWidth="1"/>
    <col min="5384" max="5384" width="6.5546875" customWidth="1"/>
    <col min="5385" max="5385" width="10.77734375" customWidth="1"/>
    <col min="5386" max="5386" width="7.77734375" customWidth="1"/>
    <col min="5388" max="5388" width="14.5546875" customWidth="1"/>
    <col min="5633" max="5633" width="4.6640625" customWidth="1"/>
    <col min="5634" max="5634" width="28.77734375" customWidth="1"/>
    <col min="5635" max="5635" width="10.5546875" customWidth="1"/>
    <col min="5636" max="5636" width="7.77734375" customWidth="1"/>
    <col min="5637" max="5637" width="8.77734375" customWidth="1"/>
    <col min="5638" max="5638" width="10" customWidth="1"/>
    <col min="5639" max="5639" width="7.109375" customWidth="1"/>
    <col min="5640" max="5640" width="6.5546875" customWidth="1"/>
    <col min="5641" max="5641" width="10.77734375" customWidth="1"/>
    <col min="5642" max="5642" width="7.77734375" customWidth="1"/>
    <col min="5644" max="5644" width="14.5546875" customWidth="1"/>
    <col min="5889" max="5889" width="4.6640625" customWidth="1"/>
    <col min="5890" max="5890" width="28.77734375" customWidth="1"/>
    <col min="5891" max="5891" width="10.5546875" customWidth="1"/>
    <col min="5892" max="5892" width="7.77734375" customWidth="1"/>
    <col min="5893" max="5893" width="8.77734375" customWidth="1"/>
    <col min="5894" max="5894" width="10" customWidth="1"/>
    <col min="5895" max="5895" width="7.109375" customWidth="1"/>
    <col min="5896" max="5896" width="6.5546875" customWidth="1"/>
    <col min="5897" max="5897" width="10.77734375" customWidth="1"/>
    <col min="5898" max="5898" width="7.77734375" customWidth="1"/>
    <col min="5900" max="5900" width="14.5546875" customWidth="1"/>
    <col min="6145" max="6145" width="4.6640625" customWidth="1"/>
    <col min="6146" max="6146" width="28.77734375" customWidth="1"/>
    <col min="6147" max="6147" width="10.5546875" customWidth="1"/>
    <col min="6148" max="6148" width="7.77734375" customWidth="1"/>
    <col min="6149" max="6149" width="8.77734375" customWidth="1"/>
    <col min="6150" max="6150" width="10" customWidth="1"/>
    <col min="6151" max="6151" width="7.109375" customWidth="1"/>
    <col min="6152" max="6152" width="6.5546875" customWidth="1"/>
    <col min="6153" max="6153" width="10.77734375" customWidth="1"/>
    <col min="6154" max="6154" width="7.77734375" customWidth="1"/>
    <col min="6156" max="6156" width="14.5546875" customWidth="1"/>
    <col min="6401" max="6401" width="4.6640625" customWidth="1"/>
    <col min="6402" max="6402" width="28.77734375" customWidth="1"/>
    <col min="6403" max="6403" width="10.5546875" customWidth="1"/>
    <col min="6404" max="6404" width="7.77734375" customWidth="1"/>
    <col min="6405" max="6405" width="8.77734375" customWidth="1"/>
    <col min="6406" max="6406" width="10" customWidth="1"/>
    <col min="6407" max="6407" width="7.109375" customWidth="1"/>
    <col min="6408" max="6408" width="6.5546875" customWidth="1"/>
    <col min="6409" max="6409" width="10.77734375" customWidth="1"/>
    <col min="6410" max="6410" width="7.77734375" customWidth="1"/>
    <col min="6412" max="6412" width="14.5546875" customWidth="1"/>
    <col min="6657" max="6657" width="4.6640625" customWidth="1"/>
    <col min="6658" max="6658" width="28.77734375" customWidth="1"/>
    <col min="6659" max="6659" width="10.5546875" customWidth="1"/>
    <col min="6660" max="6660" width="7.77734375" customWidth="1"/>
    <col min="6661" max="6661" width="8.77734375" customWidth="1"/>
    <col min="6662" max="6662" width="10" customWidth="1"/>
    <col min="6663" max="6663" width="7.109375" customWidth="1"/>
    <col min="6664" max="6664" width="6.5546875" customWidth="1"/>
    <col min="6665" max="6665" width="10.77734375" customWidth="1"/>
    <col min="6666" max="6666" width="7.77734375" customWidth="1"/>
    <col min="6668" max="6668" width="14.5546875" customWidth="1"/>
    <col min="6913" max="6913" width="4.6640625" customWidth="1"/>
    <col min="6914" max="6914" width="28.77734375" customWidth="1"/>
    <col min="6915" max="6915" width="10.5546875" customWidth="1"/>
    <col min="6916" max="6916" width="7.77734375" customWidth="1"/>
    <col min="6917" max="6917" width="8.77734375" customWidth="1"/>
    <col min="6918" max="6918" width="10" customWidth="1"/>
    <col min="6919" max="6919" width="7.109375" customWidth="1"/>
    <col min="6920" max="6920" width="6.5546875" customWidth="1"/>
    <col min="6921" max="6921" width="10.77734375" customWidth="1"/>
    <col min="6922" max="6922" width="7.77734375" customWidth="1"/>
    <col min="6924" max="6924" width="14.5546875" customWidth="1"/>
    <col min="7169" max="7169" width="4.6640625" customWidth="1"/>
    <col min="7170" max="7170" width="28.77734375" customWidth="1"/>
    <col min="7171" max="7171" width="10.5546875" customWidth="1"/>
    <col min="7172" max="7172" width="7.77734375" customWidth="1"/>
    <col min="7173" max="7173" width="8.77734375" customWidth="1"/>
    <col min="7174" max="7174" width="10" customWidth="1"/>
    <col min="7175" max="7175" width="7.109375" customWidth="1"/>
    <col min="7176" max="7176" width="6.5546875" customWidth="1"/>
    <col min="7177" max="7177" width="10.77734375" customWidth="1"/>
    <col min="7178" max="7178" width="7.77734375" customWidth="1"/>
    <col min="7180" max="7180" width="14.5546875" customWidth="1"/>
    <col min="7425" max="7425" width="4.6640625" customWidth="1"/>
    <col min="7426" max="7426" width="28.77734375" customWidth="1"/>
    <col min="7427" max="7427" width="10.5546875" customWidth="1"/>
    <col min="7428" max="7428" width="7.77734375" customWidth="1"/>
    <col min="7429" max="7429" width="8.77734375" customWidth="1"/>
    <col min="7430" max="7430" width="10" customWidth="1"/>
    <col min="7431" max="7431" width="7.109375" customWidth="1"/>
    <col min="7432" max="7432" width="6.5546875" customWidth="1"/>
    <col min="7433" max="7433" width="10.77734375" customWidth="1"/>
    <col min="7434" max="7434" width="7.77734375" customWidth="1"/>
    <col min="7436" max="7436" width="14.5546875" customWidth="1"/>
    <col min="7681" max="7681" width="4.6640625" customWidth="1"/>
    <col min="7682" max="7682" width="28.77734375" customWidth="1"/>
    <col min="7683" max="7683" width="10.5546875" customWidth="1"/>
    <col min="7684" max="7684" width="7.77734375" customWidth="1"/>
    <col min="7685" max="7685" width="8.77734375" customWidth="1"/>
    <col min="7686" max="7686" width="10" customWidth="1"/>
    <col min="7687" max="7687" width="7.109375" customWidth="1"/>
    <col min="7688" max="7688" width="6.5546875" customWidth="1"/>
    <col min="7689" max="7689" width="10.77734375" customWidth="1"/>
    <col min="7690" max="7690" width="7.77734375" customWidth="1"/>
    <col min="7692" max="7692" width="14.5546875" customWidth="1"/>
    <col min="7937" max="7937" width="4.6640625" customWidth="1"/>
    <col min="7938" max="7938" width="28.77734375" customWidth="1"/>
    <col min="7939" max="7939" width="10.5546875" customWidth="1"/>
    <col min="7940" max="7940" width="7.77734375" customWidth="1"/>
    <col min="7941" max="7941" width="8.77734375" customWidth="1"/>
    <col min="7942" max="7942" width="10" customWidth="1"/>
    <col min="7943" max="7943" width="7.109375" customWidth="1"/>
    <col min="7944" max="7944" width="6.5546875" customWidth="1"/>
    <col min="7945" max="7945" width="10.77734375" customWidth="1"/>
    <col min="7946" max="7946" width="7.77734375" customWidth="1"/>
    <col min="7948" max="7948" width="14.5546875" customWidth="1"/>
    <col min="8193" max="8193" width="4.6640625" customWidth="1"/>
    <col min="8194" max="8194" width="28.77734375" customWidth="1"/>
    <col min="8195" max="8195" width="10.5546875" customWidth="1"/>
    <col min="8196" max="8196" width="7.77734375" customWidth="1"/>
    <col min="8197" max="8197" width="8.77734375" customWidth="1"/>
    <col min="8198" max="8198" width="10" customWidth="1"/>
    <col min="8199" max="8199" width="7.109375" customWidth="1"/>
    <col min="8200" max="8200" width="6.5546875" customWidth="1"/>
    <col min="8201" max="8201" width="10.77734375" customWidth="1"/>
    <col min="8202" max="8202" width="7.77734375" customWidth="1"/>
    <col min="8204" max="8204" width="14.5546875" customWidth="1"/>
    <col min="8449" max="8449" width="4.6640625" customWidth="1"/>
    <col min="8450" max="8450" width="28.77734375" customWidth="1"/>
    <col min="8451" max="8451" width="10.5546875" customWidth="1"/>
    <col min="8452" max="8452" width="7.77734375" customWidth="1"/>
    <col min="8453" max="8453" width="8.77734375" customWidth="1"/>
    <col min="8454" max="8454" width="10" customWidth="1"/>
    <col min="8455" max="8455" width="7.109375" customWidth="1"/>
    <col min="8456" max="8456" width="6.5546875" customWidth="1"/>
    <col min="8457" max="8457" width="10.77734375" customWidth="1"/>
    <col min="8458" max="8458" width="7.77734375" customWidth="1"/>
    <col min="8460" max="8460" width="14.5546875" customWidth="1"/>
    <col min="8705" max="8705" width="4.6640625" customWidth="1"/>
    <col min="8706" max="8706" width="28.77734375" customWidth="1"/>
    <col min="8707" max="8707" width="10.5546875" customWidth="1"/>
    <col min="8708" max="8708" width="7.77734375" customWidth="1"/>
    <col min="8709" max="8709" width="8.77734375" customWidth="1"/>
    <col min="8710" max="8710" width="10" customWidth="1"/>
    <col min="8711" max="8711" width="7.109375" customWidth="1"/>
    <col min="8712" max="8712" width="6.5546875" customWidth="1"/>
    <col min="8713" max="8713" width="10.77734375" customWidth="1"/>
    <col min="8714" max="8714" width="7.77734375" customWidth="1"/>
    <col min="8716" max="8716" width="14.5546875" customWidth="1"/>
    <col min="8961" max="8961" width="4.6640625" customWidth="1"/>
    <col min="8962" max="8962" width="28.77734375" customWidth="1"/>
    <col min="8963" max="8963" width="10.5546875" customWidth="1"/>
    <col min="8964" max="8964" width="7.77734375" customWidth="1"/>
    <col min="8965" max="8965" width="8.77734375" customWidth="1"/>
    <col min="8966" max="8966" width="10" customWidth="1"/>
    <col min="8967" max="8967" width="7.109375" customWidth="1"/>
    <col min="8968" max="8968" width="6.5546875" customWidth="1"/>
    <col min="8969" max="8969" width="10.77734375" customWidth="1"/>
    <col min="8970" max="8970" width="7.77734375" customWidth="1"/>
    <col min="8972" max="8972" width="14.5546875" customWidth="1"/>
    <col min="9217" max="9217" width="4.6640625" customWidth="1"/>
    <col min="9218" max="9218" width="28.77734375" customWidth="1"/>
    <col min="9219" max="9219" width="10.5546875" customWidth="1"/>
    <col min="9220" max="9220" width="7.77734375" customWidth="1"/>
    <col min="9221" max="9221" width="8.77734375" customWidth="1"/>
    <col min="9222" max="9222" width="10" customWidth="1"/>
    <col min="9223" max="9223" width="7.109375" customWidth="1"/>
    <col min="9224" max="9224" width="6.5546875" customWidth="1"/>
    <col min="9225" max="9225" width="10.77734375" customWidth="1"/>
    <col min="9226" max="9226" width="7.77734375" customWidth="1"/>
    <col min="9228" max="9228" width="14.5546875" customWidth="1"/>
    <col min="9473" max="9473" width="4.6640625" customWidth="1"/>
    <col min="9474" max="9474" width="28.77734375" customWidth="1"/>
    <col min="9475" max="9475" width="10.5546875" customWidth="1"/>
    <col min="9476" max="9476" width="7.77734375" customWidth="1"/>
    <col min="9477" max="9477" width="8.77734375" customWidth="1"/>
    <col min="9478" max="9478" width="10" customWidth="1"/>
    <col min="9479" max="9479" width="7.109375" customWidth="1"/>
    <col min="9480" max="9480" width="6.5546875" customWidth="1"/>
    <col min="9481" max="9481" width="10.77734375" customWidth="1"/>
    <col min="9482" max="9482" width="7.77734375" customWidth="1"/>
    <col min="9484" max="9484" width="14.5546875" customWidth="1"/>
    <col min="9729" max="9729" width="4.6640625" customWidth="1"/>
    <col min="9730" max="9730" width="28.77734375" customWidth="1"/>
    <col min="9731" max="9731" width="10.5546875" customWidth="1"/>
    <col min="9732" max="9732" width="7.77734375" customWidth="1"/>
    <col min="9733" max="9733" width="8.77734375" customWidth="1"/>
    <col min="9734" max="9734" width="10" customWidth="1"/>
    <col min="9735" max="9735" width="7.109375" customWidth="1"/>
    <col min="9736" max="9736" width="6.5546875" customWidth="1"/>
    <col min="9737" max="9737" width="10.77734375" customWidth="1"/>
    <col min="9738" max="9738" width="7.77734375" customWidth="1"/>
    <col min="9740" max="9740" width="14.5546875" customWidth="1"/>
    <col min="9985" max="9985" width="4.6640625" customWidth="1"/>
    <col min="9986" max="9986" width="28.77734375" customWidth="1"/>
    <col min="9987" max="9987" width="10.5546875" customWidth="1"/>
    <col min="9988" max="9988" width="7.77734375" customWidth="1"/>
    <col min="9989" max="9989" width="8.77734375" customWidth="1"/>
    <col min="9990" max="9990" width="10" customWidth="1"/>
    <col min="9991" max="9991" width="7.109375" customWidth="1"/>
    <col min="9992" max="9992" width="6.5546875" customWidth="1"/>
    <col min="9993" max="9993" width="10.77734375" customWidth="1"/>
    <col min="9994" max="9994" width="7.77734375" customWidth="1"/>
    <col min="9996" max="9996" width="14.5546875" customWidth="1"/>
    <col min="10241" max="10241" width="4.6640625" customWidth="1"/>
    <col min="10242" max="10242" width="28.77734375" customWidth="1"/>
    <col min="10243" max="10243" width="10.5546875" customWidth="1"/>
    <col min="10244" max="10244" width="7.77734375" customWidth="1"/>
    <col min="10245" max="10245" width="8.77734375" customWidth="1"/>
    <col min="10246" max="10246" width="10" customWidth="1"/>
    <col min="10247" max="10247" width="7.109375" customWidth="1"/>
    <col min="10248" max="10248" width="6.5546875" customWidth="1"/>
    <col min="10249" max="10249" width="10.77734375" customWidth="1"/>
    <col min="10250" max="10250" width="7.77734375" customWidth="1"/>
    <col min="10252" max="10252" width="14.5546875" customWidth="1"/>
    <col min="10497" max="10497" width="4.6640625" customWidth="1"/>
    <col min="10498" max="10498" width="28.77734375" customWidth="1"/>
    <col min="10499" max="10499" width="10.5546875" customWidth="1"/>
    <col min="10500" max="10500" width="7.77734375" customWidth="1"/>
    <col min="10501" max="10501" width="8.77734375" customWidth="1"/>
    <col min="10502" max="10502" width="10" customWidth="1"/>
    <col min="10503" max="10503" width="7.109375" customWidth="1"/>
    <col min="10504" max="10504" width="6.5546875" customWidth="1"/>
    <col min="10505" max="10505" width="10.77734375" customWidth="1"/>
    <col min="10506" max="10506" width="7.77734375" customWidth="1"/>
    <col min="10508" max="10508" width="14.5546875" customWidth="1"/>
    <col min="10753" max="10753" width="4.6640625" customWidth="1"/>
    <col min="10754" max="10754" width="28.77734375" customWidth="1"/>
    <col min="10755" max="10755" width="10.5546875" customWidth="1"/>
    <col min="10756" max="10756" width="7.77734375" customWidth="1"/>
    <col min="10757" max="10757" width="8.77734375" customWidth="1"/>
    <col min="10758" max="10758" width="10" customWidth="1"/>
    <col min="10759" max="10759" width="7.109375" customWidth="1"/>
    <col min="10760" max="10760" width="6.5546875" customWidth="1"/>
    <col min="10761" max="10761" width="10.77734375" customWidth="1"/>
    <col min="10762" max="10762" width="7.77734375" customWidth="1"/>
    <col min="10764" max="10764" width="14.5546875" customWidth="1"/>
    <col min="11009" max="11009" width="4.6640625" customWidth="1"/>
    <col min="11010" max="11010" width="28.77734375" customWidth="1"/>
    <col min="11011" max="11011" width="10.5546875" customWidth="1"/>
    <col min="11012" max="11012" width="7.77734375" customWidth="1"/>
    <col min="11013" max="11013" width="8.77734375" customWidth="1"/>
    <col min="11014" max="11014" width="10" customWidth="1"/>
    <col min="11015" max="11015" width="7.109375" customWidth="1"/>
    <col min="11016" max="11016" width="6.5546875" customWidth="1"/>
    <col min="11017" max="11017" width="10.77734375" customWidth="1"/>
    <col min="11018" max="11018" width="7.77734375" customWidth="1"/>
    <col min="11020" max="11020" width="14.5546875" customWidth="1"/>
    <col min="11265" max="11265" width="4.6640625" customWidth="1"/>
    <col min="11266" max="11266" width="28.77734375" customWidth="1"/>
    <col min="11267" max="11267" width="10.5546875" customWidth="1"/>
    <col min="11268" max="11268" width="7.77734375" customWidth="1"/>
    <col min="11269" max="11269" width="8.77734375" customWidth="1"/>
    <col min="11270" max="11270" width="10" customWidth="1"/>
    <col min="11271" max="11271" width="7.109375" customWidth="1"/>
    <col min="11272" max="11272" width="6.5546875" customWidth="1"/>
    <col min="11273" max="11273" width="10.77734375" customWidth="1"/>
    <col min="11274" max="11274" width="7.77734375" customWidth="1"/>
    <col min="11276" max="11276" width="14.5546875" customWidth="1"/>
    <col min="11521" max="11521" width="4.6640625" customWidth="1"/>
    <col min="11522" max="11522" width="28.77734375" customWidth="1"/>
    <col min="11523" max="11523" width="10.5546875" customWidth="1"/>
    <col min="11524" max="11524" width="7.77734375" customWidth="1"/>
    <col min="11525" max="11525" width="8.77734375" customWidth="1"/>
    <col min="11526" max="11526" width="10" customWidth="1"/>
    <col min="11527" max="11527" width="7.109375" customWidth="1"/>
    <col min="11528" max="11528" width="6.5546875" customWidth="1"/>
    <col min="11529" max="11529" width="10.77734375" customWidth="1"/>
    <col min="11530" max="11530" width="7.77734375" customWidth="1"/>
    <col min="11532" max="11532" width="14.5546875" customWidth="1"/>
    <col min="11777" max="11777" width="4.6640625" customWidth="1"/>
    <col min="11778" max="11778" width="28.77734375" customWidth="1"/>
    <col min="11779" max="11779" width="10.5546875" customWidth="1"/>
    <col min="11780" max="11780" width="7.77734375" customWidth="1"/>
    <col min="11781" max="11781" width="8.77734375" customWidth="1"/>
    <col min="11782" max="11782" width="10" customWidth="1"/>
    <col min="11783" max="11783" width="7.109375" customWidth="1"/>
    <col min="11784" max="11784" width="6.5546875" customWidth="1"/>
    <col min="11785" max="11785" width="10.77734375" customWidth="1"/>
    <col min="11786" max="11786" width="7.77734375" customWidth="1"/>
    <col min="11788" max="11788" width="14.5546875" customWidth="1"/>
    <col min="12033" max="12033" width="4.6640625" customWidth="1"/>
    <col min="12034" max="12034" width="28.77734375" customWidth="1"/>
    <col min="12035" max="12035" width="10.5546875" customWidth="1"/>
    <col min="12036" max="12036" width="7.77734375" customWidth="1"/>
    <col min="12037" max="12037" width="8.77734375" customWidth="1"/>
    <col min="12038" max="12038" width="10" customWidth="1"/>
    <col min="12039" max="12039" width="7.109375" customWidth="1"/>
    <col min="12040" max="12040" width="6.5546875" customWidth="1"/>
    <col min="12041" max="12041" width="10.77734375" customWidth="1"/>
    <col min="12042" max="12042" width="7.77734375" customWidth="1"/>
    <col min="12044" max="12044" width="14.5546875" customWidth="1"/>
    <col min="12289" max="12289" width="4.6640625" customWidth="1"/>
    <col min="12290" max="12290" width="28.77734375" customWidth="1"/>
    <col min="12291" max="12291" width="10.5546875" customWidth="1"/>
    <col min="12292" max="12292" width="7.77734375" customWidth="1"/>
    <col min="12293" max="12293" width="8.77734375" customWidth="1"/>
    <col min="12294" max="12294" width="10" customWidth="1"/>
    <col min="12295" max="12295" width="7.109375" customWidth="1"/>
    <col min="12296" max="12296" width="6.5546875" customWidth="1"/>
    <col min="12297" max="12297" width="10.77734375" customWidth="1"/>
    <col min="12298" max="12298" width="7.77734375" customWidth="1"/>
    <col min="12300" max="12300" width="14.5546875" customWidth="1"/>
    <col min="12545" max="12545" width="4.6640625" customWidth="1"/>
    <col min="12546" max="12546" width="28.77734375" customWidth="1"/>
    <col min="12547" max="12547" width="10.5546875" customWidth="1"/>
    <col min="12548" max="12548" width="7.77734375" customWidth="1"/>
    <col min="12549" max="12549" width="8.77734375" customWidth="1"/>
    <col min="12550" max="12550" width="10" customWidth="1"/>
    <col min="12551" max="12551" width="7.109375" customWidth="1"/>
    <col min="12552" max="12552" width="6.5546875" customWidth="1"/>
    <col min="12553" max="12553" width="10.77734375" customWidth="1"/>
    <col min="12554" max="12554" width="7.77734375" customWidth="1"/>
    <col min="12556" max="12556" width="14.5546875" customWidth="1"/>
    <col min="12801" max="12801" width="4.6640625" customWidth="1"/>
    <col min="12802" max="12802" width="28.77734375" customWidth="1"/>
    <col min="12803" max="12803" width="10.5546875" customWidth="1"/>
    <col min="12804" max="12804" width="7.77734375" customWidth="1"/>
    <col min="12805" max="12805" width="8.77734375" customWidth="1"/>
    <col min="12806" max="12806" width="10" customWidth="1"/>
    <col min="12807" max="12807" width="7.109375" customWidth="1"/>
    <col min="12808" max="12808" width="6.5546875" customWidth="1"/>
    <col min="12809" max="12809" width="10.77734375" customWidth="1"/>
    <col min="12810" max="12810" width="7.77734375" customWidth="1"/>
    <col min="12812" max="12812" width="14.5546875" customWidth="1"/>
    <col min="13057" max="13057" width="4.6640625" customWidth="1"/>
    <col min="13058" max="13058" width="28.77734375" customWidth="1"/>
    <col min="13059" max="13059" width="10.5546875" customWidth="1"/>
    <col min="13060" max="13060" width="7.77734375" customWidth="1"/>
    <col min="13061" max="13061" width="8.77734375" customWidth="1"/>
    <col min="13062" max="13062" width="10" customWidth="1"/>
    <col min="13063" max="13063" width="7.109375" customWidth="1"/>
    <col min="13064" max="13064" width="6.5546875" customWidth="1"/>
    <col min="13065" max="13065" width="10.77734375" customWidth="1"/>
    <col min="13066" max="13066" width="7.77734375" customWidth="1"/>
    <col min="13068" max="13068" width="14.5546875" customWidth="1"/>
    <col min="13313" max="13313" width="4.6640625" customWidth="1"/>
    <col min="13314" max="13314" width="28.77734375" customWidth="1"/>
    <col min="13315" max="13315" width="10.5546875" customWidth="1"/>
    <col min="13316" max="13316" width="7.77734375" customWidth="1"/>
    <col min="13317" max="13317" width="8.77734375" customWidth="1"/>
    <col min="13318" max="13318" width="10" customWidth="1"/>
    <col min="13319" max="13319" width="7.109375" customWidth="1"/>
    <col min="13320" max="13320" width="6.5546875" customWidth="1"/>
    <col min="13321" max="13321" width="10.77734375" customWidth="1"/>
    <col min="13322" max="13322" width="7.77734375" customWidth="1"/>
    <col min="13324" max="13324" width="14.5546875" customWidth="1"/>
    <col min="13569" max="13569" width="4.6640625" customWidth="1"/>
    <col min="13570" max="13570" width="28.77734375" customWidth="1"/>
    <col min="13571" max="13571" width="10.5546875" customWidth="1"/>
    <col min="13572" max="13572" width="7.77734375" customWidth="1"/>
    <col min="13573" max="13573" width="8.77734375" customWidth="1"/>
    <col min="13574" max="13574" width="10" customWidth="1"/>
    <col min="13575" max="13575" width="7.109375" customWidth="1"/>
    <col min="13576" max="13576" width="6.5546875" customWidth="1"/>
    <col min="13577" max="13577" width="10.77734375" customWidth="1"/>
    <col min="13578" max="13578" width="7.77734375" customWidth="1"/>
    <col min="13580" max="13580" width="14.5546875" customWidth="1"/>
    <col min="13825" max="13825" width="4.6640625" customWidth="1"/>
    <col min="13826" max="13826" width="28.77734375" customWidth="1"/>
    <col min="13827" max="13827" width="10.5546875" customWidth="1"/>
    <col min="13828" max="13828" width="7.77734375" customWidth="1"/>
    <col min="13829" max="13829" width="8.77734375" customWidth="1"/>
    <col min="13830" max="13830" width="10" customWidth="1"/>
    <col min="13831" max="13831" width="7.109375" customWidth="1"/>
    <col min="13832" max="13832" width="6.5546875" customWidth="1"/>
    <col min="13833" max="13833" width="10.77734375" customWidth="1"/>
    <col min="13834" max="13834" width="7.77734375" customWidth="1"/>
    <col min="13836" max="13836" width="14.5546875" customWidth="1"/>
    <col min="14081" max="14081" width="4.6640625" customWidth="1"/>
    <col min="14082" max="14082" width="28.77734375" customWidth="1"/>
    <col min="14083" max="14083" width="10.5546875" customWidth="1"/>
    <col min="14084" max="14084" width="7.77734375" customWidth="1"/>
    <col min="14085" max="14085" width="8.77734375" customWidth="1"/>
    <col min="14086" max="14086" width="10" customWidth="1"/>
    <col min="14087" max="14087" width="7.109375" customWidth="1"/>
    <col min="14088" max="14088" width="6.5546875" customWidth="1"/>
    <col min="14089" max="14089" width="10.77734375" customWidth="1"/>
    <col min="14090" max="14090" width="7.77734375" customWidth="1"/>
    <col min="14092" max="14092" width="14.5546875" customWidth="1"/>
    <col min="14337" max="14337" width="4.6640625" customWidth="1"/>
    <col min="14338" max="14338" width="28.77734375" customWidth="1"/>
    <col min="14339" max="14339" width="10.5546875" customWidth="1"/>
    <col min="14340" max="14340" width="7.77734375" customWidth="1"/>
    <col min="14341" max="14341" width="8.77734375" customWidth="1"/>
    <col min="14342" max="14342" width="10" customWidth="1"/>
    <col min="14343" max="14343" width="7.109375" customWidth="1"/>
    <col min="14344" max="14344" width="6.5546875" customWidth="1"/>
    <col min="14345" max="14345" width="10.77734375" customWidth="1"/>
    <col min="14346" max="14346" width="7.77734375" customWidth="1"/>
    <col min="14348" max="14348" width="14.5546875" customWidth="1"/>
    <col min="14593" max="14593" width="4.6640625" customWidth="1"/>
    <col min="14594" max="14594" width="28.77734375" customWidth="1"/>
    <col min="14595" max="14595" width="10.5546875" customWidth="1"/>
    <col min="14596" max="14596" width="7.77734375" customWidth="1"/>
    <col min="14597" max="14597" width="8.77734375" customWidth="1"/>
    <col min="14598" max="14598" width="10" customWidth="1"/>
    <col min="14599" max="14599" width="7.109375" customWidth="1"/>
    <col min="14600" max="14600" width="6.5546875" customWidth="1"/>
    <col min="14601" max="14601" width="10.77734375" customWidth="1"/>
    <col min="14602" max="14602" width="7.77734375" customWidth="1"/>
    <col min="14604" max="14604" width="14.5546875" customWidth="1"/>
    <col min="14849" max="14849" width="4.6640625" customWidth="1"/>
    <col min="14850" max="14850" width="28.77734375" customWidth="1"/>
    <col min="14851" max="14851" width="10.5546875" customWidth="1"/>
    <col min="14852" max="14852" width="7.77734375" customWidth="1"/>
    <col min="14853" max="14853" width="8.77734375" customWidth="1"/>
    <col min="14854" max="14854" width="10" customWidth="1"/>
    <col min="14855" max="14855" width="7.109375" customWidth="1"/>
    <col min="14856" max="14856" width="6.5546875" customWidth="1"/>
    <col min="14857" max="14857" width="10.77734375" customWidth="1"/>
    <col min="14858" max="14858" width="7.77734375" customWidth="1"/>
    <col min="14860" max="14860" width="14.5546875" customWidth="1"/>
    <col min="15105" max="15105" width="4.6640625" customWidth="1"/>
    <col min="15106" max="15106" width="28.77734375" customWidth="1"/>
    <col min="15107" max="15107" width="10.5546875" customWidth="1"/>
    <col min="15108" max="15108" width="7.77734375" customWidth="1"/>
    <col min="15109" max="15109" width="8.77734375" customWidth="1"/>
    <col min="15110" max="15110" width="10" customWidth="1"/>
    <col min="15111" max="15111" width="7.109375" customWidth="1"/>
    <col min="15112" max="15112" width="6.5546875" customWidth="1"/>
    <col min="15113" max="15113" width="10.77734375" customWidth="1"/>
    <col min="15114" max="15114" width="7.77734375" customWidth="1"/>
    <col min="15116" max="15116" width="14.5546875" customWidth="1"/>
    <col min="15361" max="15361" width="4.6640625" customWidth="1"/>
    <col min="15362" max="15362" width="28.77734375" customWidth="1"/>
    <col min="15363" max="15363" width="10.5546875" customWidth="1"/>
    <col min="15364" max="15364" width="7.77734375" customWidth="1"/>
    <col min="15365" max="15365" width="8.77734375" customWidth="1"/>
    <col min="15366" max="15366" width="10" customWidth="1"/>
    <col min="15367" max="15367" width="7.109375" customWidth="1"/>
    <col min="15368" max="15368" width="6.5546875" customWidth="1"/>
    <col min="15369" max="15369" width="10.77734375" customWidth="1"/>
    <col min="15370" max="15370" width="7.77734375" customWidth="1"/>
    <col min="15372" max="15372" width="14.5546875" customWidth="1"/>
    <col min="15617" max="15617" width="4.6640625" customWidth="1"/>
    <col min="15618" max="15618" width="28.77734375" customWidth="1"/>
    <col min="15619" max="15619" width="10.5546875" customWidth="1"/>
    <col min="15620" max="15620" width="7.77734375" customWidth="1"/>
    <col min="15621" max="15621" width="8.77734375" customWidth="1"/>
    <col min="15622" max="15622" width="10" customWidth="1"/>
    <col min="15623" max="15623" width="7.109375" customWidth="1"/>
    <col min="15624" max="15624" width="6.5546875" customWidth="1"/>
    <col min="15625" max="15625" width="10.77734375" customWidth="1"/>
    <col min="15626" max="15626" width="7.77734375" customWidth="1"/>
    <col min="15628" max="15628" width="14.5546875" customWidth="1"/>
    <col min="15873" max="15873" width="4.6640625" customWidth="1"/>
    <col min="15874" max="15874" width="28.77734375" customWidth="1"/>
    <col min="15875" max="15875" width="10.5546875" customWidth="1"/>
    <col min="15876" max="15876" width="7.77734375" customWidth="1"/>
    <col min="15877" max="15877" width="8.77734375" customWidth="1"/>
    <col min="15878" max="15878" width="10" customWidth="1"/>
    <col min="15879" max="15879" width="7.109375" customWidth="1"/>
    <col min="15880" max="15880" width="6.5546875" customWidth="1"/>
    <col min="15881" max="15881" width="10.77734375" customWidth="1"/>
    <col min="15882" max="15882" width="7.77734375" customWidth="1"/>
    <col min="15884" max="15884" width="14.5546875" customWidth="1"/>
    <col min="16129" max="16129" width="4.6640625" customWidth="1"/>
    <col min="16130" max="16130" width="28.77734375" customWidth="1"/>
    <col min="16131" max="16131" width="10.5546875" customWidth="1"/>
    <col min="16132" max="16132" width="7.77734375" customWidth="1"/>
    <col min="16133" max="16133" width="8.77734375" customWidth="1"/>
    <col min="16134" max="16134" width="10" customWidth="1"/>
    <col min="16135" max="16135" width="7.109375" customWidth="1"/>
    <col min="16136" max="16136" width="6.5546875" customWidth="1"/>
    <col min="16137" max="16137" width="10.77734375" customWidth="1"/>
    <col min="16138" max="16138" width="7.77734375" customWidth="1"/>
    <col min="16140" max="16140" width="14.5546875" customWidth="1"/>
  </cols>
  <sheetData>
    <row r="1" spans="1:12" s="324" customFormat="1" ht="17.25" customHeight="1">
      <c r="A1" s="444" t="s">
        <v>501</v>
      </c>
      <c r="B1" s="444"/>
      <c r="C1" s="444"/>
      <c r="D1" s="444"/>
      <c r="E1" s="444"/>
      <c r="F1" s="444"/>
      <c r="G1" s="444"/>
      <c r="H1" s="444"/>
      <c r="I1" s="444"/>
      <c r="J1" s="444"/>
    </row>
    <row r="2" spans="1:12" s="324" customFormat="1" ht="18.75" customHeight="1">
      <c r="A2" s="432" t="s">
        <v>499</v>
      </c>
      <c r="B2" s="432"/>
      <c r="C2" s="432"/>
      <c r="D2" s="432"/>
      <c r="E2" s="432"/>
      <c r="F2" s="432"/>
      <c r="G2" s="432"/>
      <c r="H2" s="432"/>
      <c r="I2" s="432"/>
      <c r="J2" s="432"/>
    </row>
    <row r="3" spans="1:12" s="324" customFormat="1" ht="18.75" customHeight="1">
      <c r="A3" s="433" t="str">
        <f>'CDNS 21-25'!A3:J3</f>
        <v>(Kèm theo Báo cáo  số  20/BC-BKTXH ngày 17 tháng 4 năm 2025 của ban KTXH, HĐND huyện Tuần Giáo)</v>
      </c>
      <c r="B3" s="433"/>
      <c r="C3" s="433"/>
      <c r="D3" s="433"/>
      <c r="E3" s="433"/>
      <c r="F3" s="433"/>
      <c r="G3" s="433"/>
      <c r="H3" s="433"/>
      <c r="I3" s="433"/>
      <c r="J3" s="433"/>
    </row>
    <row r="4" spans="1:12" s="324" customFormat="1" ht="22.5" customHeight="1">
      <c r="A4" s="325"/>
      <c r="F4" s="326"/>
      <c r="H4" s="445" t="s">
        <v>429</v>
      </c>
      <c r="I4" s="445"/>
      <c r="J4" s="445"/>
    </row>
    <row r="5" spans="1:12" s="324" customFormat="1" ht="39" customHeight="1">
      <c r="A5" s="435" t="s">
        <v>74</v>
      </c>
      <c r="B5" s="435" t="s">
        <v>75</v>
      </c>
      <c r="C5" s="435" t="s">
        <v>430</v>
      </c>
      <c r="D5" s="435"/>
      <c r="E5" s="435"/>
      <c r="F5" s="435" t="s">
        <v>485</v>
      </c>
      <c r="G5" s="435" t="s">
        <v>487</v>
      </c>
      <c r="H5" s="435"/>
      <c r="I5" s="435" t="s">
        <v>486</v>
      </c>
      <c r="J5" s="435" t="s">
        <v>61</v>
      </c>
    </row>
    <row r="6" spans="1:12" s="324" customFormat="1" ht="20.25" customHeight="1">
      <c r="A6" s="435"/>
      <c r="B6" s="435"/>
      <c r="C6" s="435" t="s">
        <v>434</v>
      </c>
      <c r="D6" s="435" t="s">
        <v>435</v>
      </c>
      <c r="E6" s="435" t="s">
        <v>496</v>
      </c>
      <c r="F6" s="435"/>
      <c r="G6" s="435" t="s">
        <v>336</v>
      </c>
      <c r="H6" s="435" t="s">
        <v>337</v>
      </c>
      <c r="I6" s="435"/>
      <c r="J6" s="435"/>
    </row>
    <row r="7" spans="1:12" s="324" customFormat="1" ht="35.25" customHeight="1">
      <c r="A7" s="435"/>
      <c r="B7" s="435"/>
      <c r="C7" s="435"/>
      <c r="D7" s="435"/>
      <c r="E7" s="435"/>
      <c r="F7" s="435"/>
      <c r="G7" s="435"/>
      <c r="H7" s="435"/>
      <c r="I7" s="435"/>
      <c r="J7" s="435"/>
    </row>
    <row r="8" spans="1:12" s="324" customFormat="1" ht="27" customHeight="1">
      <c r="A8" s="292"/>
      <c r="B8" s="293" t="s">
        <v>106</v>
      </c>
      <c r="C8" s="294"/>
      <c r="D8" s="327">
        <f t="shared" ref="D8:I8" si="0">D9</f>
        <v>47950</v>
      </c>
      <c r="E8" s="327">
        <f t="shared" si="0"/>
        <v>47950</v>
      </c>
      <c r="F8" s="327">
        <f t="shared" si="0"/>
        <v>11374</v>
      </c>
      <c r="G8" s="327">
        <f t="shared" si="0"/>
        <v>1649</v>
      </c>
      <c r="H8" s="327">
        <f t="shared" si="0"/>
        <v>1649</v>
      </c>
      <c r="I8" s="327">
        <f t="shared" si="0"/>
        <v>11374</v>
      </c>
      <c r="J8" s="294"/>
      <c r="L8" s="329"/>
    </row>
    <row r="9" spans="1:12" s="324" customFormat="1" ht="33" customHeight="1">
      <c r="A9" s="297" t="s">
        <v>395</v>
      </c>
      <c r="B9" s="298" t="s">
        <v>446</v>
      </c>
      <c r="C9" s="294"/>
      <c r="D9" s="306">
        <f t="shared" ref="D9:I9" si="1">SUM(D10:D11)</f>
        <v>47950</v>
      </c>
      <c r="E9" s="306">
        <f t="shared" si="1"/>
        <v>47950</v>
      </c>
      <c r="F9" s="330">
        <f t="shared" si="1"/>
        <v>11374</v>
      </c>
      <c r="G9" s="306">
        <f t="shared" si="1"/>
        <v>1649</v>
      </c>
      <c r="H9" s="306">
        <f t="shared" si="1"/>
        <v>1649</v>
      </c>
      <c r="I9" s="306">
        <f t="shared" si="1"/>
        <v>11374</v>
      </c>
      <c r="J9" s="294"/>
    </row>
    <row r="10" spans="1:12" s="324" customFormat="1" ht="35.25" customHeight="1">
      <c r="A10" s="299">
        <v>1</v>
      </c>
      <c r="B10" s="79" t="s">
        <v>492</v>
      </c>
      <c r="C10" s="301" t="s">
        <v>494</v>
      </c>
      <c r="D10" s="302">
        <v>33000</v>
      </c>
      <c r="E10" s="302">
        <f>D10</f>
        <v>33000</v>
      </c>
      <c r="F10" s="315">
        <v>5374</v>
      </c>
      <c r="G10" s="306"/>
      <c r="H10" s="312">
        <v>1649</v>
      </c>
      <c r="I10" s="312">
        <f t="shared" ref="I10:I11" si="2">F10+G10-H10</f>
        <v>3725</v>
      </c>
      <c r="J10" s="305" t="s">
        <v>438</v>
      </c>
    </row>
    <row r="11" spans="1:12" s="324" customFormat="1" ht="39.75" customHeight="1">
      <c r="A11" s="299">
        <v>2</v>
      </c>
      <c r="B11" s="79" t="s">
        <v>493</v>
      </c>
      <c r="C11" s="301" t="s">
        <v>495</v>
      </c>
      <c r="D11" s="302">
        <v>14950</v>
      </c>
      <c r="E11" s="302">
        <f>D11</f>
        <v>14950</v>
      </c>
      <c r="F11" s="315">
        <v>6000</v>
      </c>
      <c r="G11" s="312">
        <v>1649</v>
      </c>
      <c r="H11" s="312"/>
      <c r="I11" s="312">
        <f t="shared" si="2"/>
        <v>7649</v>
      </c>
      <c r="J11" s="305" t="s">
        <v>463</v>
      </c>
    </row>
  </sheetData>
  <mergeCells count="16">
    <mergeCell ref="A1:J1"/>
    <mergeCell ref="A2:J2"/>
    <mergeCell ref="A3:J3"/>
    <mergeCell ref="H4:J4"/>
    <mergeCell ref="A5:A7"/>
    <mergeCell ref="B5:B7"/>
    <mergeCell ref="C5:E5"/>
    <mergeCell ref="F5:F7"/>
    <mergeCell ref="G5:H5"/>
    <mergeCell ref="I5:I7"/>
    <mergeCell ref="J5:J7"/>
    <mergeCell ref="C6:C7"/>
    <mergeCell ref="D6:D7"/>
    <mergeCell ref="E6:E7"/>
    <mergeCell ref="G6:G7"/>
    <mergeCell ref="H6:H7"/>
  </mergeCells>
  <pageMargins left="0.31" right="0.2" top="0.74803149606299213" bottom="0.74803149606299213" header="0.31496062992125984" footer="0.31496062992125984"/>
  <pageSetup paperSize="9" orientation="landscape"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5"/>
  <sheetViews>
    <sheetView view="pageBreakPreview" zoomScale="85" zoomScaleNormal="100" zoomScaleSheetLayoutView="85" workbookViewId="0">
      <selection activeCell="Z10" sqref="Z10"/>
    </sheetView>
  </sheetViews>
  <sheetFormatPr defaultColWidth="8.88671875" defaultRowHeight="12.75"/>
  <cols>
    <col min="1" max="1" width="3.88671875" style="41" customWidth="1"/>
    <col min="2" max="2" width="38.33203125" style="41" customWidth="1"/>
    <col min="3" max="3" width="9.44140625" style="41" hidden="1" customWidth="1"/>
    <col min="4" max="5" width="8.109375" style="41" hidden="1" customWidth="1"/>
    <col min="6" max="6" width="8.33203125" style="41" customWidth="1"/>
    <col min="7" max="9" width="7.44140625" style="41" customWidth="1"/>
    <col min="10" max="12" width="7.44140625" style="41" hidden="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19" width="6.44140625" style="41" customWidth="1"/>
    <col min="20" max="20" width="6.44140625" style="41" hidden="1" customWidth="1"/>
    <col min="21" max="21" width="7.33203125" style="41" hidden="1" customWidth="1"/>
    <col min="22" max="22" width="6.33203125" style="41" hidden="1" customWidth="1"/>
    <col min="23" max="23" width="8" style="92" hidden="1" customWidth="1"/>
    <col min="24" max="24" width="7.21875" style="92" hidden="1" customWidth="1"/>
    <col min="25" max="27" width="7.33203125" style="92" customWidth="1"/>
    <col min="28" max="30" width="7.33203125" style="92" hidden="1" customWidth="1"/>
    <col min="31" max="31" width="7.33203125" style="92" customWidth="1"/>
    <col min="32" max="32" width="10.5546875" style="41" customWidth="1"/>
    <col min="33" max="16384" width="8.88671875" style="41"/>
  </cols>
  <sheetData>
    <row r="1" spans="1:256">
      <c r="A1" s="361" t="s">
        <v>67</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62" t="s">
        <v>266</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63" t="s">
        <v>72</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64" t="s">
        <v>73</v>
      </c>
      <c r="Q4" s="364"/>
      <c r="R4" s="364"/>
      <c r="S4" s="364"/>
      <c r="T4" s="364"/>
      <c r="U4" s="364"/>
      <c r="V4" s="364"/>
      <c r="W4" s="364"/>
      <c r="X4" s="364"/>
      <c r="Y4" s="364"/>
      <c r="Z4" s="364"/>
      <c r="AA4" s="364"/>
      <c r="AB4" s="364"/>
      <c r="AC4" s="364"/>
      <c r="AD4" s="364"/>
      <c r="AE4" s="364"/>
      <c r="AF4" s="364"/>
    </row>
    <row r="5" spans="1:256" ht="29.25" customHeight="1">
      <c r="A5" s="365" t="s">
        <v>74</v>
      </c>
      <c r="B5" s="365" t="s">
        <v>75</v>
      </c>
      <c r="C5" s="368" t="s">
        <v>76</v>
      </c>
      <c r="D5" s="368"/>
      <c r="E5" s="368"/>
      <c r="F5" s="368" t="s">
        <v>77</v>
      </c>
      <c r="G5" s="368"/>
      <c r="H5" s="368"/>
      <c r="I5" s="368"/>
      <c r="J5" s="368"/>
      <c r="K5" s="368"/>
      <c r="L5" s="368"/>
      <c r="M5" s="369" t="s">
        <v>78</v>
      </c>
      <c r="N5" s="370"/>
      <c r="O5" s="371"/>
      <c r="P5" s="369" t="s">
        <v>79</v>
      </c>
      <c r="Q5" s="370"/>
      <c r="R5" s="370"/>
      <c r="S5" s="370"/>
      <c r="T5" s="370"/>
      <c r="U5" s="370"/>
      <c r="V5" s="371"/>
      <c r="W5" s="370" t="s">
        <v>80</v>
      </c>
      <c r="X5" s="371"/>
      <c r="Y5" s="374" t="s">
        <v>81</v>
      </c>
      <c r="Z5" s="379"/>
      <c r="AA5" s="379"/>
      <c r="AB5" s="379"/>
      <c r="AC5" s="379"/>
      <c r="AD5" s="375"/>
      <c r="AE5" s="365" t="s">
        <v>82</v>
      </c>
      <c r="AF5" s="365" t="s">
        <v>61</v>
      </c>
    </row>
    <row r="6" spans="1:256" ht="20.25" customHeight="1">
      <c r="A6" s="366"/>
      <c r="B6" s="366"/>
      <c r="C6" s="365" t="s">
        <v>83</v>
      </c>
      <c r="D6" s="374" t="s">
        <v>84</v>
      </c>
      <c r="E6" s="375"/>
      <c r="F6" s="368" t="s">
        <v>64</v>
      </c>
      <c r="G6" s="369" t="s">
        <v>85</v>
      </c>
      <c r="H6" s="370"/>
      <c r="I6" s="371"/>
      <c r="J6" s="369" t="s">
        <v>86</v>
      </c>
      <c r="K6" s="370"/>
      <c r="L6" s="371"/>
      <c r="M6" s="372"/>
      <c r="N6" s="362"/>
      <c r="O6" s="373"/>
      <c r="P6" s="365" t="s">
        <v>64</v>
      </c>
      <c r="Q6" s="369" t="s">
        <v>85</v>
      </c>
      <c r="R6" s="370"/>
      <c r="S6" s="371"/>
      <c r="T6" s="369" t="s">
        <v>86</v>
      </c>
      <c r="U6" s="370"/>
      <c r="V6" s="371"/>
      <c r="W6" s="377"/>
      <c r="X6" s="378"/>
      <c r="Y6" s="369" t="s">
        <v>85</v>
      </c>
      <c r="Z6" s="370"/>
      <c r="AA6" s="371"/>
      <c r="AB6" s="369" t="s">
        <v>86</v>
      </c>
      <c r="AC6" s="370"/>
      <c r="AD6" s="371"/>
      <c r="AE6" s="366"/>
      <c r="AF6" s="366"/>
    </row>
    <row r="7" spans="1:256">
      <c r="A7" s="366"/>
      <c r="B7" s="366"/>
      <c r="C7" s="366"/>
      <c r="D7" s="369" t="s">
        <v>87</v>
      </c>
      <c r="E7" s="369" t="s">
        <v>88</v>
      </c>
      <c r="F7" s="368"/>
      <c r="G7" s="376"/>
      <c r="H7" s="377"/>
      <c r="I7" s="378"/>
      <c r="J7" s="376"/>
      <c r="K7" s="377"/>
      <c r="L7" s="378"/>
      <c r="M7" s="372"/>
      <c r="N7" s="362"/>
      <c r="O7" s="373"/>
      <c r="P7" s="366"/>
      <c r="Q7" s="376"/>
      <c r="R7" s="377"/>
      <c r="S7" s="378"/>
      <c r="T7" s="376"/>
      <c r="U7" s="377"/>
      <c r="V7" s="378"/>
      <c r="W7" s="365" t="s">
        <v>85</v>
      </c>
      <c r="X7" s="365" t="s">
        <v>86</v>
      </c>
      <c r="Y7" s="376"/>
      <c r="Z7" s="377"/>
      <c r="AA7" s="378"/>
      <c r="AB7" s="376"/>
      <c r="AC7" s="377"/>
      <c r="AD7" s="378"/>
      <c r="AE7" s="366"/>
      <c r="AF7" s="366"/>
    </row>
    <row r="8" spans="1:256" ht="76.5" customHeight="1">
      <c r="A8" s="367"/>
      <c r="B8" s="367"/>
      <c r="C8" s="367"/>
      <c r="D8" s="376"/>
      <c r="E8" s="376"/>
      <c r="F8" s="368"/>
      <c r="G8" s="43" t="s">
        <v>64</v>
      </c>
      <c r="H8" s="43" t="s">
        <v>89</v>
      </c>
      <c r="I8" s="43" t="s">
        <v>90</v>
      </c>
      <c r="J8" s="44" t="s">
        <v>64</v>
      </c>
      <c r="K8" s="43" t="s">
        <v>89</v>
      </c>
      <c r="L8" s="43" t="s">
        <v>90</v>
      </c>
      <c r="M8" s="42" t="s">
        <v>64</v>
      </c>
      <c r="N8" s="42" t="s">
        <v>85</v>
      </c>
      <c r="O8" s="42" t="s">
        <v>86</v>
      </c>
      <c r="P8" s="367"/>
      <c r="Q8" s="43" t="s">
        <v>64</v>
      </c>
      <c r="R8" s="43" t="s">
        <v>89</v>
      </c>
      <c r="S8" s="43" t="s">
        <v>90</v>
      </c>
      <c r="T8" s="44" t="s">
        <v>64</v>
      </c>
      <c r="U8" s="43" t="s">
        <v>89</v>
      </c>
      <c r="V8" s="43" t="s">
        <v>90</v>
      </c>
      <c r="W8" s="367"/>
      <c r="X8" s="367"/>
      <c r="Y8" s="43" t="s">
        <v>64</v>
      </c>
      <c r="Z8" s="43" t="s">
        <v>89</v>
      </c>
      <c r="AA8" s="43" t="s">
        <v>90</v>
      </c>
      <c r="AB8" s="44" t="s">
        <v>64</v>
      </c>
      <c r="AC8" s="43" t="s">
        <v>89</v>
      </c>
      <c r="AD8" s="43" t="s">
        <v>90</v>
      </c>
      <c r="AE8" s="367"/>
      <c r="AF8" s="367"/>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ht="22.5" customHeight="1">
      <c r="A10" s="45"/>
      <c r="B10" s="93"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hidden="1">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hidden="1">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idden="1">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idden="1">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idden="1">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hidden="1">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hidden="1">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hidden="1">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hidden="1">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hidden="1">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hidden="1">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hidden="1">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hidden="1">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hidden="1">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idden="1">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hidden="1">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hidden="1">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hidden="1">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idden="1">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hidden="1">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hidden="1">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hidden="1">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hidden="1">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hidden="1">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hidden="1">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hidden="1">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hidden="1">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hidden="1">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hidden="1">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hidden="1">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hidden="1">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hidden="1">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hidden="1">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hidden="1">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hidden="1">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hidden="1">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hidden="1">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hidden="1">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hidden="1"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hidden="1">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hidden="1">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hidden="1">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hidden="1">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hidden="1">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hidden="1">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hidden="1">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hidden="1">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hidden="1">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hidden="1">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hidden="1">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hidden="1">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hidden="1">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hidden="1">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hidden="1">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hidden="1">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hidden="1">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hidden="1">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hidden="1">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hidden="1">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hidden="1">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hidden="1">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hidden="1">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hidden="1">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21.75" hidden="1" customHeight="1">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hidden="1">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38.25" hidden="1" customHeight="1">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hidden="1">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idden="1">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idden="1">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hidden="1">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hidden="1">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idden="1">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hidden="1">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hidden="1">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hidden="1">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hidden="1">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30.75" customHeight="1">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hidden="1">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hidden="1">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hidden="1">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hidden="1">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ht="23.25" hidden="1" customHeight="1">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hidden="1">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hidden="1">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hidden="1">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hidden="1">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hidden="1">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hidden="1">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hidden="1">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hidden="1">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hidden="1">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hidden="1">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hidden="1">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idden="1">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hidden="1">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hidden="1">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hidden="1">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hidden="1">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hidden="1">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hidden="1">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hidden="1">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hidden="1">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hidden="1">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hidden="1">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hidden="1">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idden="1">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hidden="1">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31.5" customHeight="1">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hidden="1" customHeight="1">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hidden="1" customHeight="1">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hidden="1" customHeight="1">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hidden="1" customHeight="1">
      <c r="A123" s="87" t="s">
        <v>216</v>
      </c>
      <c r="B123" s="88" t="s">
        <v>242</v>
      </c>
      <c r="C123" s="64" t="s">
        <v>243</v>
      </c>
      <c r="D123" s="89">
        <v>65000</v>
      </c>
      <c r="E123" s="89">
        <v>65000</v>
      </c>
      <c r="F123" s="89">
        <f>G123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hidden="1" customHeight="1">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hidden="1" customHeight="1">
      <c r="A125" s="87">
        <v>1</v>
      </c>
      <c r="B125" s="88" t="s">
        <v>244</v>
      </c>
      <c r="C125" s="64" t="s">
        <v>243</v>
      </c>
      <c r="D125" s="89">
        <v>26000</v>
      </c>
      <c r="E125" s="89">
        <f>D125</f>
        <v>26000</v>
      </c>
      <c r="F125" s="89">
        <f t="shared" ref="F125:F135" si="49">G125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hidden="1" customHeight="1">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hidden="1" customHeight="1">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hidden="1" customHeight="1">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ht="12.75" hidden="1" customHeight="1">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hidden="1" customHeight="1">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hidden="1" customHeight="1">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hidden="1" customHeight="1">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ht="12.75" hidden="1" customHeight="1">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hidden="1" customHeight="1">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hidden="1" customHeight="1">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ht="12.75" hidden="1" customHeight="1">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ht="12.75" hidden="1" customHeight="1">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ht="12.75" hidden="1" customHeight="1">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hidden="1" customHeight="1">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ht="12.75" hidden="1" customHeight="1">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ht="12.75" hidden="1" customHeight="1">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ht="12.75" hidden="1" customHeight="1">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hidden="1" customHeight="1">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ht="12.75" hidden="1" customHeight="1">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ht="12.75" hidden="1" customHeight="1">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B6:AD7"/>
    <mergeCell ref="D7:D8"/>
    <mergeCell ref="E7:E8"/>
    <mergeCell ref="W7:W8"/>
    <mergeCell ref="X7:X8"/>
    <mergeCell ref="W5:X6"/>
    <mergeCell ref="Y5:AD5"/>
    <mergeCell ref="J6:L7"/>
    <mergeCell ref="P6:P8"/>
    <mergeCell ref="Q6:S7"/>
    <mergeCell ref="T6:V7"/>
    <mergeCell ref="Y6:AA7"/>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s>
  <pageMargins left="0.27559055118110237" right="0.19685039370078741" top="0.43307086614173229" bottom="0.39370078740157483" header="0.31496062992125984" footer="0.31496062992125984"/>
  <pageSetup paperSize="9" scale="70" orientation="landscape" r:id="rId1"/>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45"/>
  <sheetViews>
    <sheetView zoomScale="70" zoomScaleNormal="70" workbookViewId="0">
      <selection activeCell="E7" sqref="E7:E8"/>
    </sheetView>
  </sheetViews>
  <sheetFormatPr defaultColWidth="8.88671875" defaultRowHeight="12.75"/>
  <cols>
    <col min="1" max="1" width="3.88671875" style="41" customWidth="1"/>
    <col min="2" max="2" width="38.33203125" style="41" customWidth="1"/>
    <col min="3" max="3" width="9.44140625" style="41" customWidth="1"/>
    <col min="4" max="5" width="8.109375" style="41" customWidth="1"/>
    <col min="6" max="6" width="8.33203125" style="41" customWidth="1"/>
    <col min="7" max="12" width="7.44140625" style="4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20" width="6.44140625" style="41" customWidth="1"/>
    <col min="21" max="21" width="7.33203125" style="41" customWidth="1"/>
    <col min="22" max="22" width="6.33203125" style="41" customWidth="1"/>
    <col min="23" max="23" width="8" style="92" customWidth="1"/>
    <col min="24" max="24" width="7.21875" style="92" customWidth="1"/>
    <col min="25" max="31" width="7.33203125" style="92" customWidth="1"/>
    <col min="32" max="32" width="10.5546875" style="41" customWidth="1"/>
    <col min="33" max="16384" width="8.88671875" style="41"/>
  </cols>
  <sheetData>
    <row r="1" spans="1:256">
      <c r="A1" s="361" t="s">
        <v>265</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62" t="s">
        <v>71</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63" t="s">
        <v>72</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64" t="s">
        <v>73</v>
      </c>
      <c r="Q4" s="364"/>
      <c r="R4" s="364"/>
      <c r="S4" s="364"/>
      <c r="T4" s="364"/>
      <c r="U4" s="364"/>
      <c r="V4" s="364"/>
      <c r="W4" s="364"/>
      <c r="X4" s="364"/>
      <c r="Y4" s="364"/>
      <c r="Z4" s="364"/>
      <c r="AA4" s="364"/>
      <c r="AB4" s="364"/>
      <c r="AC4" s="364"/>
      <c r="AD4" s="364"/>
      <c r="AE4" s="364"/>
      <c r="AF4" s="364"/>
    </row>
    <row r="5" spans="1:256" ht="24.75" customHeight="1">
      <c r="A5" s="365" t="s">
        <v>74</v>
      </c>
      <c r="B5" s="365" t="s">
        <v>75</v>
      </c>
      <c r="C5" s="368" t="s">
        <v>76</v>
      </c>
      <c r="D5" s="368"/>
      <c r="E5" s="368"/>
      <c r="F5" s="368" t="s">
        <v>77</v>
      </c>
      <c r="G5" s="368"/>
      <c r="H5" s="368"/>
      <c r="I5" s="368"/>
      <c r="J5" s="368"/>
      <c r="K5" s="368"/>
      <c r="L5" s="368"/>
      <c r="M5" s="369" t="s">
        <v>78</v>
      </c>
      <c r="N5" s="370"/>
      <c r="O5" s="371"/>
      <c r="P5" s="369" t="s">
        <v>79</v>
      </c>
      <c r="Q5" s="370"/>
      <c r="R5" s="370"/>
      <c r="S5" s="370"/>
      <c r="T5" s="370"/>
      <c r="U5" s="370"/>
      <c r="V5" s="371"/>
      <c r="W5" s="370" t="s">
        <v>80</v>
      </c>
      <c r="X5" s="371"/>
      <c r="Y5" s="374" t="s">
        <v>81</v>
      </c>
      <c r="Z5" s="379"/>
      <c r="AA5" s="379"/>
      <c r="AB5" s="379"/>
      <c r="AC5" s="379"/>
      <c r="AD5" s="375"/>
      <c r="AE5" s="365" t="s">
        <v>82</v>
      </c>
      <c r="AF5" s="365" t="s">
        <v>61</v>
      </c>
    </row>
    <row r="6" spans="1:256" ht="20.25" customHeight="1">
      <c r="A6" s="366"/>
      <c r="B6" s="366"/>
      <c r="C6" s="365" t="s">
        <v>83</v>
      </c>
      <c r="D6" s="374" t="s">
        <v>84</v>
      </c>
      <c r="E6" s="375"/>
      <c r="F6" s="368" t="s">
        <v>64</v>
      </c>
      <c r="G6" s="369" t="s">
        <v>85</v>
      </c>
      <c r="H6" s="370"/>
      <c r="I6" s="371"/>
      <c r="J6" s="369" t="s">
        <v>86</v>
      </c>
      <c r="K6" s="370"/>
      <c r="L6" s="371"/>
      <c r="M6" s="372"/>
      <c r="N6" s="362"/>
      <c r="O6" s="373"/>
      <c r="P6" s="365" t="s">
        <v>64</v>
      </c>
      <c r="Q6" s="369" t="s">
        <v>85</v>
      </c>
      <c r="R6" s="370"/>
      <c r="S6" s="371"/>
      <c r="T6" s="369" t="s">
        <v>86</v>
      </c>
      <c r="U6" s="370"/>
      <c r="V6" s="371"/>
      <c r="W6" s="377"/>
      <c r="X6" s="378"/>
      <c r="Y6" s="369" t="s">
        <v>85</v>
      </c>
      <c r="Z6" s="370"/>
      <c r="AA6" s="371"/>
      <c r="AB6" s="369" t="s">
        <v>86</v>
      </c>
      <c r="AC6" s="370"/>
      <c r="AD6" s="371"/>
      <c r="AE6" s="366"/>
      <c r="AF6" s="366"/>
    </row>
    <row r="7" spans="1:256">
      <c r="A7" s="366"/>
      <c r="B7" s="366"/>
      <c r="C7" s="366"/>
      <c r="D7" s="369" t="s">
        <v>87</v>
      </c>
      <c r="E7" s="369" t="s">
        <v>88</v>
      </c>
      <c r="F7" s="368"/>
      <c r="G7" s="376"/>
      <c r="H7" s="377"/>
      <c r="I7" s="378"/>
      <c r="J7" s="376"/>
      <c r="K7" s="377"/>
      <c r="L7" s="378"/>
      <c r="M7" s="372"/>
      <c r="N7" s="362"/>
      <c r="O7" s="373"/>
      <c r="P7" s="366"/>
      <c r="Q7" s="376"/>
      <c r="R7" s="377"/>
      <c r="S7" s="378"/>
      <c r="T7" s="376"/>
      <c r="U7" s="377"/>
      <c r="V7" s="378"/>
      <c r="W7" s="365" t="s">
        <v>85</v>
      </c>
      <c r="X7" s="365" t="s">
        <v>86</v>
      </c>
      <c r="Y7" s="376"/>
      <c r="Z7" s="377"/>
      <c r="AA7" s="378"/>
      <c r="AB7" s="376"/>
      <c r="AC7" s="377"/>
      <c r="AD7" s="378"/>
      <c r="AE7" s="366"/>
      <c r="AF7" s="366"/>
    </row>
    <row r="8" spans="1:256" ht="74.25" customHeight="1">
      <c r="A8" s="367"/>
      <c r="B8" s="367"/>
      <c r="C8" s="367"/>
      <c r="D8" s="376"/>
      <c r="E8" s="376"/>
      <c r="F8" s="368"/>
      <c r="G8" s="43" t="s">
        <v>64</v>
      </c>
      <c r="H8" s="43" t="s">
        <v>89</v>
      </c>
      <c r="I8" s="43" t="s">
        <v>90</v>
      </c>
      <c r="J8" s="44" t="s">
        <v>64</v>
      </c>
      <c r="K8" s="43" t="s">
        <v>89</v>
      </c>
      <c r="L8" s="43" t="s">
        <v>90</v>
      </c>
      <c r="M8" s="42" t="s">
        <v>64</v>
      </c>
      <c r="N8" s="42" t="s">
        <v>85</v>
      </c>
      <c r="O8" s="42" t="s">
        <v>86</v>
      </c>
      <c r="P8" s="367"/>
      <c r="Q8" s="43" t="s">
        <v>64</v>
      </c>
      <c r="R8" s="43" t="s">
        <v>89</v>
      </c>
      <c r="S8" s="43" t="s">
        <v>90</v>
      </c>
      <c r="T8" s="44" t="s">
        <v>64</v>
      </c>
      <c r="U8" s="43" t="s">
        <v>89</v>
      </c>
      <c r="V8" s="43" t="s">
        <v>90</v>
      </c>
      <c r="W8" s="367"/>
      <c r="X8" s="367"/>
      <c r="Y8" s="43" t="s">
        <v>64</v>
      </c>
      <c r="Z8" s="43" t="s">
        <v>89</v>
      </c>
      <c r="AA8" s="43" t="s">
        <v>90</v>
      </c>
      <c r="AB8" s="44" t="s">
        <v>64</v>
      </c>
      <c r="AC8" s="43" t="s">
        <v>89</v>
      </c>
      <c r="AD8" s="43" t="s">
        <v>90</v>
      </c>
      <c r="AE8" s="367"/>
      <c r="AF8" s="367"/>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c r="A10" s="45"/>
      <c r="B10" s="42"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30">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25.5">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25.5">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25.5">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c r="A123" s="87" t="s">
        <v>216</v>
      </c>
      <c r="B123" s="88" t="s">
        <v>242</v>
      </c>
      <c r="C123" s="64" t="s">
        <v>243</v>
      </c>
      <c r="D123" s="89">
        <v>65000</v>
      </c>
      <c r="E123" s="89">
        <v>65000</v>
      </c>
      <c r="F123" s="89">
        <f>G123+J123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c r="A125" s="87">
        <v>1</v>
      </c>
      <c r="B125" s="88" t="s">
        <v>244</v>
      </c>
      <c r="C125" s="64" t="s">
        <v>243</v>
      </c>
      <c r="D125" s="89">
        <v>26000</v>
      </c>
      <c r="E125" s="89">
        <f>D125</f>
        <v>26000</v>
      </c>
      <c r="F125" s="89">
        <f t="shared" ref="F125:F135" si="49">G125+J125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 ref="AB6:AD7"/>
    <mergeCell ref="D7:D8"/>
    <mergeCell ref="E7:E8"/>
    <mergeCell ref="W7:W8"/>
    <mergeCell ref="X7:X8"/>
    <mergeCell ref="W5:X6"/>
    <mergeCell ref="Y5:AD5"/>
    <mergeCell ref="J6:L7"/>
    <mergeCell ref="P6:P8"/>
    <mergeCell ref="Q6:S7"/>
    <mergeCell ref="T6:V7"/>
    <mergeCell ref="Y6:AA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85" zoomScaleNormal="85" zoomScaleSheetLayoutView="85" workbookViewId="0">
      <selection activeCell="A6" sqref="A6:A8"/>
    </sheetView>
  </sheetViews>
  <sheetFormatPr defaultRowHeight="18.75"/>
  <cols>
    <col min="1" max="1" width="5.21875" style="197" customWidth="1"/>
    <col min="2" max="2" width="35.88671875" style="196" customWidth="1"/>
    <col min="3" max="9" width="16.33203125" style="196" customWidth="1"/>
    <col min="10" max="10" width="18.5546875" style="196" customWidth="1"/>
    <col min="11" max="11" width="14" style="196" customWidth="1"/>
    <col min="12" max="255" width="8.88671875" style="196"/>
    <col min="256" max="256" width="5.109375" style="196" customWidth="1"/>
    <col min="257" max="257" width="35.88671875" style="196" customWidth="1"/>
    <col min="258" max="260" width="11.6640625" style="196" customWidth="1"/>
    <col min="261" max="261" width="12.33203125" style="196" customWidth="1"/>
    <col min="262" max="262" width="13.109375" style="196" customWidth="1"/>
    <col min="263" max="263" width="8.44140625" style="196" customWidth="1"/>
    <col min="264" max="265" width="10.77734375" style="196" customWidth="1"/>
    <col min="266" max="266" width="18.5546875" style="196" customWidth="1"/>
    <col min="267" max="267" width="14" style="196" customWidth="1"/>
    <col min="268" max="511" width="8.88671875" style="196"/>
    <col min="512" max="512" width="5.109375" style="196" customWidth="1"/>
    <col min="513" max="513" width="35.88671875" style="196" customWidth="1"/>
    <col min="514" max="516" width="11.6640625" style="196" customWidth="1"/>
    <col min="517" max="517" width="12.33203125" style="196" customWidth="1"/>
    <col min="518" max="518" width="13.109375" style="196" customWidth="1"/>
    <col min="519" max="519" width="8.44140625" style="196" customWidth="1"/>
    <col min="520" max="521" width="10.77734375" style="196" customWidth="1"/>
    <col min="522" max="522" width="18.5546875" style="196" customWidth="1"/>
    <col min="523" max="523" width="14" style="196" customWidth="1"/>
    <col min="524" max="767" width="8.88671875" style="196"/>
    <col min="768" max="768" width="5.109375" style="196" customWidth="1"/>
    <col min="769" max="769" width="35.88671875" style="196" customWidth="1"/>
    <col min="770" max="772" width="11.6640625" style="196" customWidth="1"/>
    <col min="773" max="773" width="12.33203125" style="196" customWidth="1"/>
    <col min="774" max="774" width="13.109375" style="196" customWidth="1"/>
    <col min="775" max="775" width="8.44140625" style="196" customWidth="1"/>
    <col min="776" max="777" width="10.77734375" style="196" customWidth="1"/>
    <col min="778" max="778" width="18.5546875" style="196" customWidth="1"/>
    <col min="779" max="779" width="14" style="196" customWidth="1"/>
    <col min="780" max="1023" width="8.88671875" style="196"/>
    <col min="1024" max="1024" width="5.109375" style="196" customWidth="1"/>
    <col min="1025" max="1025" width="35.88671875" style="196" customWidth="1"/>
    <col min="1026" max="1028" width="11.6640625" style="196" customWidth="1"/>
    <col min="1029" max="1029" width="12.33203125" style="196" customWidth="1"/>
    <col min="1030" max="1030" width="13.109375" style="196" customWidth="1"/>
    <col min="1031" max="1031" width="8.44140625" style="196" customWidth="1"/>
    <col min="1032" max="1033" width="10.77734375" style="196" customWidth="1"/>
    <col min="1034" max="1034" width="18.5546875" style="196" customWidth="1"/>
    <col min="1035" max="1035" width="14" style="196" customWidth="1"/>
    <col min="1036" max="1279" width="8.88671875" style="196"/>
    <col min="1280" max="1280" width="5.109375" style="196" customWidth="1"/>
    <col min="1281" max="1281" width="35.88671875" style="196" customWidth="1"/>
    <col min="1282" max="1284" width="11.6640625" style="196" customWidth="1"/>
    <col min="1285" max="1285" width="12.33203125" style="196" customWidth="1"/>
    <col min="1286" max="1286" width="13.109375" style="196" customWidth="1"/>
    <col min="1287" max="1287" width="8.44140625" style="196" customWidth="1"/>
    <col min="1288" max="1289" width="10.77734375" style="196" customWidth="1"/>
    <col min="1290" max="1290" width="18.5546875" style="196" customWidth="1"/>
    <col min="1291" max="1291" width="14" style="196" customWidth="1"/>
    <col min="1292" max="1535" width="8.88671875" style="196"/>
    <col min="1536" max="1536" width="5.109375" style="196" customWidth="1"/>
    <col min="1537" max="1537" width="35.88671875" style="196" customWidth="1"/>
    <col min="1538" max="1540" width="11.6640625" style="196" customWidth="1"/>
    <col min="1541" max="1541" width="12.33203125" style="196" customWidth="1"/>
    <col min="1542" max="1542" width="13.109375" style="196" customWidth="1"/>
    <col min="1543" max="1543" width="8.44140625" style="196" customWidth="1"/>
    <col min="1544" max="1545" width="10.77734375" style="196" customWidth="1"/>
    <col min="1546" max="1546" width="18.5546875" style="196" customWidth="1"/>
    <col min="1547" max="1547" width="14" style="196" customWidth="1"/>
    <col min="1548" max="1791" width="8.88671875" style="196"/>
    <col min="1792" max="1792" width="5.109375" style="196" customWidth="1"/>
    <col min="1793" max="1793" width="35.88671875" style="196" customWidth="1"/>
    <col min="1794" max="1796" width="11.6640625" style="196" customWidth="1"/>
    <col min="1797" max="1797" width="12.33203125" style="196" customWidth="1"/>
    <col min="1798" max="1798" width="13.109375" style="196" customWidth="1"/>
    <col min="1799" max="1799" width="8.44140625" style="196" customWidth="1"/>
    <col min="1800" max="1801" width="10.77734375" style="196" customWidth="1"/>
    <col min="1802" max="1802" width="18.5546875" style="196" customWidth="1"/>
    <col min="1803" max="1803" width="14" style="196" customWidth="1"/>
    <col min="1804" max="2047" width="8.88671875" style="196"/>
    <col min="2048" max="2048" width="5.109375" style="196" customWidth="1"/>
    <col min="2049" max="2049" width="35.88671875" style="196" customWidth="1"/>
    <col min="2050" max="2052" width="11.6640625" style="196" customWidth="1"/>
    <col min="2053" max="2053" width="12.33203125" style="196" customWidth="1"/>
    <col min="2054" max="2054" width="13.109375" style="196" customWidth="1"/>
    <col min="2055" max="2055" width="8.44140625" style="196" customWidth="1"/>
    <col min="2056" max="2057" width="10.77734375" style="196" customWidth="1"/>
    <col min="2058" max="2058" width="18.5546875" style="196" customWidth="1"/>
    <col min="2059" max="2059" width="14" style="196" customWidth="1"/>
    <col min="2060" max="2303" width="8.88671875" style="196"/>
    <col min="2304" max="2304" width="5.109375" style="196" customWidth="1"/>
    <col min="2305" max="2305" width="35.88671875" style="196" customWidth="1"/>
    <col min="2306" max="2308" width="11.6640625" style="196" customWidth="1"/>
    <col min="2309" max="2309" width="12.33203125" style="196" customWidth="1"/>
    <col min="2310" max="2310" width="13.109375" style="196" customWidth="1"/>
    <col min="2311" max="2311" width="8.44140625" style="196" customWidth="1"/>
    <col min="2312" max="2313" width="10.77734375" style="196" customWidth="1"/>
    <col min="2314" max="2314" width="18.5546875" style="196" customWidth="1"/>
    <col min="2315" max="2315" width="14" style="196" customWidth="1"/>
    <col min="2316" max="2559" width="8.88671875" style="196"/>
    <col min="2560" max="2560" width="5.109375" style="196" customWidth="1"/>
    <col min="2561" max="2561" width="35.88671875" style="196" customWidth="1"/>
    <col min="2562" max="2564" width="11.6640625" style="196" customWidth="1"/>
    <col min="2565" max="2565" width="12.33203125" style="196" customWidth="1"/>
    <col min="2566" max="2566" width="13.109375" style="196" customWidth="1"/>
    <col min="2567" max="2567" width="8.44140625" style="196" customWidth="1"/>
    <col min="2568" max="2569" width="10.77734375" style="196" customWidth="1"/>
    <col min="2570" max="2570" width="18.5546875" style="196" customWidth="1"/>
    <col min="2571" max="2571" width="14" style="196" customWidth="1"/>
    <col min="2572" max="2815" width="8.88671875" style="196"/>
    <col min="2816" max="2816" width="5.109375" style="196" customWidth="1"/>
    <col min="2817" max="2817" width="35.88671875" style="196" customWidth="1"/>
    <col min="2818" max="2820" width="11.6640625" style="196" customWidth="1"/>
    <col min="2821" max="2821" width="12.33203125" style="196" customWidth="1"/>
    <col min="2822" max="2822" width="13.109375" style="196" customWidth="1"/>
    <col min="2823" max="2823" width="8.44140625" style="196" customWidth="1"/>
    <col min="2824" max="2825" width="10.77734375" style="196" customWidth="1"/>
    <col min="2826" max="2826" width="18.5546875" style="196" customWidth="1"/>
    <col min="2827" max="2827" width="14" style="196" customWidth="1"/>
    <col min="2828" max="3071" width="8.88671875" style="196"/>
    <col min="3072" max="3072" width="5.109375" style="196" customWidth="1"/>
    <col min="3073" max="3073" width="35.88671875" style="196" customWidth="1"/>
    <col min="3074" max="3076" width="11.6640625" style="196" customWidth="1"/>
    <col min="3077" max="3077" width="12.33203125" style="196" customWidth="1"/>
    <col min="3078" max="3078" width="13.109375" style="196" customWidth="1"/>
    <col min="3079" max="3079" width="8.44140625" style="196" customWidth="1"/>
    <col min="3080" max="3081" width="10.77734375" style="196" customWidth="1"/>
    <col min="3082" max="3082" width="18.5546875" style="196" customWidth="1"/>
    <col min="3083" max="3083" width="14" style="196" customWidth="1"/>
    <col min="3084" max="3327" width="8.88671875" style="196"/>
    <col min="3328" max="3328" width="5.109375" style="196" customWidth="1"/>
    <col min="3329" max="3329" width="35.88671875" style="196" customWidth="1"/>
    <col min="3330" max="3332" width="11.6640625" style="196" customWidth="1"/>
    <col min="3333" max="3333" width="12.33203125" style="196" customWidth="1"/>
    <col min="3334" max="3334" width="13.109375" style="196" customWidth="1"/>
    <col min="3335" max="3335" width="8.44140625" style="196" customWidth="1"/>
    <col min="3336" max="3337" width="10.77734375" style="196" customWidth="1"/>
    <col min="3338" max="3338" width="18.5546875" style="196" customWidth="1"/>
    <col min="3339" max="3339" width="14" style="196" customWidth="1"/>
    <col min="3340" max="3583" width="8.88671875" style="196"/>
    <col min="3584" max="3584" width="5.109375" style="196" customWidth="1"/>
    <col min="3585" max="3585" width="35.88671875" style="196" customWidth="1"/>
    <col min="3586" max="3588" width="11.6640625" style="196" customWidth="1"/>
    <col min="3589" max="3589" width="12.33203125" style="196" customWidth="1"/>
    <col min="3590" max="3590" width="13.109375" style="196" customWidth="1"/>
    <col min="3591" max="3591" width="8.44140625" style="196" customWidth="1"/>
    <col min="3592" max="3593" width="10.77734375" style="196" customWidth="1"/>
    <col min="3594" max="3594" width="18.5546875" style="196" customWidth="1"/>
    <col min="3595" max="3595" width="14" style="196" customWidth="1"/>
    <col min="3596" max="3839" width="8.88671875" style="196"/>
    <col min="3840" max="3840" width="5.109375" style="196" customWidth="1"/>
    <col min="3841" max="3841" width="35.88671875" style="196" customWidth="1"/>
    <col min="3842" max="3844" width="11.6640625" style="196" customWidth="1"/>
    <col min="3845" max="3845" width="12.33203125" style="196" customWidth="1"/>
    <col min="3846" max="3846" width="13.109375" style="196" customWidth="1"/>
    <col min="3847" max="3847" width="8.44140625" style="196" customWidth="1"/>
    <col min="3848" max="3849" width="10.77734375" style="196" customWidth="1"/>
    <col min="3850" max="3850" width="18.5546875" style="196" customWidth="1"/>
    <col min="3851" max="3851" width="14" style="196" customWidth="1"/>
    <col min="3852" max="4095" width="8.88671875" style="196"/>
    <col min="4096" max="4096" width="5.109375" style="196" customWidth="1"/>
    <col min="4097" max="4097" width="35.88671875" style="196" customWidth="1"/>
    <col min="4098" max="4100" width="11.6640625" style="196" customWidth="1"/>
    <col min="4101" max="4101" width="12.33203125" style="196" customWidth="1"/>
    <col min="4102" max="4102" width="13.109375" style="196" customWidth="1"/>
    <col min="4103" max="4103" width="8.44140625" style="196" customWidth="1"/>
    <col min="4104" max="4105" width="10.77734375" style="196" customWidth="1"/>
    <col min="4106" max="4106" width="18.5546875" style="196" customWidth="1"/>
    <col min="4107" max="4107" width="14" style="196" customWidth="1"/>
    <col min="4108" max="4351" width="8.88671875" style="196"/>
    <col min="4352" max="4352" width="5.109375" style="196" customWidth="1"/>
    <col min="4353" max="4353" width="35.88671875" style="196" customWidth="1"/>
    <col min="4354" max="4356" width="11.6640625" style="196" customWidth="1"/>
    <col min="4357" max="4357" width="12.33203125" style="196" customWidth="1"/>
    <col min="4358" max="4358" width="13.109375" style="196" customWidth="1"/>
    <col min="4359" max="4359" width="8.44140625" style="196" customWidth="1"/>
    <col min="4360" max="4361" width="10.77734375" style="196" customWidth="1"/>
    <col min="4362" max="4362" width="18.5546875" style="196" customWidth="1"/>
    <col min="4363" max="4363" width="14" style="196" customWidth="1"/>
    <col min="4364" max="4607" width="8.88671875" style="196"/>
    <col min="4608" max="4608" width="5.109375" style="196" customWidth="1"/>
    <col min="4609" max="4609" width="35.88671875" style="196" customWidth="1"/>
    <col min="4610" max="4612" width="11.6640625" style="196" customWidth="1"/>
    <col min="4613" max="4613" width="12.33203125" style="196" customWidth="1"/>
    <col min="4614" max="4614" width="13.109375" style="196" customWidth="1"/>
    <col min="4615" max="4615" width="8.44140625" style="196" customWidth="1"/>
    <col min="4616" max="4617" width="10.77734375" style="196" customWidth="1"/>
    <col min="4618" max="4618" width="18.5546875" style="196" customWidth="1"/>
    <col min="4619" max="4619" width="14" style="196" customWidth="1"/>
    <col min="4620" max="4863" width="8.88671875" style="196"/>
    <col min="4864" max="4864" width="5.109375" style="196" customWidth="1"/>
    <col min="4865" max="4865" width="35.88671875" style="196" customWidth="1"/>
    <col min="4866" max="4868" width="11.6640625" style="196" customWidth="1"/>
    <col min="4869" max="4869" width="12.33203125" style="196" customWidth="1"/>
    <col min="4870" max="4870" width="13.109375" style="196" customWidth="1"/>
    <col min="4871" max="4871" width="8.44140625" style="196" customWidth="1"/>
    <col min="4872" max="4873" width="10.77734375" style="196" customWidth="1"/>
    <col min="4874" max="4874" width="18.5546875" style="196" customWidth="1"/>
    <col min="4875" max="4875" width="14" style="196" customWidth="1"/>
    <col min="4876" max="5119" width="8.88671875" style="196"/>
    <col min="5120" max="5120" width="5.109375" style="196" customWidth="1"/>
    <col min="5121" max="5121" width="35.88671875" style="196" customWidth="1"/>
    <col min="5122" max="5124" width="11.6640625" style="196" customWidth="1"/>
    <col min="5125" max="5125" width="12.33203125" style="196" customWidth="1"/>
    <col min="5126" max="5126" width="13.109375" style="196" customWidth="1"/>
    <col min="5127" max="5127" width="8.44140625" style="196" customWidth="1"/>
    <col min="5128" max="5129" width="10.77734375" style="196" customWidth="1"/>
    <col min="5130" max="5130" width="18.5546875" style="196" customWidth="1"/>
    <col min="5131" max="5131" width="14" style="196" customWidth="1"/>
    <col min="5132" max="5375" width="8.88671875" style="196"/>
    <col min="5376" max="5376" width="5.109375" style="196" customWidth="1"/>
    <col min="5377" max="5377" width="35.88671875" style="196" customWidth="1"/>
    <col min="5378" max="5380" width="11.6640625" style="196" customWidth="1"/>
    <col min="5381" max="5381" width="12.33203125" style="196" customWidth="1"/>
    <col min="5382" max="5382" width="13.109375" style="196" customWidth="1"/>
    <col min="5383" max="5383" width="8.44140625" style="196" customWidth="1"/>
    <col min="5384" max="5385" width="10.77734375" style="196" customWidth="1"/>
    <col min="5386" max="5386" width="18.5546875" style="196" customWidth="1"/>
    <col min="5387" max="5387" width="14" style="196" customWidth="1"/>
    <col min="5388" max="5631" width="8.88671875" style="196"/>
    <col min="5632" max="5632" width="5.109375" style="196" customWidth="1"/>
    <col min="5633" max="5633" width="35.88671875" style="196" customWidth="1"/>
    <col min="5634" max="5636" width="11.6640625" style="196" customWidth="1"/>
    <col min="5637" max="5637" width="12.33203125" style="196" customWidth="1"/>
    <col min="5638" max="5638" width="13.109375" style="196" customWidth="1"/>
    <col min="5639" max="5639" width="8.44140625" style="196" customWidth="1"/>
    <col min="5640" max="5641" width="10.77734375" style="196" customWidth="1"/>
    <col min="5642" max="5642" width="18.5546875" style="196" customWidth="1"/>
    <col min="5643" max="5643" width="14" style="196" customWidth="1"/>
    <col min="5644" max="5887" width="8.88671875" style="196"/>
    <col min="5888" max="5888" width="5.109375" style="196" customWidth="1"/>
    <col min="5889" max="5889" width="35.88671875" style="196" customWidth="1"/>
    <col min="5890" max="5892" width="11.6640625" style="196" customWidth="1"/>
    <col min="5893" max="5893" width="12.33203125" style="196" customWidth="1"/>
    <col min="5894" max="5894" width="13.109375" style="196" customWidth="1"/>
    <col min="5895" max="5895" width="8.44140625" style="196" customWidth="1"/>
    <col min="5896" max="5897" width="10.77734375" style="196" customWidth="1"/>
    <col min="5898" max="5898" width="18.5546875" style="196" customWidth="1"/>
    <col min="5899" max="5899" width="14" style="196" customWidth="1"/>
    <col min="5900" max="6143" width="8.88671875" style="196"/>
    <col min="6144" max="6144" width="5.109375" style="196" customWidth="1"/>
    <col min="6145" max="6145" width="35.88671875" style="196" customWidth="1"/>
    <col min="6146" max="6148" width="11.6640625" style="196" customWidth="1"/>
    <col min="6149" max="6149" width="12.33203125" style="196" customWidth="1"/>
    <col min="6150" max="6150" width="13.109375" style="196" customWidth="1"/>
    <col min="6151" max="6151" width="8.44140625" style="196" customWidth="1"/>
    <col min="6152" max="6153" width="10.77734375" style="196" customWidth="1"/>
    <col min="6154" max="6154" width="18.5546875" style="196" customWidth="1"/>
    <col min="6155" max="6155" width="14" style="196" customWidth="1"/>
    <col min="6156" max="6399" width="8.88671875" style="196"/>
    <col min="6400" max="6400" width="5.109375" style="196" customWidth="1"/>
    <col min="6401" max="6401" width="35.88671875" style="196" customWidth="1"/>
    <col min="6402" max="6404" width="11.6640625" style="196" customWidth="1"/>
    <col min="6405" max="6405" width="12.33203125" style="196" customWidth="1"/>
    <col min="6406" max="6406" width="13.109375" style="196" customWidth="1"/>
    <col min="6407" max="6407" width="8.44140625" style="196" customWidth="1"/>
    <col min="6408" max="6409" width="10.77734375" style="196" customWidth="1"/>
    <col min="6410" max="6410" width="18.5546875" style="196" customWidth="1"/>
    <col min="6411" max="6411" width="14" style="196" customWidth="1"/>
    <col min="6412" max="6655" width="8.88671875" style="196"/>
    <col min="6656" max="6656" width="5.109375" style="196" customWidth="1"/>
    <col min="6657" max="6657" width="35.88671875" style="196" customWidth="1"/>
    <col min="6658" max="6660" width="11.6640625" style="196" customWidth="1"/>
    <col min="6661" max="6661" width="12.33203125" style="196" customWidth="1"/>
    <col min="6662" max="6662" width="13.109375" style="196" customWidth="1"/>
    <col min="6663" max="6663" width="8.44140625" style="196" customWidth="1"/>
    <col min="6664" max="6665" width="10.77734375" style="196" customWidth="1"/>
    <col min="6666" max="6666" width="18.5546875" style="196" customWidth="1"/>
    <col min="6667" max="6667" width="14" style="196" customWidth="1"/>
    <col min="6668" max="6911" width="8.88671875" style="196"/>
    <col min="6912" max="6912" width="5.109375" style="196" customWidth="1"/>
    <col min="6913" max="6913" width="35.88671875" style="196" customWidth="1"/>
    <col min="6914" max="6916" width="11.6640625" style="196" customWidth="1"/>
    <col min="6917" max="6917" width="12.33203125" style="196" customWidth="1"/>
    <col min="6918" max="6918" width="13.109375" style="196" customWidth="1"/>
    <col min="6919" max="6919" width="8.44140625" style="196" customWidth="1"/>
    <col min="6920" max="6921" width="10.77734375" style="196" customWidth="1"/>
    <col min="6922" max="6922" width="18.5546875" style="196" customWidth="1"/>
    <col min="6923" max="6923" width="14" style="196" customWidth="1"/>
    <col min="6924" max="7167" width="8.88671875" style="196"/>
    <col min="7168" max="7168" width="5.109375" style="196" customWidth="1"/>
    <col min="7169" max="7169" width="35.88671875" style="196" customWidth="1"/>
    <col min="7170" max="7172" width="11.6640625" style="196" customWidth="1"/>
    <col min="7173" max="7173" width="12.33203125" style="196" customWidth="1"/>
    <col min="7174" max="7174" width="13.109375" style="196" customWidth="1"/>
    <col min="7175" max="7175" width="8.44140625" style="196" customWidth="1"/>
    <col min="7176" max="7177" width="10.77734375" style="196" customWidth="1"/>
    <col min="7178" max="7178" width="18.5546875" style="196" customWidth="1"/>
    <col min="7179" max="7179" width="14" style="196" customWidth="1"/>
    <col min="7180" max="7423" width="8.88671875" style="196"/>
    <col min="7424" max="7424" width="5.109375" style="196" customWidth="1"/>
    <col min="7425" max="7425" width="35.88671875" style="196" customWidth="1"/>
    <col min="7426" max="7428" width="11.6640625" style="196" customWidth="1"/>
    <col min="7429" max="7429" width="12.33203125" style="196" customWidth="1"/>
    <col min="7430" max="7430" width="13.109375" style="196" customWidth="1"/>
    <col min="7431" max="7431" width="8.44140625" style="196" customWidth="1"/>
    <col min="7432" max="7433" width="10.77734375" style="196" customWidth="1"/>
    <col min="7434" max="7434" width="18.5546875" style="196" customWidth="1"/>
    <col min="7435" max="7435" width="14" style="196" customWidth="1"/>
    <col min="7436" max="7679" width="8.88671875" style="196"/>
    <col min="7680" max="7680" width="5.109375" style="196" customWidth="1"/>
    <col min="7681" max="7681" width="35.88671875" style="196" customWidth="1"/>
    <col min="7682" max="7684" width="11.6640625" style="196" customWidth="1"/>
    <col min="7685" max="7685" width="12.33203125" style="196" customWidth="1"/>
    <col min="7686" max="7686" width="13.109375" style="196" customWidth="1"/>
    <col min="7687" max="7687" width="8.44140625" style="196" customWidth="1"/>
    <col min="7688" max="7689" width="10.77734375" style="196" customWidth="1"/>
    <col min="7690" max="7690" width="18.5546875" style="196" customWidth="1"/>
    <col min="7691" max="7691" width="14" style="196" customWidth="1"/>
    <col min="7692" max="7935" width="8.88671875" style="196"/>
    <col min="7936" max="7936" width="5.109375" style="196" customWidth="1"/>
    <col min="7937" max="7937" width="35.88671875" style="196" customWidth="1"/>
    <col min="7938" max="7940" width="11.6640625" style="196" customWidth="1"/>
    <col min="7941" max="7941" width="12.33203125" style="196" customWidth="1"/>
    <col min="7942" max="7942" width="13.109375" style="196" customWidth="1"/>
    <col min="7943" max="7943" width="8.44140625" style="196" customWidth="1"/>
    <col min="7944" max="7945" width="10.77734375" style="196" customWidth="1"/>
    <col min="7946" max="7946" width="18.5546875" style="196" customWidth="1"/>
    <col min="7947" max="7947" width="14" style="196" customWidth="1"/>
    <col min="7948" max="8191" width="8.88671875" style="196"/>
    <col min="8192" max="8192" width="5.109375" style="196" customWidth="1"/>
    <col min="8193" max="8193" width="35.88671875" style="196" customWidth="1"/>
    <col min="8194" max="8196" width="11.6640625" style="196" customWidth="1"/>
    <col min="8197" max="8197" width="12.33203125" style="196" customWidth="1"/>
    <col min="8198" max="8198" width="13.109375" style="196" customWidth="1"/>
    <col min="8199" max="8199" width="8.44140625" style="196" customWidth="1"/>
    <col min="8200" max="8201" width="10.77734375" style="196" customWidth="1"/>
    <col min="8202" max="8202" width="18.5546875" style="196" customWidth="1"/>
    <col min="8203" max="8203" width="14" style="196" customWidth="1"/>
    <col min="8204" max="8447" width="8.88671875" style="196"/>
    <col min="8448" max="8448" width="5.109375" style="196" customWidth="1"/>
    <col min="8449" max="8449" width="35.88671875" style="196" customWidth="1"/>
    <col min="8450" max="8452" width="11.6640625" style="196" customWidth="1"/>
    <col min="8453" max="8453" width="12.33203125" style="196" customWidth="1"/>
    <col min="8454" max="8454" width="13.109375" style="196" customWidth="1"/>
    <col min="8455" max="8455" width="8.44140625" style="196" customWidth="1"/>
    <col min="8456" max="8457" width="10.77734375" style="196" customWidth="1"/>
    <col min="8458" max="8458" width="18.5546875" style="196" customWidth="1"/>
    <col min="8459" max="8459" width="14" style="196" customWidth="1"/>
    <col min="8460" max="8703" width="8.88671875" style="196"/>
    <col min="8704" max="8704" width="5.109375" style="196" customWidth="1"/>
    <col min="8705" max="8705" width="35.88671875" style="196" customWidth="1"/>
    <col min="8706" max="8708" width="11.6640625" style="196" customWidth="1"/>
    <col min="8709" max="8709" width="12.33203125" style="196" customWidth="1"/>
    <col min="8710" max="8710" width="13.109375" style="196" customWidth="1"/>
    <col min="8711" max="8711" width="8.44140625" style="196" customWidth="1"/>
    <col min="8712" max="8713" width="10.77734375" style="196" customWidth="1"/>
    <col min="8714" max="8714" width="18.5546875" style="196" customWidth="1"/>
    <col min="8715" max="8715" width="14" style="196" customWidth="1"/>
    <col min="8716" max="8959" width="8.88671875" style="196"/>
    <col min="8960" max="8960" width="5.109375" style="196" customWidth="1"/>
    <col min="8961" max="8961" width="35.88671875" style="196" customWidth="1"/>
    <col min="8962" max="8964" width="11.6640625" style="196" customWidth="1"/>
    <col min="8965" max="8965" width="12.33203125" style="196" customWidth="1"/>
    <col min="8966" max="8966" width="13.109375" style="196" customWidth="1"/>
    <col min="8967" max="8967" width="8.44140625" style="196" customWidth="1"/>
    <col min="8968" max="8969" width="10.77734375" style="196" customWidth="1"/>
    <col min="8970" max="8970" width="18.5546875" style="196" customWidth="1"/>
    <col min="8971" max="8971" width="14" style="196" customWidth="1"/>
    <col min="8972" max="9215" width="8.88671875" style="196"/>
    <col min="9216" max="9216" width="5.109375" style="196" customWidth="1"/>
    <col min="9217" max="9217" width="35.88671875" style="196" customWidth="1"/>
    <col min="9218" max="9220" width="11.6640625" style="196" customWidth="1"/>
    <col min="9221" max="9221" width="12.33203125" style="196" customWidth="1"/>
    <col min="9222" max="9222" width="13.109375" style="196" customWidth="1"/>
    <col min="9223" max="9223" width="8.44140625" style="196" customWidth="1"/>
    <col min="9224" max="9225" width="10.77734375" style="196" customWidth="1"/>
    <col min="9226" max="9226" width="18.5546875" style="196" customWidth="1"/>
    <col min="9227" max="9227" width="14" style="196" customWidth="1"/>
    <col min="9228" max="9471" width="8.88671875" style="196"/>
    <col min="9472" max="9472" width="5.109375" style="196" customWidth="1"/>
    <col min="9473" max="9473" width="35.88671875" style="196" customWidth="1"/>
    <col min="9474" max="9476" width="11.6640625" style="196" customWidth="1"/>
    <col min="9477" max="9477" width="12.33203125" style="196" customWidth="1"/>
    <col min="9478" max="9478" width="13.109375" style="196" customWidth="1"/>
    <col min="9479" max="9479" width="8.44140625" style="196" customWidth="1"/>
    <col min="9480" max="9481" width="10.77734375" style="196" customWidth="1"/>
    <col min="9482" max="9482" width="18.5546875" style="196" customWidth="1"/>
    <col min="9483" max="9483" width="14" style="196" customWidth="1"/>
    <col min="9484" max="9727" width="8.88671875" style="196"/>
    <col min="9728" max="9728" width="5.109375" style="196" customWidth="1"/>
    <col min="9729" max="9729" width="35.88671875" style="196" customWidth="1"/>
    <col min="9730" max="9732" width="11.6640625" style="196" customWidth="1"/>
    <col min="9733" max="9733" width="12.33203125" style="196" customWidth="1"/>
    <col min="9734" max="9734" width="13.109375" style="196" customWidth="1"/>
    <col min="9735" max="9735" width="8.44140625" style="196" customWidth="1"/>
    <col min="9736" max="9737" width="10.77734375" style="196" customWidth="1"/>
    <col min="9738" max="9738" width="18.5546875" style="196" customWidth="1"/>
    <col min="9739" max="9739" width="14" style="196" customWidth="1"/>
    <col min="9740" max="9983" width="8.88671875" style="196"/>
    <col min="9984" max="9984" width="5.109375" style="196" customWidth="1"/>
    <col min="9985" max="9985" width="35.88671875" style="196" customWidth="1"/>
    <col min="9986" max="9988" width="11.6640625" style="196" customWidth="1"/>
    <col min="9989" max="9989" width="12.33203125" style="196" customWidth="1"/>
    <col min="9990" max="9990" width="13.109375" style="196" customWidth="1"/>
    <col min="9991" max="9991" width="8.44140625" style="196" customWidth="1"/>
    <col min="9992" max="9993" width="10.77734375" style="196" customWidth="1"/>
    <col min="9994" max="9994" width="18.5546875" style="196" customWidth="1"/>
    <col min="9995" max="9995" width="14" style="196" customWidth="1"/>
    <col min="9996" max="10239" width="8.88671875" style="196"/>
    <col min="10240" max="10240" width="5.109375" style="196" customWidth="1"/>
    <col min="10241" max="10241" width="35.88671875" style="196" customWidth="1"/>
    <col min="10242" max="10244" width="11.6640625" style="196" customWidth="1"/>
    <col min="10245" max="10245" width="12.33203125" style="196" customWidth="1"/>
    <col min="10246" max="10246" width="13.109375" style="196" customWidth="1"/>
    <col min="10247" max="10247" width="8.44140625" style="196" customWidth="1"/>
    <col min="10248" max="10249" width="10.77734375" style="196" customWidth="1"/>
    <col min="10250" max="10250" width="18.5546875" style="196" customWidth="1"/>
    <col min="10251" max="10251" width="14" style="196" customWidth="1"/>
    <col min="10252" max="10495" width="8.88671875" style="196"/>
    <col min="10496" max="10496" width="5.109375" style="196" customWidth="1"/>
    <col min="10497" max="10497" width="35.88671875" style="196" customWidth="1"/>
    <col min="10498" max="10500" width="11.6640625" style="196" customWidth="1"/>
    <col min="10501" max="10501" width="12.33203125" style="196" customWidth="1"/>
    <col min="10502" max="10502" width="13.109375" style="196" customWidth="1"/>
    <col min="10503" max="10503" width="8.44140625" style="196" customWidth="1"/>
    <col min="10504" max="10505" width="10.77734375" style="196" customWidth="1"/>
    <col min="10506" max="10506" width="18.5546875" style="196" customWidth="1"/>
    <col min="10507" max="10507" width="14" style="196" customWidth="1"/>
    <col min="10508" max="10751" width="8.88671875" style="196"/>
    <col min="10752" max="10752" width="5.109375" style="196" customWidth="1"/>
    <col min="10753" max="10753" width="35.88671875" style="196" customWidth="1"/>
    <col min="10754" max="10756" width="11.6640625" style="196" customWidth="1"/>
    <col min="10757" max="10757" width="12.33203125" style="196" customWidth="1"/>
    <col min="10758" max="10758" width="13.109375" style="196" customWidth="1"/>
    <col min="10759" max="10759" width="8.44140625" style="196" customWidth="1"/>
    <col min="10760" max="10761" width="10.77734375" style="196" customWidth="1"/>
    <col min="10762" max="10762" width="18.5546875" style="196" customWidth="1"/>
    <col min="10763" max="10763" width="14" style="196" customWidth="1"/>
    <col min="10764" max="11007" width="8.88671875" style="196"/>
    <col min="11008" max="11008" width="5.109375" style="196" customWidth="1"/>
    <col min="11009" max="11009" width="35.88671875" style="196" customWidth="1"/>
    <col min="11010" max="11012" width="11.6640625" style="196" customWidth="1"/>
    <col min="11013" max="11013" width="12.33203125" style="196" customWidth="1"/>
    <col min="11014" max="11014" width="13.109375" style="196" customWidth="1"/>
    <col min="11015" max="11015" width="8.44140625" style="196" customWidth="1"/>
    <col min="11016" max="11017" width="10.77734375" style="196" customWidth="1"/>
    <col min="11018" max="11018" width="18.5546875" style="196" customWidth="1"/>
    <col min="11019" max="11019" width="14" style="196" customWidth="1"/>
    <col min="11020" max="11263" width="8.88671875" style="196"/>
    <col min="11264" max="11264" width="5.109375" style="196" customWidth="1"/>
    <col min="11265" max="11265" width="35.88671875" style="196" customWidth="1"/>
    <col min="11266" max="11268" width="11.6640625" style="196" customWidth="1"/>
    <col min="11269" max="11269" width="12.33203125" style="196" customWidth="1"/>
    <col min="11270" max="11270" width="13.109375" style="196" customWidth="1"/>
    <col min="11271" max="11271" width="8.44140625" style="196" customWidth="1"/>
    <col min="11272" max="11273" width="10.77734375" style="196" customWidth="1"/>
    <col min="11274" max="11274" width="18.5546875" style="196" customWidth="1"/>
    <col min="11275" max="11275" width="14" style="196" customWidth="1"/>
    <col min="11276" max="11519" width="8.88671875" style="196"/>
    <col min="11520" max="11520" width="5.109375" style="196" customWidth="1"/>
    <col min="11521" max="11521" width="35.88671875" style="196" customWidth="1"/>
    <col min="11522" max="11524" width="11.6640625" style="196" customWidth="1"/>
    <col min="11525" max="11525" width="12.33203125" style="196" customWidth="1"/>
    <col min="11526" max="11526" width="13.109375" style="196" customWidth="1"/>
    <col min="11527" max="11527" width="8.44140625" style="196" customWidth="1"/>
    <col min="11528" max="11529" width="10.77734375" style="196" customWidth="1"/>
    <col min="11530" max="11530" width="18.5546875" style="196" customWidth="1"/>
    <col min="11531" max="11531" width="14" style="196" customWidth="1"/>
    <col min="11532" max="11775" width="8.88671875" style="196"/>
    <col min="11776" max="11776" width="5.109375" style="196" customWidth="1"/>
    <col min="11777" max="11777" width="35.88671875" style="196" customWidth="1"/>
    <col min="11778" max="11780" width="11.6640625" style="196" customWidth="1"/>
    <col min="11781" max="11781" width="12.33203125" style="196" customWidth="1"/>
    <col min="11782" max="11782" width="13.109375" style="196" customWidth="1"/>
    <col min="11783" max="11783" width="8.44140625" style="196" customWidth="1"/>
    <col min="11784" max="11785" width="10.77734375" style="196" customWidth="1"/>
    <col min="11786" max="11786" width="18.5546875" style="196" customWidth="1"/>
    <col min="11787" max="11787" width="14" style="196" customWidth="1"/>
    <col min="11788" max="12031" width="8.88671875" style="196"/>
    <col min="12032" max="12032" width="5.109375" style="196" customWidth="1"/>
    <col min="12033" max="12033" width="35.88671875" style="196" customWidth="1"/>
    <col min="12034" max="12036" width="11.6640625" style="196" customWidth="1"/>
    <col min="12037" max="12037" width="12.33203125" style="196" customWidth="1"/>
    <col min="12038" max="12038" width="13.109375" style="196" customWidth="1"/>
    <col min="12039" max="12039" width="8.44140625" style="196" customWidth="1"/>
    <col min="12040" max="12041" width="10.77734375" style="196" customWidth="1"/>
    <col min="12042" max="12042" width="18.5546875" style="196" customWidth="1"/>
    <col min="12043" max="12043" width="14" style="196" customWidth="1"/>
    <col min="12044" max="12287" width="8.88671875" style="196"/>
    <col min="12288" max="12288" width="5.109375" style="196" customWidth="1"/>
    <col min="12289" max="12289" width="35.88671875" style="196" customWidth="1"/>
    <col min="12290" max="12292" width="11.6640625" style="196" customWidth="1"/>
    <col min="12293" max="12293" width="12.33203125" style="196" customWidth="1"/>
    <col min="12294" max="12294" width="13.109375" style="196" customWidth="1"/>
    <col min="12295" max="12295" width="8.44140625" style="196" customWidth="1"/>
    <col min="12296" max="12297" width="10.77734375" style="196" customWidth="1"/>
    <col min="12298" max="12298" width="18.5546875" style="196" customWidth="1"/>
    <col min="12299" max="12299" width="14" style="196" customWidth="1"/>
    <col min="12300" max="12543" width="8.88671875" style="196"/>
    <col min="12544" max="12544" width="5.109375" style="196" customWidth="1"/>
    <col min="12545" max="12545" width="35.88671875" style="196" customWidth="1"/>
    <col min="12546" max="12548" width="11.6640625" style="196" customWidth="1"/>
    <col min="12549" max="12549" width="12.33203125" style="196" customWidth="1"/>
    <col min="12550" max="12550" width="13.109375" style="196" customWidth="1"/>
    <col min="12551" max="12551" width="8.44140625" style="196" customWidth="1"/>
    <col min="12552" max="12553" width="10.77734375" style="196" customWidth="1"/>
    <col min="12554" max="12554" width="18.5546875" style="196" customWidth="1"/>
    <col min="12555" max="12555" width="14" style="196" customWidth="1"/>
    <col min="12556" max="12799" width="8.88671875" style="196"/>
    <col min="12800" max="12800" width="5.109375" style="196" customWidth="1"/>
    <col min="12801" max="12801" width="35.88671875" style="196" customWidth="1"/>
    <col min="12802" max="12804" width="11.6640625" style="196" customWidth="1"/>
    <col min="12805" max="12805" width="12.33203125" style="196" customWidth="1"/>
    <col min="12806" max="12806" width="13.109375" style="196" customWidth="1"/>
    <col min="12807" max="12807" width="8.44140625" style="196" customWidth="1"/>
    <col min="12808" max="12809" width="10.77734375" style="196" customWidth="1"/>
    <col min="12810" max="12810" width="18.5546875" style="196" customWidth="1"/>
    <col min="12811" max="12811" width="14" style="196" customWidth="1"/>
    <col min="12812" max="13055" width="8.88671875" style="196"/>
    <col min="13056" max="13056" width="5.109375" style="196" customWidth="1"/>
    <col min="13057" max="13057" width="35.88671875" style="196" customWidth="1"/>
    <col min="13058" max="13060" width="11.6640625" style="196" customWidth="1"/>
    <col min="13061" max="13061" width="12.33203125" style="196" customWidth="1"/>
    <col min="13062" max="13062" width="13.109375" style="196" customWidth="1"/>
    <col min="13063" max="13063" width="8.44140625" style="196" customWidth="1"/>
    <col min="13064" max="13065" width="10.77734375" style="196" customWidth="1"/>
    <col min="13066" max="13066" width="18.5546875" style="196" customWidth="1"/>
    <col min="13067" max="13067" width="14" style="196" customWidth="1"/>
    <col min="13068" max="13311" width="8.88671875" style="196"/>
    <col min="13312" max="13312" width="5.109375" style="196" customWidth="1"/>
    <col min="13313" max="13313" width="35.88671875" style="196" customWidth="1"/>
    <col min="13314" max="13316" width="11.6640625" style="196" customWidth="1"/>
    <col min="13317" max="13317" width="12.33203125" style="196" customWidth="1"/>
    <col min="13318" max="13318" width="13.109375" style="196" customWidth="1"/>
    <col min="13319" max="13319" width="8.44140625" style="196" customWidth="1"/>
    <col min="13320" max="13321" width="10.77734375" style="196" customWidth="1"/>
    <col min="13322" max="13322" width="18.5546875" style="196" customWidth="1"/>
    <col min="13323" max="13323" width="14" style="196" customWidth="1"/>
    <col min="13324" max="13567" width="8.88671875" style="196"/>
    <col min="13568" max="13568" width="5.109375" style="196" customWidth="1"/>
    <col min="13569" max="13569" width="35.88671875" style="196" customWidth="1"/>
    <col min="13570" max="13572" width="11.6640625" style="196" customWidth="1"/>
    <col min="13573" max="13573" width="12.33203125" style="196" customWidth="1"/>
    <col min="13574" max="13574" width="13.109375" style="196" customWidth="1"/>
    <col min="13575" max="13575" width="8.44140625" style="196" customWidth="1"/>
    <col min="13576" max="13577" width="10.77734375" style="196" customWidth="1"/>
    <col min="13578" max="13578" width="18.5546875" style="196" customWidth="1"/>
    <col min="13579" max="13579" width="14" style="196" customWidth="1"/>
    <col min="13580" max="13823" width="8.88671875" style="196"/>
    <col min="13824" max="13824" width="5.109375" style="196" customWidth="1"/>
    <col min="13825" max="13825" width="35.88671875" style="196" customWidth="1"/>
    <col min="13826" max="13828" width="11.6640625" style="196" customWidth="1"/>
    <col min="13829" max="13829" width="12.33203125" style="196" customWidth="1"/>
    <col min="13830" max="13830" width="13.109375" style="196" customWidth="1"/>
    <col min="13831" max="13831" width="8.44140625" style="196" customWidth="1"/>
    <col min="13832" max="13833" width="10.77734375" style="196" customWidth="1"/>
    <col min="13834" max="13834" width="18.5546875" style="196" customWidth="1"/>
    <col min="13835" max="13835" width="14" style="196" customWidth="1"/>
    <col min="13836" max="14079" width="8.88671875" style="196"/>
    <col min="14080" max="14080" width="5.109375" style="196" customWidth="1"/>
    <col min="14081" max="14081" width="35.88671875" style="196" customWidth="1"/>
    <col min="14082" max="14084" width="11.6640625" style="196" customWidth="1"/>
    <col min="14085" max="14085" width="12.33203125" style="196" customWidth="1"/>
    <col min="14086" max="14086" width="13.109375" style="196" customWidth="1"/>
    <col min="14087" max="14087" width="8.44140625" style="196" customWidth="1"/>
    <col min="14088" max="14089" width="10.77734375" style="196" customWidth="1"/>
    <col min="14090" max="14090" width="18.5546875" style="196" customWidth="1"/>
    <col min="14091" max="14091" width="14" style="196" customWidth="1"/>
    <col min="14092" max="14335" width="8.88671875" style="196"/>
    <col min="14336" max="14336" width="5.109375" style="196" customWidth="1"/>
    <col min="14337" max="14337" width="35.88671875" style="196" customWidth="1"/>
    <col min="14338" max="14340" width="11.6640625" style="196" customWidth="1"/>
    <col min="14341" max="14341" width="12.33203125" style="196" customWidth="1"/>
    <col min="14342" max="14342" width="13.109375" style="196" customWidth="1"/>
    <col min="14343" max="14343" width="8.44140625" style="196" customWidth="1"/>
    <col min="14344" max="14345" width="10.77734375" style="196" customWidth="1"/>
    <col min="14346" max="14346" width="18.5546875" style="196" customWidth="1"/>
    <col min="14347" max="14347" width="14" style="196" customWidth="1"/>
    <col min="14348" max="14591" width="8.88671875" style="196"/>
    <col min="14592" max="14592" width="5.109375" style="196" customWidth="1"/>
    <col min="14593" max="14593" width="35.88671875" style="196" customWidth="1"/>
    <col min="14594" max="14596" width="11.6640625" style="196" customWidth="1"/>
    <col min="14597" max="14597" width="12.33203125" style="196" customWidth="1"/>
    <col min="14598" max="14598" width="13.109375" style="196" customWidth="1"/>
    <col min="14599" max="14599" width="8.44140625" style="196" customWidth="1"/>
    <col min="14600" max="14601" width="10.77734375" style="196" customWidth="1"/>
    <col min="14602" max="14602" width="18.5546875" style="196" customWidth="1"/>
    <col min="14603" max="14603" width="14" style="196" customWidth="1"/>
    <col min="14604" max="14847" width="8.88671875" style="196"/>
    <col min="14848" max="14848" width="5.109375" style="196" customWidth="1"/>
    <col min="14849" max="14849" width="35.88671875" style="196" customWidth="1"/>
    <col min="14850" max="14852" width="11.6640625" style="196" customWidth="1"/>
    <col min="14853" max="14853" width="12.33203125" style="196" customWidth="1"/>
    <col min="14854" max="14854" width="13.109375" style="196" customWidth="1"/>
    <col min="14855" max="14855" width="8.44140625" style="196" customWidth="1"/>
    <col min="14856" max="14857" width="10.77734375" style="196" customWidth="1"/>
    <col min="14858" max="14858" width="18.5546875" style="196" customWidth="1"/>
    <col min="14859" max="14859" width="14" style="196" customWidth="1"/>
    <col min="14860" max="15103" width="8.88671875" style="196"/>
    <col min="15104" max="15104" width="5.109375" style="196" customWidth="1"/>
    <col min="15105" max="15105" width="35.88671875" style="196" customWidth="1"/>
    <col min="15106" max="15108" width="11.6640625" style="196" customWidth="1"/>
    <col min="15109" max="15109" width="12.33203125" style="196" customWidth="1"/>
    <col min="15110" max="15110" width="13.109375" style="196" customWidth="1"/>
    <col min="15111" max="15111" width="8.44140625" style="196" customWidth="1"/>
    <col min="15112" max="15113" width="10.77734375" style="196" customWidth="1"/>
    <col min="15114" max="15114" width="18.5546875" style="196" customWidth="1"/>
    <col min="15115" max="15115" width="14" style="196" customWidth="1"/>
    <col min="15116" max="15359" width="8.88671875" style="196"/>
    <col min="15360" max="15360" width="5.109375" style="196" customWidth="1"/>
    <col min="15361" max="15361" width="35.88671875" style="196" customWidth="1"/>
    <col min="15362" max="15364" width="11.6640625" style="196" customWidth="1"/>
    <col min="15365" max="15365" width="12.33203125" style="196" customWidth="1"/>
    <col min="15366" max="15366" width="13.109375" style="196" customWidth="1"/>
    <col min="15367" max="15367" width="8.44140625" style="196" customWidth="1"/>
    <col min="15368" max="15369" width="10.77734375" style="196" customWidth="1"/>
    <col min="15370" max="15370" width="18.5546875" style="196" customWidth="1"/>
    <col min="15371" max="15371" width="14" style="196" customWidth="1"/>
    <col min="15372" max="15615" width="8.88671875" style="196"/>
    <col min="15616" max="15616" width="5.109375" style="196" customWidth="1"/>
    <col min="15617" max="15617" width="35.88671875" style="196" customWidth="1"/>
    <col min="15618" max="15620" width="11.6640625" style="196" customWidth="1"/>
    <col min="15621" max="15621" width="12.33203125" style="196" customWidth="1"/>
    <col min="15622" max="15622" width="13.109375" style="196" customWidth="1"/>
    <col min="15623" max="15623" width="8.44140625" style="196" customWidth="1"/>
    <col min="15624" max="15625" width="10.77734375" style="196" customWidth="1"/>
    <col min="15626" max="15626" width="18.5546875" style="196" customWidth="1"/>
    <col min="15627" max="15627" width="14" style="196" customWidth="1"/>
    <col min="15628" max="15871" width="8.88671875" style="196"/>
    <col min="15872" max="15872" width="5.109375" style="196" customWidth="1"/>
    <col min="15873" max="15873" width="35.88671875" style="196" customWidth="1"/>
    <col min="15874" max="15876" width="11.6640625" style="196" customWidth="1"/>
    <col min="15877" max="15877" width="12.33203125" style="196" customWidth="1"/>
    <col min="15878" max="15878" width="13.109375" style="196" customWidth="1"/>
    <col min="15879" max="15879" width="8.44140625" style="196" customWidth="1"/>
    <col min="15880" max="15881" width="10.77734375" style="196" customWidth="1"/>
    <col min="15882" max="15882" width="18.5546875" style="196" customWidth="1"/>
    <col min="15883" max="15883" width="14" style="196" customWidth="1"/>
    <col min="15884" max="16127" width="8.88671875" style="196"/>
    <col min="16128" max="16128" width="5.109375" style="196" customWidth="1"/>
    <col min="16129" max="16129" width="35.88671875" style="196" customWidth="1"/>
    <col min="16130" max="16132" width="11.6640625" style="196" customWidth="1"/>
    <col min="16133" max="16133" width="12.33203125" style="196" customWidth="1"/>
    <col min="16134" max="16134" width="13.109375" style="196" customWidth="1"/>
    <col min="16135" max="16135" width="8.44140625" style="196" customWidth="1"/>
    <col min="16136" max="16137" width="10.77734375" style="196" customWidth="1"/>
    <col min="16138" max="16138" width="18.5546875" style="196" customWidth="1"/>
    <col min="16139" max="16139" width="14" style="196" customWidth="1"/>
    <col min="16140" max="16384" width="8.88671875" style="196"/>
  </cols>
  <sheetData>
    <row r="1" spans="1:11" s="195" customFormat="1">
      <c r="A1" s="381" t="s">
        <v>67</v>
      </c>
      <c r="B1" s="381"/>
      <c r="C1" s="381"/>
      <c r="D1" s="381"/>
      <c r="E1" s="381"/>
      <c r="F1" s="381"/>
      <c r="G1" s="381"/>
      <c r="H1" s="381"/>
      <c r="I1" s="381"/>
      <c r="J1" s="381"/>
    </row>
    <row r="2" spans="1:11" s="195" customFormat="1">
      <c r="A2" s="381" t="s">
        <v>342</v>
      </c>
      <c r="B2" s="381"/>
      <c r="C2" s="381"/>
      <c r="D2" s="381"/>
      <c r="E2" s="381"/>
      <c r="F2" s="381"/>
      <c r="G2" s="381"/>
      <c r="H2" s="381"/>
      <c r="I2" s="381"/>
      <c r="J2" s="381"/>
    </row>
    <row r="3" spans="1:11" s="195" customFormat="1">
      <c r="A3" s="381" t="s">
        <v>343</v>
      </c>
      <c r="B3" s="381"/>
      <c r="C3" s="381"/>
      <c r="D3" s="381"/>
      <c r="E3" s="381"/>
      <c r="F3" s="381"/>
      <c r="G3" s="381"/>
      <c r="H3" s="381"/>
      <c r="I3" s="381"/>
      <c r="J3" s="381"/>
    </row>
    <row r="4" spans="1:11">
      <c r="A4" s="382" t="s">
        <v>344</v>
      </c>
      <c r="B4" s="382"/>
      <c r="C4" s="382"/>
      <c r="D4" s="382"/>
      <c r="E4" s="382"/>
      <c r="F4" s="382"/>
      <c r="G4" s="382"/>
      <c r="H4" s="382"/>
      <c r="I4" s="382"/>
      <c r="J4" s="382"/>
    </row>
    <row r="5" spans="1:11">
      <c r="H5" s="383" t="s">
        <v>4</v>
      </c>
      <c r="I5" s="383"/>
      <c r="J5" s="383"/>
    </row>
    <row r="6" spans="1:11" ht="42" customHeight="1">
      <c r="A6" s="384" t="s">
        <v>2</v>
      </c>
      <c r="B6" s="384" t="s">
        <v>345</v>
      </c>
      <c r="C6" s="348" t="s">
        <v>261</v>
      </c>
      <c r="D6" s="360"/>
      <c r="E6" s="360"/>
      <c r="F6" s="349"/>
      <c r="G6" s="350" t="s">
        <v>350</v>
      </c>
      <c r="H6" s="350"/>
      <c r="I6" s="350" t="s">
        <v>346</v>
      </c>
      <c r="J6" s="350" t="s">
        <v>61</v>
      </c>
    </row>
    <row r="7" spans="1:11" ht="45.75" customHeight="1">
      <c r="A7" s="385"/>
      <c r="B7" s="385"/>
      <c r="C7" s="350" t="s">
        <v>0</v>
      </c>
      <c r="D7" s="380" t="s">
        <v>5</v>
      </c>
      <c r="E7" s="380"/>
      <c r="F7" s="356" t="s">
        <v>262</v>
      </c>
      <c r="G7" s="350" t="s">
        <v>336</v>
      </c>
      <c r="H7" s="350" t="s">
        <v>337</v>
      </c>
      <c r="I7" s="350"/>
      <c r="J7" s="350"/>
    </row>
    <row r="8" spans="1:11" ht="45.75" customHeight="1">
      <c r="A8" s="386"/>
      <c r="B8" s="386"/>
      <c r="C8" s="350"/>
      <c r="D8" s="25" t="s">
        <v>6</v>
      </c>
      <c r="E8" s="25" t="s">
        <v>7</v>
      </c>
      <c r="F8" s="357"/>
      <c r="G8" s="350"/>
      <c r="H8" s="350"/>
      <c r="I8" s="350"/>
      <c r="J8" s="350"/>
    </row>
    <row r="9" spans="1:11" s="195" customFormat="1" ht="39" customHeight="1">
      <c r="A9" s="198"/>
      <c r="B9" s="198" t="s">
        <v>18</v>
      </c>
      <c r="C9" s="199">
        <f>C10+C11+C12</f>
        <v>320869.32880000002</v>
      </c>
      <c r="D9" s="199">
        <f t="shared" ref="D9:I9" si="0">D10+D11+D12</f>
        <v>222358.73535</v>
      </c>
      <c r="E9" s="199">
        <f t="shared" si="0"/>
        <v>9377</v>
      </c>
      <c r="F9" s="199">
        <f t="shared" si="0"/>
        <v>89133.59345</v>
      </c>
      <c r="G9" s="199">
        <f t="shared" si="0"/>
        <v>2186.50236</v>
      </c>
      <c r="H9" s="199">
        <f t="shared" si="0"/>
        <v>11917.365750000001</v>
      </c>
      <c r="I9" s="199">
        <f t="shared" si="0"/>
        <v>311138.46541</v>
      </c>
      <c r="J9" s="200"/>
      <c r="K9" s="201"/>
    </row>
    <row r="10" spans="1:11" ht="57" customHeight="1">
      <c r="A10" s="202">
        <v>1</v>
      </c>
      <c r="B10" s="203" t="s">
        <v>347</v>
      </c>
      <c r="C10" s="204">
        <f>'CT PTKTXHVĐBDTMN'!C11</f>
        <v>224601.37265999999</v>
      </c>
      <c r="D10" s="204">
        <f>'CT PTKTXHVĐBDTMN'!D11</f>
        <v>160602.73535</v>
      </c>
      <c r="E10" s="204">
        <f>'CT PTKTXHVĐBDTMN'!E11</f>
        <v>5457</v>
      </c>
      <c r="F10" s="204">
        <f>'CT PTKTXHVĐBDTMN'!F11</f>
        <v>58541.637309999998</v>
      </c>
      <c r="G10" s="204"/>
      <c r="H10" s="204">
        <f>'CT PTKTXHVĐBDTMN'!S11</f>
        <v>1526.60635</v>
      </c>
      <c r="I10" s="249">
        <f>C10+G10-H10</f>
        <v>223074.76631000001</v>
      </c>
      <c r="J10" s="205"/>
    </row>
    <row r="11" spans="1:11" ht="57" customHeight="1">
      <c r="A11" s="202">
        <v>2</v>
      </c>
      <c r="B11" s="203" t="s">
        <v>348</v>
      </c>
      <c r="C11" s="206">
        <f>CTXDNTM!C8</f>
        <v>2178.5851400000001</v>
      </c>
      <c r="D11" s="206">
        <f>CTXDNTM!D8</f>
        <v>1810</v>
      </c>
      <c r="E11" s="206">
        <f>CTXDNTM!E8</f>
        <v>0</v>
      </c>
      <c r="F11" s="206">
        <f>CTXDNTM!F8</f>
        <v>368.58513999999997</v>
      </c>
      <c r="G11" s="207">
        <f>CTXDNTM!R8</f>
        <v>2186.50236</v>
      </c>
      <c r="H11" s="208"/>
      <c r="I11" s="249">
        <f t="shared" ref="I11:I12" si="1">C11+G11-H11</f>
        <v>4365.0874999999996</v>
      </c>
      <c r="J11" s="205"/>
    </row>
    <row r="12" spans="1:11" ht="57" customHeight="1">
      <c r="A12" s="202">
        <v>3</v>
      </c>
      <c r="B12" s="203" t="s">
        <v>349</v>
      </c>
      <c r="C12" s="206">
        <f>CTGNBV!C8</f>
        <v>94089.370999999999</v>
      </c>
      <c r="D12" s="206">
        <f>CTGNBV!D8</f>
        <v>59946</v>
      </c>
      <c r="E12" s="206">
        <f>CTGNBV!E8</f>
        <v>3920</v>
      </c>
      <c r="F12" s="206">
        <f>CTGNBV!F8</f>
        <v>30223.370999999999</v>
      </c>
      <c r="G12" s="208"/>
      <c r="H12" s="208">
        <f>CTGNBV!S8</f>
        <v>10390.759400000001</v>
      </c>
      <c r="I12" s="249">
        <f t="shared" si="1"/>
        <v>83698.611600000004</v>
      </c>
      <c r="J12" s="205"/>
    </row>
  </sheetData>
  <mergeCells count="16">
    <mergeCell ref="A6:A8"/>
    <mergeCell ref="B6:B8"/>
    <mergeCell ref="C6:F6"/>
    <mergeCell ref="G6:H6"/>
    <mergeCell ref="I6:I8"/>
    <mergeCell ref="A1:J1"/>
    <mergeCell ref="A2:J2"/>
    <mergeCell ref="A3:J3"/>
    <mergeCell ref="A4:J4"/>
    <mergeCell ref="H5:J5"/>
    <mergeCell ref="J6:J8"/>
    <mergeCell ref="C7:C8"/>
    <mergeCell ref="D7:E7"/>
    <mergeCell ref="F7:F8"/>
    <mergeCell ref="G7:G8"/>
    <mergeCell ref="H7:H8"/>
  </mergeCells>
  <pageMargins left="0.38" right="0.2" top="0.65" bottom="0.59" header="0.31496062992125984" footer="0.31496062992125984"/>
  <pageSetup paperSize="9" scale="64" orientation="landscape"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5"/>
  <sheetViews>
    <sheetView view="pageBreakPreview" topLeftCell="A22" zoomScale="70" zoomScaleNormal="55" zoomScaleSheetLayoutView="70" workbookViewId="0">
      <selection activeCell="D29" sqref="D29"/>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7" width="13.33203125" style="30" hidden="1" customWidth="1"/>
    <col min="18" max="20" width="13.33203125" style="30" customWidth="1"/>
    <col min="21" max="21" width="35.88671875" style="30" customWidth="1"/>
    <col min="22" max="22" width="15.6640625" style="30" customWidth="1"/>
    <col min="23" max="23" width="15.5546875" style="31" customWidth="1"/>
    <col min="24" max="24" width="10.6640625" style="26" customWidth="1"/>
    <col min="25" max="29" width="7.44140625" style="26" customWidth="1"/>
    <col min="30" max="16384" width="7.44140625" style="26"/>
  </cols>
  <sheetData>
    <row r="1" spans="1:24" ht="21.75" customHeight="1">
      <c r="A1" s="387" t="s">
        <v>328</v>
      </c>
      <c r="B1" s="387"/>
      <c r="C1" s="387"/>
      <c r="D1" s="387"/>
      <c r="E1" s="387"/>
      <c r="F1" s="387"/>
      <c r="G1" s="387"/>
      <c r="H1" s="387"/>
      <c r="I1" s="387"/>
      <c r="J1" s="387"/>
      <c r="K1" s="387"/>
      <c r="L1" s="387"/>
      <c r="M1" s="387"/>
      <c r="N1" s="387"/>
      <c r="O1" s="387"/>
      <c r="P1" s="387"/>
      <c r="Q1" s="387"/>
      <c r="R1" s="387"/>
      <c r="S1" s="387"/>
      <c r="T1" s="387"/>
      <c r="U1" s="387"/>
      <c r="V1" s="387"/>
      <c r="W1" s="387"/>
    </row>
    <row r="2" spans="1:24" ht="32.25" customHeight="1">
      <c r="A2" s="389" t="s">
        <v>339</v>
      </c>
      <c r="B2" s="389"/>
      <c r="C2" s="389"/>
      <c r="D2" s="389"/>
      <c r="E2" s="389"/>
      <c r="F2" s="389"/>
      <c r="G2" s="389"/>
      <c r="H2" s="389"/>
      <c r="I2" s="389"/>
      <c r="J2" s="389"/>
      <c r="K2" s="389"/>
      <c r="L2" s="389"/>
      <c r="M2" s="389"/>
      <c r="N2" s="389"/>
      <c r="O2" s="389"/>
      <c r="P2" s="389"/>
      <c r="Q2" s="389"/>
      <c r="R2" s="389"/>
      <c r="S2" s="389"/>
      <c r="T2" s="389"/>
      <c r="U2" s="389"/>
      <c r="V2" s="389"/>
      <c r="W2" s="389"/>
    </row>
    <row r="3" spans="1:24" ht="23.25" customHeight="1">
      <c r="A3" s="390" t="str">
        <f>TH!A4</f>
        <v>(Kèm theo Báo cáo số              /BC-UBND ngày 14 tháng 11 năm 2024 của UBND huyện Tuần Giáo)</v>
      </c>
      <c r="B3" s="390"/>
      <c r="C3" s="390"/>
      <c r="D3" s="390"/>
      <c r="E3" s="390"/>
      <c r="F3" s="390"/>
      <c r="G3" s="390"/>
      <c r="H3" s="390"/>
      <c r="I3" s="390"/>
      <c r="J3" s="390"/>
      <c r="K3" s="390"/>
      <c r="L3" s="390"/>
      <c r="M3" s="390"/>
      <c r="N3" s="390"/>
      <c r="O3" s="390"/>
      <c r="P3" s="390"/>
      <c r="Q3" s="390"/>
      <c r="R3" s="390"/>
      <c r="S3" s="390"/>
      <c r="T3" s="390"/>
      <c r="U3" s="390"/>
      <c r="V3" s="390"/>
      <c r="W3" s="390"/>
    </row>
    <row r="4" spans="1:24" ht="23.25" hidden="1" customHeight="1">
      <c r="A4" s="172"/>
      <c r="B4" s="172"/>
      <c r="C4" s="172"/>
      <c r="D4" s="172"/>
      <c r="E4" s="172"/>
      <c r="F4" s="173">
        <f>F11-F6-F5</f>
        <v>-204.73580300000003</v>
      </c>
      <c r="G4" s="172"/>
      <c r="H4" s="172"/>
      <c r="I4" s="172"/>
      <c r="J4" s="172"/>
      <c r="K4" s="172"/>
      <c r="L4" s="172"/>
      <c r="M4" s="172"/>
      <c r="N4" s="172"/>
      <c r="O4" s="172"/>
      <c r="P4" s="172"/>
      <c r="Q4" s="172"/>
      <c r="R4" s="172"/>
      <c r="S4" s="172"/>
      <c r="T4" s="172"/>
      <c r="U4" s="172"/>
      <c r="V4" s="172"/>
      <c r="W4" s="172"/>
    </row>
    <row r="5" spans="1:24" ht="23.25" hidden="1" customHeight="1">
      <c r="A5" s="172"/>
      <c r="B5" s="172"/>
      <c r="C5" s="172"/>
      <c r="D5" s="172"/>
      <c r="E5" s="174" t="s">
        <v>281</v>
      </c>
      <c r="F5" s="175">
        <f>1019+968.944</f>
        <v>1987.944</v>
      </c>
      <c r="G5" s="176"/>
      <c r="H5" s="176"/>
      <c r="I5" s="172"/>
      <c r="J5" s="172"/>
      <c r="K5" s="172"/>
      <c r="L5" s="172"/>
      <c r="M5" s="172"/>
      <c r="N5" s="172"/>
      <c r="O5" s="172">
        <v>1987.944</v>
      </c>
      <c r="P5" s="172"/>
      <c r="Q5" s="172"/>
      <c r="R5" s="172"/>
      <c r="S5" s="172"/>
      <c r="T5" s="172"/>
      <c r="U5" s="172"/>
      <c r="V5" s="172"/>
      <c r="W5" s="172"/>
    </row>
    <row r="6" spans="1:24" ht="23.25" hidden="1" customHeight="1">
      <c r="A6" s="172"/>
      <c r="B6" s="172"/>
      <c r="C6" s="172"/>
      <c r="D6" s="172"/>
      <c r="E6" s="174" t="s">
        <v>280</v>
      </c>
      <c r="F6" s="175">
        <v>56758.429112999998</v>
      </c>
      <c r="G6" s="176"/>
      <c r="H6" s="176"/>
      <c r="I6" s="172"/>
      <c r="J6" s="172"/>
      <c r="K6" s="172"/>
      <c r="L6" s="172"/>
      <c r="M6" s="172"/>
      <c r="N6" s="172"/>
      <c r="O6" s="172">
        <f>O11-O5</f>
        <v>52729.693762999996</v>
      </c>
      <c r="P6" s="172">
        <f>+O6+M11</f>
        <v>126128.39586999998</v>
      </c>
      <c r="Q6" s="172"/>
      <c r="R6" s="172"/>
      <c r="S6" s="172"/>
      <c r="T6" s="172"/>
      <c r="U6" s="172">
        <f>+P6+O5</f>
        <v>128116.33986999998</v>
      </c>
      <c r="V6" s="172"/>
      <c r="W6" s="172"/>
    </row>
    <row r="7" spans="1:24" s="27" customFormat="1" ht="26.25" customHeight="1">
      <c r="A7" s="6"/>
      <c r="C7" s="397"/>
      <c r="D7" s="397"/>
      <c r="G7" s="149"/>
      <c r="H7" s="149"/>
      <c r="I7" s="32"/>
      <c r="J7" s="32"/>
      <c r="K7" s="8"/>
      <c r="L7" s="8"/>
      <c r="M7" s="8"/>
      <c r="N7" s="8"/>
      <c r="O7" s="8"/>
      <c r="P7" s="8"/>
      <c r="Q7" s="8"/>
      <c r="R7" s="8"/>
      <c r="S7" s="8"/>
      <c r="T7" s="8"/>
      <c r="U7" s="8"/>
      <c r="V7" s="391" t="s">
        <v>4</v>
      </c>
      <c r="W7" s="391"/>
    </row>
    <row r="8" spans="1:24" s="27" customFormat="1" ht="39" customHeight="1">
      <c r="A8" s="358" t="s">
        <v>2</v>
      </c>
      <c r="B8" s="358" t="s">
        <v>70</v>
      </c>
      <c r="C8" s="348" t="s">
        <v>261</v>
      </c>
      <c r="D8" s="360"/>
      <c r="E8" s="360"/>
      <c r="F8" s="349"/>
      <c r="G8" s="348" t="s">
        <v>294</v>
      </c>
      <c r="H8" s="360"/>
      <c r="I8" s="360"/>
      <c r="J8" s="349"/>
      <c r="K8" s="356" t="s">
        <v>286</v>
      </c>
      <c r="L8" s="348" t="s">
        <v>295</v>
      </c>
      <c r="M8" s="360"/>
      <c r="N8" s="360"/>
      <c r="O8" s="349"/>
      <c r="P8" s="356" t="s">
        <v>286</v>
      </c>
      <c r="Q8" s="356" t="s">
        <v>334</v>
      </c>
      <c r="R8" s="350" t="s">
        <v>335</v>
      </c>
      <c r="S8" s="350"/>
      <c r="T8" s="350" t="s">
        <v>338</v>
      </c>
      <c r="U8" s="394" t="s">
        <v>283</v>
      </c>
      <c r="V8" s="394" t="s">
        <v>284</v>
      </c>
      <c r="W8" s="392" t="s">
        <v>285</v>
      </c>
      <c r="X8" s="153" t="s">
        <v>282</v>
      </c>
    </row>
    <row r="9" spans="1:24" s="27" customFormat="1" ht="35.25" customHeight="1">
      <c r="A9" s="358"/>
      <c r="B9" s="358"/>
      <c r="C9" s="350" t="s">
        <v>0</v>
      </c>
      <c r="D9" s="380" t="s">
        <v>5</v>
      </c>
      <c r="E9" s="380"/>
      <c r="F9" s="356" t="s">
        <v>262</v>
      </c>
      <c r="G9" s="388" t="s">
        <v>0</v>
      </c>
      <c r="H9" s="380" t="s">
        <v>5</v>
      </c>
      <c r="I9" s="380"/>
      <c r="J9" s="356" t="s">
        <v>262</v>
      </c>
      <c r="K9" s="359"/>
      <c r="L9" s="388" t="s">
        <v>0</v>
      </c>
      <c r="M9" s="380" t="s">
        <v>5</v>
      </c>
      <c r="N9" s="380"/>
      <c r="O9" s="356" t="s">
        <v>262</v>
      </c>
      <c r="P9" s="359"/>
      <c r="Q9" s="359"/>
      <c r="R9" s="350" t="s">
        <v>336</v>
      </c>
      <c r="S9" s="350" t="s">
        <v>337</v>
      </c>
      <c r="T9" s="350"/>
      <c r="U9" s="395"/>
      <c r="V9" s="395"/>
      <c r="W9" s="393"/>
    </row>
    <row r="10" spans="1:24" s="27" customFormat="1" ht="35.25" customHeight="1">
      <c r="A10" s="358"/>
      <c r="B10" s="358"/>
      <c r="C10" s="350"/>
      <c r="D10" s="25" t="s">
        <v>6</v>
      </c>
      <c r="E10" s="25" t="s">
        <v>7</v>
      </c>
      <c r="F10" s="357"/>
      <c r="G10" s="388"/>
      <c r="H10" s="171" t="s">
        <v>6</v>
      </c>
      <c r="I10" s="25" t="s">
        <v>7</v>
      </c>
      <c r="J10" s="357"/>
      <c r="K10" s="357"/>
      <c r="L10" s="388"/>
      <c r="M10" s="171" t="s">
        <v>6</v>
      </c>
      <c r="N10" s="25" t="s">
        <v>7</v>
      </c>
      <c r="O10" s="357"/>
      <c r="P10" s="357"/>
      <c r="Q10" s="357"/>
      <c r="R10" s="350"/>
      <c r="S10" s="350"/>
      <c r="T10" s="350"/>
      <c r="U10" s="396"/>
      <c r="V10" s="396"/>
      <c r="W10" s="393"/>
    </row>
    <row r="11" spans="1:24" s="28" customFormat="1" ht="28.5" customHeight="1">
      <c r="A11" s="12"/>
      <c r="B11" s="12" t="s">
        <v>18</v>
      </c>
      <c r="C11" s="177">
        <f t="shared" ref="C11:T11" si="0">C12+C17+C18+C22+C25+C30+C31+C32+C42+C49</f>
        <v>224601.37265999999</v>
      </c>
      <c r="D11" s="177">
        <f t="shared" si="0"/>
        <v>160602.73535</v>
      </c>
      <c r="E11" s="177">
        <f t="shared" si="0"/>
        <v>5457</v>
      </c>
      <c r="F11" s="177">
        <f t="shared" si="0"/>
        <v>58541.637309999998</v>
      </c>
      <c r="G11" s="177">
        <f t="shared" si="0"/>
        <v>68721.665254000007</v>
      </c>
      <c r="H11" s="177">
        <f t="shared" si="0"/>
        <v>34129.155950999993</v>
      </c>
      <c r="I11" s="177">
        <f t="shared" si="0"/>
        <v>191</v>
      </c>
      <c r="J11" s="177">
        <f t="shared" si="0"/>
        <v>34401.509303000006</v>
      </c>
      <c r="K11" s="177">
        <f t="shared" si="0"/>
        <v>0.86937187872258181</v>
      </c>
      <c r="L11" s="177">
        <f t="shared" si="0"/>
        <v>17347.661490000002</v>
      </c>
      <c r="M11" s="177">
        <f t="shared" si="0"/>
        <v>73398.70210699999</v>
      </c>
      <c r="N11" s="177">
        <f t="shared" si="0"/>
        <v>0</v>
      </c>
      <c r="O11" s="177">
        <f t="shared" si="0"/>
        <v>54717.637762999999</v>
      </c>
      <c r="P11" s="177">
        <f t="shared" si="0"/>
        <v>1.9167246890019101</v>
      </c>
      <c r="Q11" s="177">
        <f t="shared" si="0"/>
        <v>0</v>
      </c>
      <c r="R11" s="177">
        <f t="shared" si="0"/>
        <v>0</v>
      </c>
      <c r="S11" s="177">
        <f t="shared" si="0"/>
        <v>1526.60635</v>
      </c>
      <c r="T11" s="177">
        <f t="shared" si="0"/>
        <v>41698.561490000007</v>
      </c>
      <c r="U11" s="18"/>
      <c r="V11" s="18"/>
      <c r="W11" s="152"/>
      <c r="X11" s="26"/>
    </row>
    <row r="12" spans="1:24" s="28" customFormat="1" ht="41.45" customHeight="1">
      <c r="A12" s="12">
        <v>1</v>
      </c>
      <c r="B12" s="17" t="s">
        <v>37</v>
      </c>
      <c r="C12" s="177">
        <f t="shared" ref="C12:C53" si="1">SUM(D12:F12)</f>
        <v>9004.4639999999999</v>
      </c>
      <c r="D12" s="177">
        <f>+D13+D14</f>
        <v>8878</v>
      </c>
      <c r="E12" s="177">
        <f>+E13+E14</f>
        <v>0</v>
      </c>
      <c r="F12" s="177">
        <f>+F13+F14</f>
        <v>126.464</v>
      </c>
      <c r="G12" s="177">
        <f t="shared" ref="G12:T12" si="2">+G13+G14</f>
        <v>29.89</v>
      </c>
      <c r="H12" s="177">
        <f t="shared" si="2"/>
        <v>29.89</v>
      </c>
      <c r="I12" s="177">
        <f t="shared" si="2"/>
        <v>0</v>
      </c>
      <c r="J12" s="177">
        <f t="shared" si="2"/>
        <v>0</v>
      </c>
      <c r="K12" s="177">
        <f t="shared" si="2"/>
        <v>0</v>
      </c>
      <c r="L12" s="177">
        <f t="shared" si="2"/>
        <v>9004.4639999999999</v>
      </c>
      <c r="M12" s="177">
        <f t="shared" si="2"/>
        <v>8878</v>
      </c>
      <c r="N12" s="177">
        <f t="shared" si="2"/>
        <v>0</v>
      </c>
      <c r="O12" s="177">
        <f t="shared" si="2"/>
        <v>126.464</v>
      </c>
      <c r="P12" s="177">
        <f t="shared" si="2"/>
        <v>0</v>
      </c>
      <c r="Q12" s="177">
        <f t="shared" si="2"/>
        <v>0</v>
      </c>
      <c r="R12" s="177">
        <f t="shared" si="2"/>
        <v>0</v>
      </c>
      <c r="S12" s="177">
        <f t="shared" si="2"/>
        <v>0</v>
      </c>
      <c r="T12" s="177">
        <f t="shared" si="2"/>
        <v>0</v>
      </c>
      <c r="U12" s="18"/>
      <c r="V12" s="18"/>
      <c r="W12" s="147"/>
      <c r="X12" s="26"/>
    </row>
    <row r="13" spans="1:24" ht="40.5" customHeight="1">
      <c r="A13" s="19" t="s">
        <v>3</v>
      </c>
      <c r="B13" s="20" t="s">
        <v>38</v>
      </c>
      <c r="C13" s="179">
        <f t="shared" si="1"/>
        <v>0</v>
      </c>
      <c r="D13" s="179"/>
      <c r="E13" s="179"/>
      <c r="F13" s="179">
        <f>133-133</f>
        <v>0</v>
      </c>
      <c r="G13" s="177">
        <f t="shared" ref="G13:G50" si="3">H13+I13+J13</f>
        <v>0</v>
      </c>
      <c r="H13" s="179"/>
      <c r="I13" s="179"/>
      <c r="J13" s="179"/>
      <c r="K13" s="180"/>
      <c r="L13" s="180"/>
      <c r="M13" s="180"/>
      <c r="N13" s="180"/>
      <c r="O13" s="180"/>
      <c r="P13" s="180"/>
      <c r="Q13" s="180"/>
      <c r="R13" s="180"/>
      <c r="S13" s="180"/>
      <c r="T13" s="21"/>
      <c r="U13" s="21"/>
      <c r="V13" s="141"/>
      <c r="W13" s="148"/>
    </row>
    <row r="14" spans="1:24" ht="30.75" customHeight="1">
      <c r="A14" s="19" t="s">
        <v>3</v>
      </c>
      <c r="B14" s="20" t="s">
        <v>39</v>
      </c>
      <c r="C14" s="179">
        <f t="shared" si="1"/>
        <v>9004.4639999999999</v>
      </c>
      <c r="D14" s="179">
        <f>+D15+D16</f>
        <v>8878</v>
      </c>
      <c r="E14" s="179">
        <f>+E15+E16</f>
        <v>0</v>
      </c>
      <c r="F14" s="179">
        <f>+F15+F16</f>
        <v>126.464</v>
      </c>
      <c r="G14" s="177">
        <f t="shared" si="3"/>
        <v>29.89</v>
      </c>
      <c r="H14" s="179">
        <f>H15+H16</f>
        <v>29.89</v>
      </c>
      <c r="I14" s="179">
        <f>I15+I16</f>
        <v>0</v>
      </c>
      <c r="J14" s="179">
        <f>J15+J16</f>
        <v>0</v>
      </c>
      <c r="K14" s="180"/>
      <c r="L14" s="177">
        <f t="shared" ref="L14" si="4">M14+N14+O14</f>
        <v>9004.4639999999999</v>
      </c>
      <c r="M14" s="179">
        <f>M15+M16</f>
        <v>8878</v>
      </c>
      <c r="N14" s="179">
        <f>N15+N16</f>
        <v>0</v>
      </c>
      <c r="O14" s="179">
        <f>O15+O16</f>
        <v>126.464</v>
      </c>
      <c r="P14" s="180"/>
      <c r="Q14" s="180"/>
      <c r="R14" s="180"/>
      <c r="S14" s="180"/>
      <c r="T14" s="179"/>
      <c r="U14" s="192" t="s">
        <v>296</v>
      </c>
      <c r="V14" s="141"/>
      <c r="W14" s="154" t="s">
        <v>287</v>
      </c>
    </row>
    <row r="15" spans="1:24" ht="30.75" customHeight="1">
      <c r="A15" s="19"/>
      <c r="B15" s="20" t="s">
        <v>40</v>
      </c>
      <c r="C15" s="179">
        <f t="shared" si="1"/>
        <v>9004.4639999999999</v>
      </c>
      <c r="D15" s="179">
        <v>8878</v>
      </c>
      <c r="E15" s="179"/>
      <c r="F15" s="179">
        <v>126.464</v>
      </c>
      <c r="G15" s="177">
        <f t="shared" si="3"/>
        <v>29.89</v>
      </c>
      <c r="H15" s="179">
        <v>29.89</v>
      </c>
      <c r="I15" s="179"/>
      <c r="J15" s="179"/>
      <c r="K15" s="180"/>
      <c r="L15" s="180"/>
      <c r="M15" s="179">
        <f>D15</f>
        <v>8878</v>
      </c>
      <c r="N15" s="179"/>
      <c r="O15" s="179">
        <f>F15</f>
        <v>126.464</v>
      </c>
      <c r="P15" s="180"/>
      <c r="Q15" s="180"/>
      <c r="R15" s="180"/>
      <c r="S15" s="180"/>
      <c r="T15" s="179"/>
      <c r="U15" s="21"/>
      <c r="V15" s="21"/>
      <c r="W15" s="148"/>
    </row>
    <row r="16" spans="1:24" ht="32.25" customHeight="1">
      <c r="A16" s="19"/>
      <c r="B16" s="20" t="s">
        <v>41</v>
      </c>
      <c r="C16" s="179">
        <f t="shared" si="1"/>
        <v>0</v>
      </c>
      <c r="D16" s="179"/>
      <c r="E16" s="179"/>
      <c r="F16" s="179"/>
      <c r="G16" s="177">
        <f t="shared" si="3"/>
        <v>0</v>
      </c>
      <c r="H16" s="179"/>
      <c r="I16" s="179"/>
      <c r="J16" s="179"/>
      <c r="K16" s="180"/>
      <c r="L16" s="180"/>
      <c r="M16" s="180"/>
      <c r="N16" s="180"/>
      <c r="O16" s="180"/>
      <c r="P16" s="180"/>
      <c r="Q16" s="180"/>
      <c r="R16" s="180"/>
      <c r="S16" s="180"/>
      <c r="T16" s="179"/>
      <c r="U16" s="21"/>
      <c r="V16" s="21"/>
      <c r="W16" s="148"/>
    </row>
    <row r="17" spans="1:24" s="28" customFormat="1" ht="42" customHeight="1">
      <c r="A17" s="22">
        <v>2</v>
      </c>
      <c r="B17" s="17" t="s">
        <v>42</v>
      </c>
      <c r="C17" s="177">
        <f t="shared" si="1"/>
        <v>0</v>
      </c>
      <c r="D17" s="177"/>
      <c r="E17" s="177"/>
      <c r="F17" s="177"/>
      <c r="G17" s="177">
        <f>H17+I17+J17</f>
        <v>0</v>
      </c>
      <c r="H17" s="177"/>
      <c r="I17" s="177"/>
      <c r="J17" s="177"/>
      <c r="K17" s="178"/>
      <c r="L17" s="178"/>
      <c r="M17" s="178"/>
      <c r="N17" s="178"/>
      <c r="O17" s="178"/>
      <c r="P17" s="178"/>
      <c r="Q17" s="178"/>
      <c r="R17" s="178"/>
      <c r="S17" s="178"/>
      <c r="T17" s="179"/>
      <c r="U17" s="18"/>
      <c r="V17" s="18"/>
      <c r="W17" s="143"/>
      <c r="X17" s="26"/>
    </row>
    <row r="18" spans="1:24" s="28" customFormat="1" ht="51" customHeight="1">
      <c r="A18" s="12">
        <v>3</v>
      </c>
      <c r="B18" s="17" t="s">
        <v>43</v>
      </c>
      <c r="C18" s="177">
        <f t="shared" si="1"/>
        <v>169472.5</v>
      </c>
      <c r="D18" s="177">
        <f>D19</f>
        <v>128719</v>
      </c>
      <c r="E18" s="177">
        <f>E19</f>
        <v>5457</v>
      </c>
      <c r="F18" s="177">
        <f>F19</f>
        <v>35296.5</v>
      </c>
      <c r="G18" s="177">
        <f t="shared" ref="G18:T18" si="5">G19</f>
        <v>65192.202559999998</v>
      </c>
      <c r="H18" s="177">
        <f t="shared" si="5"/>
        <v>33719.702106999997</v>
      </c>
      <c r="I18" s="177">
        <f t="shared" si="5"/>
        <v>0</v>
      </c>
      <c r="J18" s="177">
        <f t="shared" si="5"/>
        <v>31472.500453000001</v>
      </c>
      <c r="K18" s="177">
        <f t="shared" si="5"/>
        <v>0</v>
      </c>
      <c r="L18" s="177">
        <f t="shared" si="5"/>
        <v>0</v>
      </c>
      <c r="M18" s="177">
        <f t="shared" si="5"/>
        <v>41719.702106999997</v>
      </c>
      <c r="N18" s="177">
        <f t="shared" si="5"/>
        <v>0</v>
      </c>
      <c r="O18" s="177">
        <f t="shared" si="5"/>
        <v>31472.500453000001</v>
      </c>
      <c r="P18" s="177">
        <f t="shared" si="5"/>
        <v>0</v>
      </c>
      <c r="Q18" s="177">
        <f t="shared" si="5"/>
        <v>0</v>
      </c>
      <c r="R18" s="177">
        <f t="shared" si="5"/>
        <v>0</v>
      </c>
      <c r="S18" s="177">
        <f t="shared" si="5"/>
        <v>0</v>
      </c>
      <c r="T18" s="179">
        <f t="shared" si="5"/>
        <v>0</v>
      </c>
      <c r="U18" s="155" t="s">
        <v>297</v>
      </c>
      <c r="V18" s="18"/>
      <c r="W18" s="155" t="s">
        <v>289</v>
      </c>
      <c r="X18" s="26"/>
    </row>
    <row r="19" spans="1:24" s="165" customFormat="1" ht="62.25" customHeight="1">
      <c r="A19" s="160" t="s">
        <v>3</v>
      </c>
      <c r="B19" s="161" t="s">
        <v>44</v>
      </c>
      <c r="C19" s="181">
        <f t="shared" si="1"/>
        <v>169472.5</v>
      </c>
      <c r="D19" s="181">
        <f>+D20+D21</f>
        <v>128719</v>
      </c>
      <c r="E19" s="181">
        <f>+E20+E21</f>
        <v>5457</v>
      </c>
      <c r="F19" s="181">
        <f>+F20+F21</f>
        <v>35296.5</v>
      </c>
      <c r="G19" s="181">
        <f t="shared" ref="G19:T19" si="6">+G20+G21</f>
        <v>65192.202559999998</v>
      </c>
      <c r="H19" s="181">
        <f t="shared" si="6"/>
        <v>33719.702106999997</v>
      </c>
      <c r="I19" s="181">
        <f t="shared" si="6"/>
        <v>0</v>
      </c>
      <c r="J19" s="181">
        <f t="shared" si="6"/>
        <v>31472.500453000001</v>
      </c>
      <c r="K19" s="181">
        <f t="shared" si="6"/>
        <v>0</v>
      </c>
      <c r="L19" s="181">
        <f t="shared" si="6"/>
        <v>0</v>
      </c>
      <c r="M19" s="181">
        <f t="shared" si="6"/>
        <v>41719.702106999997</v>
      </c>
      <c r="N19" s="181">
        <f t="shared" si="6"/>
        <v>0</v>
      </c>
      <c r="O19" s="181">
        <f t="shared" si="6"/>
        <v>31472.500453000001</v>
      </c>
      <c r="P19" s="181">
        <f t="shared" si="6"/>
        <v>0</v>
      </c>
      <c r="Q19" s="181">
        <f t="shared" si="6"/>
        <v>0</v>
      </c>
      <c r="R19" s="181">
        <f t="shared" si="6"/>
        <v>0</v>
      </c>
      <c r="S19" s="181">
        <f t="shared" si="6"/>
        <v>0</v>
      </c>
      <c r="T19" s="179">
        <f t="shared" si="6"/>
        <v>0</v>
      </c>
      <c r="U19" s="163" t="s">
        <v>331</v>
      </c>
      <c r="V19" s="162"/>
      <c r="W19" s="166" t="s">
        <v>289</v>
      </c>
    </row>
    <row r="20" spans="1:24" ht="25.5" customHeight="1">
      <c r="A20" s="19"/>
      <c r="B20" s="20" t="s">
        <v>45</v>
      </c>
      <c r="C20" s="179">
        <f t="shared" si="1"/>
        <v>2805</v>
      </c>
      <c r="D20" s="179"/>
      <c r="E20" s="179"/>
      <c r="F20" s="179">
        <v>2805</v>
      </c>
      <c r="G20" s="177">
        <f t="shared" si="3"/>
        <v>0</v>
      </c>
      <c r="H20" s="179"/>
      <c r="I20" s="179"/>
      <c r="J20" s="179"/>
      <c r="K20" s="180"/>
      <c r="L20" s="180"/>
      <c r="M20" s="180"/>
      <c r="N20" s="180"/>
      <c r="O20" s="180"/>
      <c r="P20" s="180"/>
      <c r="Q20" s="180"/>
      <c r="R20" s="180"/>
      <c r="S20" s="180"/>
      <c r="T20" s="179"/>
      <c r="U20" s="21"/>
      <c r="V20" s="21"/>
      <c r="W20" s="142"/>
    </row>
    <row r="21" spans="1:24" ht="30" customHeight="1">
      <c r="A21" s="19"/>
      <c r="B21" s="20" t="s">
        <v>40</v>
      </c>
      <c r="C21" s="179">
        <f t="shared" si="1"/>
        <v>166667.5</v>
      </c>
      <c r="D21" s="181">
        <f>76719+52000</f>
        <v>128719</v>
      </c>
      <c r="E21" s="179">
        <f>4050+1407</f>
        <v>5457</v>
      </c>
      <c r="F21" s="179">
        <f>32491.5</f>
        <v>32491.5</v>
      </c>
      <c r="G21" s="177">
        <f t="shared" si="3"/>
        <v>65192.202559999998</v>
      </c>
      <c r="H21" s="179">
        <f>65192.20256-J21</f>
        <v>33719.702106999997</v>
      </c>
      <c r="I21" s="179"/>
      <c r="J21" s="179">
        <f>32491.500453-1019</f>
        <v>31472.500453000001</v>
      </c>
      <c r="K21" s="180"/>
      <c r="L21" s="184"/>
      <c r="M21" s="179">
        <f>H21+8000</f>
        <v>41719.702106999997</v>
      </c>
      <c r="N21" s="184"/>
      <c r="O21" s="179">
        <f>J21</f>
        <v>31472.500453000001</v>
      </c>
      <c r="P21" s="184"/>
      <c r="Q21" s="184"/>
      <c r="R21" s="184"/>
      <c r="S21" s="184"/>
      <c r="T21" s="179"/>
      <c r="U21" s="144"/>
      <c r="V21" s="144"/>
      <c r="W21" s="145"/>
    </row>
    <row r="22" spans="1:24" s="227" customFormat="1" ht="56.25" customHeight="1">
      <c r="A22" s="224">
        <v>4</v>
      </c>
      <c r="B22" s="168" t="s">
        <v>46</v>
      </c>
      <c r="C22" s="182">
        <f t="shared" si="1"/>
        <v>34258.65</v>
      </c>
      <c r="D22" s="182">
        <f>D23</f>
        <v>17314</v>
      </c>
      <c r="E22" s="182">
        <f>E23</f>
        <v>0</v>
      </c>
      <c r="F22" s="182">
        <f>F23</f>
        <v>16944.650000000001</v>
      </c>
      <c r="G22" s="182">
        <f t="shared" ref="G22:T22" si="7">G23</f>
        <v>509</v>
      </c>
      <c r="H22" s="182">
        <f t="shared" si="7"/>
        <v>318</v>
      </c>
      <c r="I22" s="182">
        <f t="shared" si="7"/>
        <v>191</v>
      </c>
      <c r="J22" s="182">
        <f t="shared" si="7"/>
        <v>0</v>
      </c>
      <c r="K22" s="182">
        <f t="shared" si="7"/>
        <v>0</v>
      </c>
      <c r="L22" s="182">
        <f t="shared" si="7"/>
        <v>0</v>
      </c>
      <c r="M22" s="182">
        <f t="shared" si="7"/>
        <v>17314</v>
      </c>
      <c r="N22" s="182">
        <f t="shared" si="7"/>
        <v>0</v>
      </c>
      <c r="O22" s="182">
        <f t="shared" si="7"/>
        <v>16944.650000000001</v>
      </c>
      <c r="P22" s="182">
        <f t="shared" si="7"/>
        <v>0</v>
      </c>
      <c r="Q22" s="182">
        <f t="shared" si="7"/>
        <v>0</v>
      </c>
      <c r="R22" s="182">
        <f t="shared" si="7"/>
        <v>0</v>
      </c>
      <c r="S22" s="182">
        <f t="shared" si="7"/>
        <v>1.4830000000000001</v>
      </c>
      <c r="T22" s="182">
        <f t="shared" si="7"/>
        <v>34257.167000000001</v>
      </c>
      <c r="U22" s="225" t="s">
        <v>298</v>
      </c>
      <c r="V22" s="226"/>
      <c r="W22" s="164" t="s">
        <v>290</v>
      </c>
      <c r="X22" s="165"/>
    </row>
    <row r="23" spans="1:24" s="165" customFormat="1" ht="42" customHeight="1">
      <c r="A23" s="160" t="s">
        <v>3</v>
      </c>
      <c r="B23" s="161" t="s">
        <v>47</v>
      </c>
      <c r="C23" s="181">
        <f t="shared" si="1"/>
        <v>34258.65</v>
      </c>
      <c r="D23" s="181">
        <f>6168+2728+8418</f>
        <v>17314</v>
      </c>
      <c r="E23" s="181"/>
      <c r="F23" s="181">
        <f>1199.12+968.944-0.073+14776.659</f>
        <v>16944.650000000001</v>
      </c>
      <c r="G23" s="182">
        <f t="shared" si="3"/>
        <v>509</v>
      </c>
      <c r="H23" s="181">
        <f>509-I23</f>
        <v>318</v>
      </c>
      <c r="I23" s="181">
        <v>191</v>
      </c>
      <c r="J23" s="181">
        <v>0</v>
      </c>
      <c r="K23" s="183"/>
      <c r="L23" s="183"/>
      <c r="M23" s="181">
        <f>D23</f>
        <v>17314</v>
      </c>
      <c r="N23" s="181"/>
      <c r="O23" s="181">
        <v>16944.650000000001</v>
      </c>
      <c r="P23" s="183"/>
      <c r="Q23" s="183"/>
      <c r="R23" s="183"/>
      <c r="S23" s="183">
        <f>S24</f>
        <v>1.4830000000000001</v>
      </c>
      <c r="T23" s="181">
        <f>C23+R23-S23</f>
        <v>34257.167000000001</v>
      </c>
      <c r="U23" s="169" t="s">
        <v>332</v>
      </c>
      <c r="V23" s="164"/>
      <c r="W23" s="164" t="s">
        <v>333</v>
      </c>
    </row>
    <row r="24" spans="1:24" s="220" customFormat="1" ht="28.5" customHeight="1">
      <c r="A24" s="212" t="s">
        <v>354</v>
      </c>
      <c r="B24" s="213" t="s">
        <v>355</v>
      </c>
      <c r="C24" s="214">
        <f t="shared" si="1"/>
        <v>341.483</v>
      </c>
      <c r="D24" s="214">
        <v>340</v>
      </c>
      <c r="E24" s="214"/>
      <c r="F24" s="214">
        <v>1.4830000000000001</v>
      </c>
      <c r="G24" s="215"/>
      <c r="H24" s="214"/>
      <c r="I24" s="214"/>
      <c r="J24" s="214"/>
      <c r="K24" s="216"/>
      <c r="L24" s="216"/>
      <c r="M24" s="214"/>
      <c r="N24" s="214"/>
      <c r="O24" s="214"/>
      <c r="P24" s="216"/>
      <c r="Q24" s="216"/>
      <c r="R24" s="216"/>
      <c r="S24" s="216">
        <v>1.4830000000000001</v>
      </c>
      <c r="T24" s="214">
        <f>C24+R24-S24</f>
        <v>340</v>
      </c>
      <c r="U24" s="218"/>
      <c r="V24" s="219"/>
      <c r="W24" s="219"/>
    </row>
    <row r="25" spans="1:24" s="28" customFormat="1" ht="39.75" customHeight="1">
      <c r="A25" s="12">
        <v>5</v>
      </c>
      <c r="B25" s="17" t="s">
        <v>48</v>
      </c>
      <c r="C25" s="177">
        <f t="shared" si="1"/>
        <v>2458.5360000000001</v>
      </c>
      <c r="D25" s="177">
        <f>D26+D28</f>
        <v>204.73534999999987</v>
      </c>
      <c r="E25" s="177">
        <f>E26+E28</f>
        <v>0</v>
      </c>
      <c r="F25" s="177">
        <f>F26+F28</f>
        <v>2253.8006500000001</v>
      </c>
      <c r="G25" s="177">
        <f t="shared" si="3"/>
        <v>1334.6676500000001</v>
      </c>
      <c r="H25" s="177">
        <f>H26+H28</f>
        <v>0</v>
      </c>
      <c r="I25" s="177">
        <f>I26+I28</f>
        <v>0</v>
      </c>
      <c r="J25" s="177">
        <f>J26+J28</f>
        <v>1334.6676500000001</v>
      </c>
      <c r="K25" s="178">
        <f>G25/C25</f>
        <v>0.54287089959227774</v>
      </c>
      <c r="L25" s="177">
        <f>M25+N25+O25</f>
        <v>2253.8006500000001</v>
      </c>
      <c r="M25" s="177">
        <f>M26+M28</f>
        <v>0</v>
      </c>
      <c r="N25" s="177">
        <f>N26+N28</f>
        <v>0</v>
      </c>
      <c r="O25" s="177">
        <f>O26+O28</f>
        <v>2253.8006500000001</v>
      </c>
      <c r="P25" s="178">
        <f>L25/C25</f>
        <v>0.91672468900191006</v>
      </c>
      <c r="Q25" s="178"/>
      <c r="R25" s="178"/>
      <c r="S25" s="178">
        <f>S27+S29</f>
        <v>204.73534999999987</v>
      </c>
      <c r="T25" s="178">
        <f>T27+T29</f>
        <v>2253.8006500000001</v>
      </c>
      <c r="U25" s="155" t="s">
        <v>293</v>
      </c>
      <c r="V25" s="18"/>
      <c r="W25" s="154" t="s">
        <v>291</v>
      </c>
      <c r="X25" s="26"/>
    </row>
    <row r="26" spans="1:24" ht="75.75" customHeight="1">
      <c r="A26" s="19" t="s">
        <v>3</v>
      </c>
      <c r="B26" s="20" t="s">
        <v>49</v>
      </c>
      <c r="C26" s="179">
        <f t="shared" si="1"/>
        <v>320.30399999999986</v>
      </c>
      <c r="D26" s="179">
        <f>D27</f>
        <v>31.089449999999886</v>
      </c>
      <c r="E26" s="179"/>
      <c r="F26" s="179">
        <f>F27</f>
        <v>289.21454999999997</v>
      </c>
      <c r="G26" s="179">
        <f t="shared" si="3"/>
        <v>292.92354999999998</v>
      </c>
      <c r="H26" s="179"/>
      <c r="I26" s="179"/>
      <c r="J26" s="179">
        <v>292.92354999999998</v>
      </c>
      <c r="K26" s="178">
        <f>G26/C26</f>
        <v>0.91451730231280315</v>
      </c>
      <c r="L26" s="178"/>
      <c r="M26" s="178"/>
      <c r="N26" s="178"/>
      <c r="O26" s="179">
        <f>F26</f>
        <v>289.21454999999997</v>
      </c>
      <c r="P26" s="178"/>
      <c r="Q26" s="178"/>
      <c r="R26" s="178"/>
      <c r="S26" s="180">
        <f>S27</f>
        <v>31.089449999999886</v>
      </c>
      <c r="T26" s="180">
        <f>T27</f>
        <v>289.21454999999997</v>
      </c>
      <c r="U26" s="21"/>
      <c r="V26" s="21"/>
      <c r="W26" s="148"/>
    </row>
    <row r="27" spans="1:24" s="220" customFormat="1" ht="28.5" customHeight="1">
      <c r="A27" s="212"/>
      <c r="B27" s="213" t="s">
        <v>315</v>
      </c>
      <c r="C27" s="214">
        <v>320.30399999999986</v>
      </c>
      <c r="D27" s="216">
        <v>31.089449999999886</v>
      </c>
      <c r="E27" s="214"/>
      <c r="F27" s="214">
        <v>289.21454999999997</v>
      </c>
      <c r="G27" s="215"/>
      <c r="H27" s="214"/>
      <c r="I27" s="214"/>
      <c r="J27" s="214"/>
      <c r="K27" s="216"/>
      <c r="L27" s="216"/>
      <c r="M27" s="214"/>
      <c r="N27" s="214"/>
      <c r="O27" s="214"/>
      <c r="P27" s="216"/>
      <c r="Q27" s="216"/>
      <c r="R27" s="216"/>
      <c r="S27" s="216">
        <v>31.089449999999886</v>
      </c>
      <c r="T27" s="214">
        <f>C27+R27-S27</f>
        <v>289.21454999999997</v>
      </c>
      <c r="U27" s="218"/>
      <c r="V27" s="219"/>
      <c r="W27" s="219"/>
    </row>
    <row r="28" spans="1:24" ht="60.75" customHeight="1">
      <c r="A28" s="19" t="s">
        <v>3</v>
      </c>
      <c r="B28" s="20" t="s">
        <v>50</v>
      </c>
      <c r="C28" s="179">
        <f t="shared" si="1"/>
        <v>2138.232</v>
      </c>
      <c r="D28" s="179">
        <f>D29</f>
        <v>173.64589999999998</v>
      </c>
      <c r="E28" s="179"/>
      <c r="F28" s="179">
        <f>F29</f>
        <v>1964.5861</v>
      </c>
      <c r="G28" s="179">
        <f t="shared" si="3"/>
        <v>1041.7441000000001</v>
      </c>
      <c r="H28" s="179"/>
      <c r="I28" s="179"/>
      <c r="J28" s="179">
        <v>1041.7441000000001</v>
      </c>
      <c r="K28" s="178">
        <f>G28/C28</f>
        <v>0.48719881659239977</v>
      </c>
      <c r="L28" s="178"/>
      <c r="M28" s="178"/>
      <c r="N28" s="178"/>
      <c r="O28" s="179">
        <f>F28</f>
        <v>1964.5861</v>
      </c>
      <c r="P28" s="178"/>
      <c r="Q28" s="178"/>
      <c r="R28" s="178"/>
      <c r="S28" s="180">
        <f>S29</f>
        <v>173.64589999999998</v>
      </c>
      <c r="T28" s="180">
        <f>T29</f>
        <v>1964.5861</v>
      </c>
      <c r="U28" s="21"/>
      <c r="V28" s="21"/>
      <c r="W28" s="148"/>
    </row>
    <row r="29" spans="1:24" s="220" customFormat="1" ht="28.5" customHeight="1">
      <c r="A29" s="212"/>
      <c r="B29" s="213" t="s">
        <v>315</v>
      </c>
      <c r="C29" s="214">
        <v>2138.232</v>
      </c>
      <c r="D29" s="214">
        <v>173.64589999999998</v>
      </c>
      <c r="E29" s="214"/>
      <c r="F29" s="214">
        <v>1964.5861</v>
      </c>
      <c r="G29" s="215"/>
      <c r="H29" s="214"/>
      <c r="I29" s="214"/>
      <c r="J29" s="214"/>
      <c r="K29" s="216"/>
      <c r="L29" s="216"/>
      <c r="M29" s="214"/>
      <c r="N29" s="214"/>
      <c r="O29" s="214"/>
      <c r="P29" s="216"/>
      <c r="Q29" s="216"/>
      <c r="R29" s="216"/>
      <c r="S29" s="214">
        <v>173.64589999999998</v>
      </c>
      <c r="T29" s="214">
        <f>C29+R29-S29</f>
        <v>1964.5861</v>
      </c>
      <c r="U29" s="218"/>
      <c r="V29" s="219"/>
      <c r="W29" s="219"/>
    </row>
    <row r="30" spans="1:24" s="28" customFormat="1" ht="63.75" customHeight="1">
      <c r="A30" s="12">
        <v>6</v>
      </c>
      <c r="B30" s="17" t="s">
        <v>51</v>
      </c>
      <c r="C30" s="177">
        <f t="shared" si="1"/>
        <v>693.79</v>
      </c>
      <c r="D30" s="177">
        <v>626</v>
      </c>
      <c r="E30" s="177"/>
      <c r="F30" s="177">
        <v>67.790000000000006</v>
      </c>
      <c r="G30" s="177">
        <f t="shared" si="3"/>
        <v>77.13</v>
      </c>
      <c r="H30" s="177">
        <f>77.13-J30</f>
        <v>9.3399999999999892</v>
      </c>
      <c r="I30" s="177"/>
      <c r="J30" s="177">
        <v>67.790000000000006</v>
      </c>
      <c r="K30" s="178">
        <f>G30/C30</f>
        <v>0.11117196846307961</v>
      </c>
      <c r="L30" s="177">
        <f>M30+N30+O30</f>
        <v>693.79</v>
      </c>
      <c r="M30" s="177">
        <f>D30</f>
        <v>626</v>
      </c>
      <c r="N30" s="177"/>
      <c r="O30" s="177">
        <v>67.790000000000006</v>
      </c>
      <c r="P30" s="178">
        <f>L30/C30</f>
        <v>1</v>
      </c>
      <c r="Q30" s="178"/>
      <c r="R30" s="178"/>
      <c r="S30" s="178"/>
      <c r="T30" s="179"/>
      <c r="U30" s="155" t="s">
        <v>293</v>
      </c>
      <c r="V30" s="18"/>
      <c r="W30" s="154" t="s">
        <v>299</v>
      </c>
      <c r="X30" s="26"/>
    </row>
    <row r="31" spans="1:24" s="28" customFormat="1" ht="52.5" customHeight="1">
      <c r="A31" s="12">
        <v>7</v>
      </c>
      <c r="B31" s="17" t="s">
        <v>52</v>
      </c>
      <c r="C31" s="177">
        <f t="shared" si="1"/>
        <v>0</v>
      </c>
      <c r="D31" s="177"/>
      <c r="E31" s="177"/>
      <c r="F31" s="177"/>
      <c r="G31" s="177">
        <f t="shared" si="3"/>
        <v>0</v>
      </c>
      <c r="H31" s="177"/>
      <c r="I31" s="177"/>
      <c r="J31" s="177"/>
      <c r="K31" s="178"/>
      <c r="L31" s="178"/>
      <c r="M31" s="178"/>
      <c r="N31" s="178"/>
      <c r="O31" s="178"/>
      <c r="P31" s="178"/>
      <c r="Q31" s="178"/>
      <c r="R31" s="178"/>
      <c r="S31" s="178"/>
      <c r="T31" s="179"/>
      <c r="U31" s="18"/>
      <c r="V31" s="18"/>
      <c r="W31" s="143"/>
      <c r="X31" s="26"/>
    </row>
    <row r="32" spans="1:24" s="227" customFormat="1" ht="38.25" customHeight="1">
      <c r="A32" s="224">
        <v>8</v>
      </c>
      <c r="B32" s="168" t="s">
        <v>53</v>
      </c>
      <c r="C32" s="182">
        <f t="shared" si="1"/>
        <v>5395.6068400000004</v>
      </c>
      <c r="D32" s="182">
        <f>+D33+D34</f>
        <v>2951</v>
      </c>
      <c r="E32" s="182">
        <f>+E33+E34</f>
        <v>0</v>
      </c>
      <c r="F32" s="182">
        <f>+F33+F34</f>
        <v>2444.6068399999999</v>
      </c>
      <c r="G32" s="182">
        <f t="shared" ref="G32:T32" si="8">+G33+G34</f>
        <v>820.97919999999999</v>
      </c>
      <c r="H32" s="182">
        <f t="shared" si="8"/>
        <v>0</v>
      </c>
      <c r="I32" s="182">
        <f t="shared" si="8"/>
        <v>0</v>
      </c>
      <c r="J32" s="182">
        <f t="shared" si="8"/>
        <v>820.97919999999999</v>
      </c>
      <c r="K32" s="182">
        <f t="shared" si="8"/>
        <v>0</v>
      </c>
      <c r="L32" s="182">
        <f t="shared" si="8"/>
        <v>5395.6068400000004</v>
      </c>
      <c r="M32" s="182">
        <f t="shared" si="8"/>
        <v>2951</v>
      </c>
      <c r="N32" s="182">
        <f t="shared" si="8"/>
        <v>0</v>
      </c>
      <c r="O32" s="182">
        <f t="shared" si="8"/>
        <v>2444.6068399999999</v>
      </c>
      <c r="P32" s="182">
        <f t="shared" si="8"/>
        <v>0</v>
      </c>
      <c r="Q32" s="182">
        <f t="shared" si="8"/>
        <v>0</v>
      </c>
      <c r="R32" s="182">
        <f t="shared" si="8"/>
        <v>0</v>
      </c>
      <c r="S32" s="182">
        <f t="shared" si="8"/>
        <v>678.51800000000003</v>
      </c>
      <c r="T32" s="182">
        <f t="shared" si="8"/>
        <v>4717.0888400000003</v>
      </c>
      <c r="U32" s="166" t="s">
        <v>293</v>
      </c>
      <c r="V32" s="226"/>
      <c r="W32" s="228" t="s">
        <v>300</v>
      </c>
      <c r="X32" s="165"/>
    </row>
    <row r="33" spans="1:24" s="165" customFormat="1" ht="30" customHeight="1">
      <c r="A33" s="221"/>
      <c r="B33" s="161" t="s">
        <v>40</v>
      </c>
      <c r="C33" s="181">
        <f t="shared" si="1"/>
        <v>0</v>
      </c>
      <c r="D33" s="181"/>
      <c r="E33" s="181"/>
      <c r="F33" s="181">
        <f>789-789</f>
        <v>0</v>
      </c>
      <c r="G33" s="182">
        <f t="shared" si="3"/>
        <v>0</v>
      </c>
      <c r="H33" s="181"/>
      <c r="I33" s="181"/>
      <c r="J33" s="181"/>
      <c r="K33" s="183"/>
      <c r="L33" s="183"/>
      <c r="M33" s="183"/>
      <c r="N33" s="183"/>
      <c r="O33" s="183"/>
      <c r="P33" s="183"/>
      <c r="Q33" s="183"/>
      <c r="R33" s="183"/>
      <c r="S33" s="183"/>
      <c r="T33" s="181"/>
      <c r="U33" s="162"/>
      <c r="V33" s="162"/>
      <c r="W33" s="229"/>
    </row>
    <row r="34" spans="1:24" s="165" customFormat="1" ht="30" customHeight="1">
      <c r="A34" s="221"/>
      <c r="B34" s="161" t="s">
        <v>41</v>
      </c>
      <c r="C34" s="181">
        <f>SUM(D34:F34)</f>
        <v>5395.6068400000004</v>
      </c>
      <c r="D34" s="181">
        <v>2951</v>
      </c>
      <c r="E34" s="181"/>
      <c r="F34" s="181">
        <v>2444.6068399999999</v>
      </c>
      <c r="G34" s="182">
        <f t="shared" si="3"/>
        <v>820.97919999999999</v>
      </c>
      <c r="H34" s="181"/>
      <c r="I34" s="181"/>
      <c r="J34" s="181">
        <v>820.97919999999999</v>
      </c>
      <c r="K34" s="183"/>
      <c r="L34" s="182">
        <f t="shared" ref="L34" si="9">M34+N34+O34</f>
        <v>5395.6068400000004</v>
      </c>
      <c r="M34" s="181">
        <f>D34</f>
        <v>2951</v>
      </c>
      <c r="N34" s="181"/>
      <c r="O34" s="181">
        <f>F34</f>
        <v>2444.6068399999999</v>
      </c>
      <c r="P34" s="183"/>
      <c r="Q34" s="183"/>
      <c r="R34" s="183"/>
      <c r="S34" s="183">
        <f>SUM(S35:S41)</f>
        <v>678.51800000000003</v>
      </c>
      <c r="T34" s="181">
        <f>C34+R34-S34</f>
        <v>4717.0888400000003</v>
      </c>
      <c r="U34" s="162"/>
      <c r="V34" s="162"/>
      <c r="W34" s="169"/>
    </row>
    <row r="35" spans="1:24" s="220" customFormat="1" ht="30" customHeight="1">
      <c r="A35" s="222"/>
      <c r="B35" s="213" t="s">
        <v>356</v>
      </c>
      <c r="C35" s="214">
        <f t="shared" ref="C35:C41" si="10">SUM(D35:F35)</f>
        <v>257.94499999999999</v>
      </c>
      <c r="D35" s="214">
        <v>175</v>
      </c>
      <c r="E35" s="214">
        <v>0</v>
      </c>
      <c r="F35" s="214">
        <v>82.944999999999993</v>
      </c>
      <c r="G35" s="215"/>
      <c r="H35" s="214"/>
      <c r="I35" s="214"/>
      <c r="J35" s="214"/>
      <c r="K35" s="216"/>
      <c r="L35" s="215"/>
      <c r="M35" s="214"/>
      <c r="N35" s="214"/>
      <c r="O35" s="214"/>
      <c r="P35" s="216"/>
      <c r="Q35" s="216"/>
      <c r="R35" s="216"/>
      <c r="S35" s="216">
        <v>139.27500000000001</v>
      </c>
      <c r="T35" s="214">
        <f>C35+R35-S35</f>
        <v>118.66999999999999</v>
      </c>
      <c r="U35" s="217"/>
      <c r="V35" s="217"/>
      <c r="W35" s="223"/>
    </row>
    <row r="36" spans="1:24" s="220" customFormat="1" ht="30" customHeight="1">
      <c r="A36" s="222"/>
      <c r="B36" s="213" t="s">
        <v>357</v>
      </c>
      <c r="C36" s="214">
        <f t="shared" si="10"/>
        <v>283.88599999999997</v>
      </c>
      <c r="D36" s="214">
        <v>185</v>
      </c>
      <c r="E36" s="214"/>
      <c r="F36" s="214">
        <v>98.885999999999996</v>
      </c>
      <c r="G36" s="215"/>
      <c r="H36" s="214"/>
      <c r="I36" s="214"/>
      <c r="J36" s="214"/>
      <c r="K36" s="216"/>
      <c r="L36" s="215"/>
      <c r="M36" s="214"/>
      <c r="N36" s="214"/>
      <c r="O36" s="214"/>
      <c r="P36" s="216"/>
      <c r="Q36" s="216"/>
      <c r="R36" s="216"/>
      <c r="S36" s="216">
        <v>69.864999999999952</v>
      </c>
      <c r="T36" s="214">
        <f t="shared" ref="T36:T41" si="11">C36+R36-S36</f>
        <v>214.02100000000002</v>
      </c>
      <c r="U36" s="217"/>
      <c r="V36" s="217"/>
      <c r="W36" s="223"/>
    </row>
    <row r="37" spans="1:24" s="220" customFormat="1" ht="30" customHeight="1">
      <c r="A37" s="222"/>
      <c r="B37" s="213" t="s">
        <v>358</v>
      </c>
      <c r="C37" s="214">
        <f t="shared" si="10"/>
        <v>242.928</v>
      </c>
      <c r="D37" s="214">
        <v>175</v>
      </c>
      <c r="E37" s="214"/>
      <c r="F37" s="214">
        <v>67.927999999999997</v>
      </c>
      <c r="G37" s="215"/>
      <c r="H37" s="214"/>
      <c r="I37" s="214"/>
      <c r="J37" s="214"/>
      <c r="K37" s="216"/>
      <c r="L37" s="215"/>
      <c r="M37" s="214"/>
      <c r="N37" s="214"/>
      <c r="O37" s="214"/>
      <c r="P37" s="216"/>
      <c r="Q37" s="216"/>
      <c r="R37" s="216"/>
      <c r="S37" s="216">
        <v>120.22800000000001</v>
      </c>
      <c r="T37" s="214">
        <f t="shared" si="11"/>
        <v>122.69999999999999</v>
      </c>
      <c r="U37" s="217"/>
      <c r="V37" s="217"/>
      <c r="W37" s="223"/>
    </row>
    <row r="38" spans="1:24" s="220" customFormat="1" ht="30" customHeight="1">
      <c r="A38" s="222"/>
      <c r="B38" s="213" t="s">
        <v>359</v>
      </c>
      <c r="C38" s="214">
        <f t="shared" si="10"/>
        <v>275.8</v>
      </c>
      <c r="D38" s="214">
        <v>170</v>
      </c>
      <c r="E38" s="214"/>
      <c r="F38" s="214">
        <v>105.8</v>
      </c>
      <c r="G38" s="215"/>
      <c r="H38" s="214"/>
      <c r="I38" s="214"/>
      <c r="J38" s="214"/>
      <c r="K38" s="216"/>
      <c r="L38" s="215"/>
      <c r="M38" s="214"/>
      <c r="N38" s="214"/>
      <c r="O38" s="214"/>
      <c r="P38" s="216"/>
      <c r="Q38" s="216"/>
      <c r="R38" s="216"/>
      <c r="S38" s="216">
        <v>104.30000000000001</v>
      </c>
      <c r="T38" s="214">
        <f t="shared" si="11"/>
        <v>171.5</v>
      </c>
      <c r="U38" s="217"/>
      <c r="V38" s="217"/>
      <c r="W38" s="223"/>
    </row>
    <row r="39" spans="1:24" s="220" customFormat="1" ht="30" customHeight="1">
      <c r="A39" s="222"/>
      <c r="B39" s="213" t="s">
        <v>360</v>
      </c>
      <c r="C39" s="214">
        <f t="shared" si="10"/>
        <v>262.2</v>
      </c>
      <c r="D39" s="214">
        <v>170</v>
      </c>
      <c r="E39" s="214"/>
      <c r="F39" s="214">
        <v>92.2</v>
      </c>
      <c r="G39" s="215"/>
      <c r="H39" s="214"/>
      <c r="I39" s="214"/>
      <c r="J39" s="214"/>
      <c r="K39" s="216"/>
      <c r="L39" s="215"/>
      <c r="M39" s="214"/>
      <c r="N39" s="214"/>
      <c r="O39" s="214"/>
      <c r="P39" s="216"/>
      <c r="Q39" s="216"/>
      <c r="R39" s="216"/>
      <c r="S39" s="216">
        <v>150.54999999999998</v>
      </c>
      <c r="T39" s="214">
        <f t="shared" si="11"/>
        <v>111.65</v>
      </c>
      <c r="U39" s="217"/>
      <c r="V39" s="217"/>
      <c r="W39" s="223"/>
    </row>
    <row r="40" spans="1:24" s="220" customFormat="1" ht="30" customHeight="1">
      <c r="A40" s="222"/>
      <c r="B40" s="213" t="s">
        <v>361</v>
      </c>
      <c r="C40" s="214">
        <f t="shared" si="10"/>
        <v>249.3</v>
      </c>
      <c r="D40" s="214">
        <v>170</v>
      </c>
      <c r="E40" s="214"/>
      <c r="F40" s="214">
        <f>122.3-43</f>
        <v>79.3</v>
      </c>
      <c r="G40" s="215"/>
      <c r="H40" s="214"/>
      <c r="I40" s="214"/>
      <c r="J40" s="214"/>
      <c r="K40" s="216"/>
      <c r="L40" s="215"/>
      <c r="M40" s="214"/>
      <c r="N40" s="214"/>
      <c r="O40" s="214"/>
      <c r="P40" s="216"/>
      <c r="Q40" s="216"/>
      <c r="R40" s="216"/>
      <c r="S40" s="216">
        <v>49.300000000000011</v>
      </c>
      <c r="T40" s="214">
        <f t="shared" si="11"/>
        <v>200</v>
      </c>
      <c r="U40" s="217"/>
      <c r="V40" s="217"/>
      <c r="W40" s="223"/>
    </row>
    <row r="41" spans="1:24" s="220" customFormat="1" ht="30" customHeight="1">
      <c r="A41" s="222"/>
      <c r="B41" s="213" t="s">
        <v>362</v>
      </c>
      <c r="C41" s="214">
        <f t="shared" si="10"/>
        <v>285.39999999999998</v>
      </c>
      <c r="D41" s="214">
        <v>170</v>
      </c>
      <c r="E41" s="214"/>
      <c r="F41" s="214">
        <v>115.4</v>
      </c>
      <c r="G41" s="215"/>
      <c r="H41" s="214"/>
      <c r="I41" s="214"/>
      <c r="J41" s="214"/>
      <c r="K41" s="216"/>
      <c r="L41" s="215"/>
      <c r="M41" s="214"/>
      <c r="N41" s="214"/>
      <c r="O41" s="214"/>
      <c r="P41" s="216"/>
      <c r="Q41" s="216"/>
      <c r="R41" s="216"/>
      <c r="S41" s="216">
        <v>44.999999999999972</v>
      </c>
      <c r="T41" s="214">
        <f t="shared" si="11"/>
        <v>240.4</v>
      </c>
      <c r="U41" s="217"/>
      <c r="V41" s="217"/>
      <c r="W41" s="223"/>
    </row>
    <row r="42" spans="1:24" s="227" customFormat="1" ht="36.75" customHeight="1">
      <c r="A42" s="224">
        <v>9</v>
      </c>
      <c r="B42" s="168" t="s">
        <v>54</v>
      </c>
      <c r="C42" s="182">
        <f t="shared" si="1"/>
        <v>1176.20082</v>
      </c>
      <c r="D42" s="182">
        <f>D43+D44</f>
        <v>728</v>
      </c>
      <c r="E42" s="182">
        <f>E43+E44</f>
        <v>0</v>
      </c>
      <c r="F42" s="182">
        <f>F43+F44</f>
        <v>448.20081999999996</v>
      </c>
      <c r="G42" s="182">
        <f t="shared" ref="G42:T42" si="12">G43+G44</f>
        <v>500.42384399999997</v>
      </c>
      <c r="H42" s="182">
        <f t="shared" si="12"/>
        <v>52.223843999999985</v>
      </c>
      <c r="I42" s="182">
        <f t="shared" si="12"/>
        <v>0</v>
      </c>
      <c r="J42" s="182">
        <f t="shared" si="12"/>
        <v>448.2</v>
      </c>
      <c r="K42" s="182">
        <f t="shared" si="12"/>
        <v>0</v>
      </c>
      <c r="L42" s="182">
        <f t="shared" si="12"/>
        <v>0</v>
      </c>
      <c r="M42" s="182">
        <f t="shared" si="12"/>
        <v>728</v>
      </c>
      <c r="N42" s="182">
        <f t="shared" si="12"/>
        <v>0</v>
      </c>
      <c r="O42" s="182">
        <f t="shared" si="12"/>
        <v>448.20081999999996</v>
      </c>
      <c r="P42" s="182">
        <f t="shared" si="12"/>
        <v>0</v>
      </c>
      <c r="Q42" s="182">
        <f t="shared" si="12"/>
        <v>0</v>
      </c>
      <c r="R42" s="182">
        <f t="shared" si="12"/>
        <v>0</v>
      </c>
      <c r="S42" s="182">
        <f t="shared" si="12"/>
        <v>59.45</v>
      </c>
      <c r="T42" s="182">
        <f t="shared" si="12"/>
        <v>60.55</v>
      </c>
      <c r="U42" s="226"/>
      <c r="V42" s="226"/>
      <c r="W42" s="230"/>
      <c r="X42" s="165"/>
    </row>
    <row r="43" spans="1:24" s="165" customFormat="1" ht="57.75" customHeight="1">
      <c r="A43" s="160" t="s">
        <v>3</v>
      </c>
      <c r="B43" s="161" t="s">
        <v>55</v>
      </c>
      <c r="C43" s="181">
        <f t="shared" si="1"/>
        <v>0</v>
      </c>
      <c r="D43" s="181"/>
      <c r="E43" s="181"/>
      <c r="F43" s="181">
        <f>191-191</f>
        <v>0</v>
      </c>
      <c r="G43" s="182">
        <f t="shared" si="3"/>
        <v>0</v>
      </c>
      <c r="H43" s="181"/>
      <c r="I43" s="181"/>
      <c r="J43" s="181"/>
      <c r="K43" s="183"/>
      <c r="L43" s="183"/>
      <c r="M43" s="183"/>
      <c r="N43" s="183"/>
      <c r="O43" s="183"/>
      <c r="P43" s="183"/>
      <c r="Q43" s="183"/>
      <c r="R43" s="183"/>
      <c r="S43" s="183"/>
      <c r="T43" s="181"/>
      <c r="U43" s="162"/>
      <c r="V43" s="164"/>
      <c r="W43" s="229"/>
    </row>
    <row r="44" spans="1:24" s="165" customFormat="1" ht="59.25" customHeight="1">
      <c r="A44" s="160" t="s">
        <v>3</v>
      </c>
      <c r="B44" s="161" t="s">
        <v>56</v>
      </c>
      <c r="C44" s="181">
        <f t="shared" si="1"/>
        <v>1176.20082</v>
      </c>
      <c r="D44" s="181">
        <f>+D45+D46</f>
        <v>728</v>
      </c>
      <c r="E44" s="181">
        <f>+E45+E46</f>
        <v>0</v>
      </c>
      <c r="F44" s="181">
        <f>+F45+F46</f>
        <v>448.20081999999996</v>
      </c>
      <c r="G44" s="181">
        <f t="shared" ref="G44:T44" si="13">+G45+G46</f>
        <v>500.42384399999997</v>
      </c>
      <c r="H44" s="181">
        <f t="shared" si="13"/>
        <v>52.223843999999985</v>
      </c>
      <c r="I44" s="181">
        <f t="shared" si="13"/>
        <v>0</v>
      </c>
      <c r="J44" s="181">
        <f t="shared" si="13"/>
        <v>448.2</v>
      </c>
      <c r="K44" s="181">
        <f t="shared" si="13"/>
        <v>0</v>
      </c>
      <c r="L44" s="181">
        <f t="shared" si="13"/>
        <v>0</v>
      </c>
      <c r="M44" s="181">
        <f t="shared" si="13"/>
        <v>728</v>
      </c>
      <c r="N44" s="181">
        <f t="shared" si="13"/>
        <v>0</v>
      </c>
      <c r="O44" s="181">
        <f t="shared" si="13"/>
        <v>448.20081999999996</v>
      </c>
      <c r="P44" s="181">
        <f t="shared" si="13"/>
        <v>0</v>
      </c>
      <c r="Q44" s="181">
        <f t="shared" si="13"/>
        <v>0</v>
      </c>
      <c r="R44" s="181">
        <f t="shared" si="13"/>
        <v>0</v>
      </c>
      <c r="S44" s="181">
        <f t="shared" si="13"/>
        <v>59.45</v>
      </c>
      <c r="T44" s="181">
        <f t="shared" si="13"/>
        <v>60.55</v>
      </c>
      <c r="U44" s="225" t="s">
        <v>301</v>
      </c>
      <c r="V44" s="231"/>
      <c r="W44" s="166" t="s">
        <v>292</v>
      </c>
    </row>
    <row r="45" spans="1:24" s="165" customFormat="1" ht="26.25" customHeight="1">
      <c r="A45" s="221"/>
      <c r="B45" s="161" t="s">
        <v>40</v>
      </c>
      <c r="C45" s="181">
        <f t="shared" si="1"/>
        <v>0</v>
      </c>
      <c r="D45" s="181"/>
      <c r="E45" s="181"/>
      <c r="F45" s="181"/>
      <c r="G45" s="182">
        <f t="shared" si="3"/>
        <v>0</v>
      </c>
      <c r="H45" s="181"/>
      <c r="I45" s="181"/>
      <c r="J45" s="181"/>
      <c r="K45" s="183"/>
      <c r="L45" s="183"/>
      <c r="M45" s="183"/>
      <c r="N45" s="183"/>
      <c r="O45" s="183"/>
      <c r="P45" s="183"/>
      <c r="Q45" s="183"/>
      <c r="R45" s="183"/>
      <c r="S45" s="183"/>
      <c r="T45" s="181"/>
      <c r="U45" s="162"/>
      <c r="V45" s="162"/>
      <c r="W45" s="169"/>
    </row>
    <row r="46" spans="1:24" s="165" customFormat="1" ht="26.25" customHeight="1">
      <c r="A46" s="221"/>
      <c r="B46" s="161" t="s">
        <v>41</v>
      </c>
      <c r="C46" s="181">
        <f t="shared" si="1"/>
        <v>1176.20082</v>
      </c>
      <c r="D46" s="181">
        <f>792-64</f>
        <v>728</v>
      </c>
      <c r="E46" s="181"/>
      <c r="F46" s="181">
        <f>560.87082-112.67</f>
        <v>448.20081999999996</v>
      </c>
      <c r="G46" s="182">
        <f t="shared" si="3"/>
        <v>500.42384399999997</v>
      </c>
      <c r="H46" s="181">
        <f>500.423844-J46</f>
        <v>52.223843999999985</v>
      </c>
      <c r="I46" s="181"/>
      <c r="J46" s="181">
        <v>448.2</v>
      </c>
      <c r="K46" s="183"/>
      <c r="L46" s="183"/>
      <c r="M46" s="181">
        <f>D46</f>
        <v>728</v>
      </c>
      <c r="N46" s="181"/>
      <c r="O46" s="181">
        <f>F46</f>
        <v>448.20081999999996</v>
      </c>
      <c r="P46" s="183"/>
      <c r="Q46" s="183"/>
      <c r="R46" s="183"/>
      <c r="S46" s="183">
        <f>S47+S48</f>
        <v>59.45</v>
      </c>
      <c r="T46" s="183">
        <f>T47+T48</f>
        <v>60.55</v>
      </c>
      <c r="U46" s="162"/>
      <c r="V46" s="162"/>
      <c r="W46" s="229"/>
    </row>
    <row r="47" spans="1:24" s="220" customFormat="1" ht="26.25" customHeight="1">
      <c r="A47" s="222"/>
      <c r="B47" s="213" t="s">
        <v>363</v>
      </c>
      <c r="C47" s="214">
        <f t="shared" ref="C47:C48" si="14">SUM(D47:F47)</f>
        <v>100</v>
      </c>
      <c r="D47" s="214">
        <v>100</v>
      </c>
      <c r="E47" s="214"/>
      <c r="F47" s="214"/>
      <c r="G47" s="215"/>
      <c r="H47" s="214"/>
      <c r="I47" s="214"/>
      <c r="J47" s="214"/>
      <c r="K47" s="216"/>
      <c r="L47" s="216"/>
      <c r="M47" s="214"/>
      <c r="N47" s="214"/>
      <c r="O47" s="214"/>
      <c r="P47" s="216"/>
      <c r="Q47" s="216"/>
      <c r="R47" s="216"/>
      <c r="S47" s="216">
        <v>39.450000000000003</v>
      </c>
      <c r="T47" s="214">
        <f t="shared" ref="T47:T48" si="15">C47+R47-S47</f>
        <v>60.55</v>
      </c>
      <c r="U47" s="217"/>
      <c r="V47" s="217"/>
      <c r="W47" s="232"/>
    </row>
    <row r="48" spans="1:24" s="220" customFormat="1" ht="26.25" customHeight="1">
      <c r="A48" s="222"/>
      <c r="B48" s="213" t="s">
        <v>359</v>
      </c>
      <c r="C48" s="214">
        <f t="shared" si="14"/>
        <v>20</v>
      </c>
      <c r="D48" s="214">
        <v>20</v>
      </c>
      <c r="E48" s="214"/>
      <c r="F48" s="214"/>
      <c r="G48" s="215"/>
      <c r="H48" s="214"/>
      <c r="I48" s="214"/>
      <c r="J48" s="214"/>
      <c r="K48" s="216"/>
      <c r="L48" s="216"/>
      <c r="M48" s="214"/>
      <c r="N48" s="214"/>
      <c r="O48" s="214"/>
      <c r="P48" s="216"/>
      <c r="Q48" s="216"/>
      <c r="R48" s="216"/>
      <c r="S48" s="216">
        <v>20</v>
      </c>
      <c r="T48" s="214">
        <f t="shared" si="15"/>
        <v>0</v>
      </c>
      <c r="U48" s="217"/>
      <c r="V48" s="217"/>
      <c r="W48" s="232"/>
    </row>
    <row r="49" spans="1:24" s="28" customFormat="1" ht="58.5" customHeight="1">
      <c r="A49" s="12">
        <v>10</v>
      </c>
      <c r="B49" s="17" t="s">
        <v>57</v>
      </c>
      <c r="C49" s="177">
        <f t="shared" si="1"/>
        <v>2141.625</v>
      </c>
      <c r="D49" s="177">
        <f>D50+D52+D53</f>
        <v>1182</v>
      </c>
      <c r="E49" s="177">
        <f>E50+E52+E53</f>
        <v>0</v>
      </c>
      <c r="F49" s="177">
        <f>F50+F52+F53</f>
        <v>959.625</v>
      </c>
      <c r="G49" s="177">
        <f t="shared" ref="G49:T49" si="16">G50+G52+G53</f>
        <v>257.37200000000001</v>
      </c>
      <c r="H49" s="177">
        <f t="shared" si="16"/>
        <v>0</v>
      </c>
      <c r="I49" s="177">
        <f t="shared" si="16"/>
        <v>0</v>
      </c>
      <c r="J49" s="177">
        <f t="shared" si="16"/>
        <v>257.37200000000001</v>
      </c>
      <c r="K49" s="177">
        <f t="shared" si="16"/>
        <v>0.21532901066722443</v>
      </c>
      <c r="L49" s="177">
        <f t="shared" si="16"/>
        <v>0</v>
      </c>
      <c r="M49" s="177">
        <f t="shared" si="16"/>
        <v>1182</v>
      </c>
      <c r="N49" s="177">
        <f t="shared" si="16"/>
        <v>0</v>
      </c>
      <c r="O49" s="177">
        <f t="shared" si="16"/>
        <v>959.625</v>
      </c>
      <c r="P49" s="177">
        <f t="shared" si="16"/>
        <v>0</v>
      </c>
      <c r="Q49" s="177">
        <f t="shared" si="16"/>
        <v>0</v>
      </c>
      <c r="R49" s="177">
        <f t="shared" si="16"/>
        <v>0</v>
      </c>
      <c r="S49" s="177">
        <f t="shared" si="16"/>
        <v>582.42000000000007</v>
      </c>
      <c r="T49" s="177">
        <f t="shared" si="16"/>
        <v>409.95499999999993</v>
      </c>
      <c r="U49" s="18"/>
      <c r="V49" s="18"/>
      <c r="W49" s="147"/>
      <c r="X49" s="26"/>
    </row>
    <row r="50" spans="1:24" ht="128.25" customHeight="1">
      <c r="A50" s="19" t="s">
        <v>3</v>
      </c>
      <c r="B50" s="20" t="s">
        <v>58</v>
      </c>
      <c r="C50" s="179">
        <f t="shared" si="1"/>
        <v>1195.25</v>
      </c>
      <c r="D50" s="179">
        <f>832-46</f>
        <v>786</v>
      </c>
      <c r="E50" s="179"/>
      <c r="F50" s="179">
        <f>294.078+115.172</f>
        <v>409.25</v>
      </c>
      <c r="G50" s="179">
        <f t="shared" si="3"/>
        <v>257.37200000000001</v>
      </c>
      <c r="H50" s="181"/>
      <c r="I50" s="179"/>
      <c r="J50" s="179">
        <v>257.37200000000001</v>
      </c>
      <c r="K50" s="180">
        <f>G50/C50</f>
        <v>0.21532901066722443</v>
      </c>
      <c r="L50" s="180"/>
      <c r="M50" s="179">
        <f>D50</f>
        <v>786</v>
      </c>
      <c r="N50" s="179"/>
      <c r="O50" s="179">
        <f>F50</f>
        <v>409.25</v>
      </c>
      <c r="P50" s="180"/>
      <c r="Q50" s="180"/>
      <c r="R50" s="180"/>
      <c r="S50" s="180">
        <f>S51</f>
        <v>46</v>
      </c>
      <c r="T50" s="179"/>
      <c r="U50" s="192" t="s">
        <v>302</v>
      </c>
      <c r="V50" s="141"/>
      <c r="W50" s="154" t="s">
        <v>288</v>
      </c>
    </row>
    <row r="51" spans="1:24" s="220" customFormat="1" ht="27" customHeight="1">
      <c r="A51" s="212"/>
      <c r="B51" s="213" t="s">
        <v>359</v>
      </c>
      <c r="C51" s="214">
        <f t="shared" ref="C51" si="17">SUM(D51:F51)</f>
        <v>46</v>
      </c>
      <c r="D51" s="214">
        <v>46</v>
      </c>
      <c r="E51" s="214"/>
      <c r="F51" s="214"/>
      <c r="G51" s="214"/>
      <c r="H51" s="214"/>
      <c r="I51" s="214"/>
      <c r="J51" s="214"/>
      <c r="K51" s="216"/>
      <c r="L51" s="216"/>
      <c r="M51" s="214"/>
      <c r="N51" s="214"/>
      <c r="O51" s="214"/>
      <c r="P51" s="216"/>
      <c r="Q51" s="216"/>
      <c r="R51" s="216"/>
      <c r="S51" s="216">
        <v>46</v>
      </c>
      <c r="T51" s="214">
        <f t="shared" ref="T51:T65" si="18">C51+R51-S51</f>
        <v>0</v>
      </c>
      <c r="U51" s="233"/>
      <c r="V51" s="219"/>
      <c r="W51" s="234"/>
    </row>
    <row r="52" spans="1:24" ht="57" customHeight="1">
      <c r="A52" s="19" t="s">
        <v>3</v>
      </c>
      <c r="B52" s="20" t="s">
        <v>59</v>
      </c>
      <c r="C52" s="179">
        <f t="shared" si="1"/>
        <v>0</v>
      </c>
      <c r="D52" s="179"/>
      <c r="E52" s="179"/>
      <c r="F52" s="179">
        <f>1.668-1.668</f>
        <v>0</v>
      </c>
      <c r="G52" s="177">
        <f>H52+I52+J52</f>
        <v>0</v>
      </c>
      <c r="H52" s="179"/>
      <c r="I52" s="179"/>
      <c r="J52" s="179"/>
      <c r="K52" s="180"/>
      <c r="L52" s="180"/>
      <c r="M52" s="179"/>
      <c r="N52" s="179"/>
      <c r="O52" s="179"/>
      <c r="P52" s="180"/>
      <c r="Q52" s="180"/>
      <c r="R52" s="180"/>
      <c r="S52" s="180"/>
      <c r="T52" s="214"/>
      <c r="U52" s="21"/>
      <c r="V52" s="21"/>
      <c r="W52" s="151"/>
    </row>
    <row r="53" spans="1:24" ht="44.25" customHeight="1">
      <c r="A53" s="19" t="s">
        <v>3</v>
      </c>
      <c r="B53" s="20" t="s">
        <v>60</v>
      </c>
      <c r="C53" s="179">
        <f t="shared" si="1"/>
        <v>946.375</v>
      </c>
      <c r="D53" s="179">
        <f>434-19-19</f>
        <v>396</v>
      </c>
      <c r="E53" s="179"/>
      <c r="F53" s="179">
        <f>614.375-32-32</f>
        <v>550.375</v>
      </c>
      <c r="G53" s="177">
        <f>H53+I53+J53</f>
        <v>0</v>
      </c>
      <c r="H53" s="179"/>
      <c r="I53" s="179"/>
      <c r="J53" s="179"/>
      <c r="K53" s="180"/>
      <c r="L53" s="180"/>
      <c r="M53" s="179">
        <f>D53</f>
        <v>396</v>
      </c>
      <c r="N53" s="179"/>
      <c r="O53" s="179">
        <f>F53</f>
        <v>550.375</v>
      </c>
      <c r="P53" s="180"/>
      <c r="Q53" s="180"/>
      <c r="R53" s="180"/>
      <c r="S53" s="180">
        <f>SUM(S54:S65)</f>
        <v>536.42000000000007</v>
      </c>
      <c r="T53" s="180">
        <f t="shared" si="18"/>
        <v>409.95499999999993</v>
      </c>
      <c r="U53" s="192" t="s">
        <v>303</v>
      </c>
      <c r="V53" s="146"/>
      <c r="W53" s="154" t="s">
        <v>288</v>
      </c>
    </row>
    <row r="54" spans="1:24" s="220" customFormat="1" ht="25.5" customHeight="1">
      <c r="A54" s="212"/>
      <c r="B54" s="213" t="s">
        <v>355</v>
      </c>
      <c r="C54" s="214">
        <f t="shared" ref="C54:C65" si="19">SUM(D54:F54)</f>
        <v>51</v>
      </c>
      <c r="D54" s="214">
        <v>19</v>
      </c>
      <c r="E54" s="214"/>
      <c r="F54" s="214">
        <v>32</v>
      </c>
      <c r="G54" s="215"/>
      <c r="H54" s="214"/>
      <c r="I54" s="214"/>
      <c r="J54" s="214"/>
      <c r="K54" s="216"/>
      <c r="L54" s="216"/>
      <c r="M54" s="214"/>
      <c r="N54" s="214"/>
      <c r="O54" s="214"/>
      <c r="P54" s="216"/>
      <c r="Q54" s="216"/>
      <c r="R54" s="216"/>
      <c r="S54" s="216">
        <v>51</v>
      </c>
      <c r="T54" s="214">
        <f t="shared" si="18"/>
        <v>0</v>
      </c>
      <c r="U54" s="233"/>
      <c r="V54" s="235"/>
      <c r="W54" s="234"/>
    </row>
    <row r="55" spans="1:24" s="220" customFormat="1" ht="25.5" customHeight="1">
      <c r="A55" s="212"/>
      <c r="B55" s="213" t="s">
        <v>363</v>
      </c>
      <c r="C55" s="214">
        <f t="shared" si="19"/>
        <v>46</v>
      </c>
      <c r="D55" s="214">
        <v>15</v>
      </c>
      <c r="E55" s="214"/>
      <c r="F55" s="214">
        <v>31</v>
      </c>
      <c r="G55" s="215"/>
      <c r="H55" s="214"/>
      <c r="I55" s="214"/>
      <c r="J55" s="214"/>
      <c r="K55" s="216"/>
      <c r="L55" s="216"/>
      <c r="M55" s="214"/>
      <c r="N55" s="214"/>
      <c r="O55" s="214"/>
      <c r="P55" s="216"/>
      <c r="Q55" s="216"/>
      <c r="R55" s="216"/>
      <c r="S55" s="216">
        <v>46</v>
      </c>
      <c r="T55" s="214">
        <f t="shared" si="18"/>
        <v>0</v>
      </c>
      <c r="U55" s="233"/>
      <c r="V55" s="235"/>
      <c r="W55" s="234"/>
    </row>
    <row r="56" spans="1:24" s="220" customFormat="1" ht="25.5" customHeight="1">
      <c r="A56" s="212"/>
      <c r="B56" s="213" t="s">
        <v>364</v>
      </c>
      <c r="C56" s="214">
        <f t="shared" si="19"/>
        <v>51</v>
      </c>
      <c r="D56" s="214">
        <v>20</v>
      </c>
      <c r="E56" s="214">
        <v>0</v>
      </c>
      <c r="F56" s="214">
        <v>31</v>
      </c>
      <c r="G56" s="215"/>
      <c r="H56" s="214"/>
      <c r="I56" s="214"/>
      <c r="J56" s="214"/>
      <c r="K56" s="216"/>
      <c r="L56" s="216"/>
      <c r="M56" s="214"/>
      <c r="N56" s="214"/>
      <c r="O56" s="214"/>
      <c r="P56" s="216"/>
      <c r="Q56" s="216"/>
      <c r="R56" s="216"/>
      <c r="S56" s="216">
        <v>51</v>
      </c>
      <c r="T56" s="214">
        <f t="shared" si="18"/>
        <v>0</v>
      </c>
      <c r="U56" s="233"/>
      <c r="V56" s="235"/>
      <c r="W56" s="234"/>
    </row>
    <row r="57" spans="1:24" s="220" customFormat="1" ht="25.5" customHeight="1">
      <c r="A57" s="212"/>
      <c r="B57" s="213" t="s">
        <v>365</v>
      </c>
      <c r="C57" s="214">
        <f t="shared" si="19"/>
        <v>51</v>
      </c>
      <c r="D57" s="214">
        <v>20</v>
      </c>
      <c r="E57" s="214"/>
      <c r="F57" s="214">
        <v>31</v>
      </c>
      <c r="G57" s="215"/>
      <c r="H57" s="214"/>
      <c r="I57" s="214"/>
      <c r="J57" s="214"/>
      <c r="K57" s="216"/>
      <c r="L57" s="216"/>
      <c r="M57" s="214"/>
      <c r="N57" s="214"/>
      <c r="O57" s="214"/>
      <c r="P57" s="216"/>
      <c r="Q57" s="216"/>
      <c r="R57" s="216"/>
      <c r="S57" s="216">
        <v>29</v>
      </c>
      <c r="T57" s="214">
        <f t="shared" si="18"/>
        <v>22</v>
      </c>
      <c r="U57" s="233"/>
      <c r="V57" s="235"/>
      <c r="W57" s="234"/>
    </row>
    <row r="58" spans="1:24" s="220" customFormat="1" ht="25.5" customHeight="1">
      <c r="A58" s="212"/>
      <c r="B58" s="213" t="s">
        <v>357</v>
      </c>
      <c r="C58" s="214">
        <f t="shared" si="19"/>
        <v>54</v>
      </c>
      <c r="D58" s="214">
        <v>22</v>
      </c>
      <c r="E58" s="214"/>
      <c r="F58" s="214">
        <v>32</v>
      </c>
      <c r="G58" s="215"/>
      <c r="H58" s="214"/>
      <c r="I58" s="214"/>
      <c r="J58" s="214"/>
      <c r="K58" s="216"/>
      <c r="L58" s="216"/>
      <c r="M58" s="214"/>
      <c r="N58" s="214"/>
      <c r="O58" s="214"/>
      <c r="P58" s="216"/>
      <c r="Q58" s="216"/>
      <c r="R58" s="216"/>
      <c r="S58" s="216">
        <v>30.045000000000002</v>
      </c>
      <c r="T58" s="214">
        <f t="shared" si="18"/>
        <v>23.954999999999998</v>
      </c>
      <c r="U58" s="233"/>
      <c r="V58" s="235"/>
      <c r="W58" s="234"/>
    </row>
    <row r="59" spans="1:24" s="220" customFormat="1" ht="25.5" customHeight="1">
      <c r="A59" s="212"/>
      <c r="B59" s="213" t="s">
        <v>366</v>
      </c>
      <c r="C59" s="214">
        <f t="shared" si="19"/>
        <v>49</v>
      </c>
      <c r="D59" s="214">
        <v>18</v>
      </c>
      <c r="E59" s="214"/>
      <c r="F59" s="214">
        <v>31</v>
      </c>
      <c r="G59" s="215"/>
      <c r="H59" s="214"/>
      <c r="I59" s="214"/>
      <c r="J59" s="214"/>
      <c r="K59" s="216"/>
      <c r="L59" s="216"/>
      <c r="M59" s="214"/>
      <c r="N59" s="214"/>
      <c r="O59" s="214"/>
      <c r="P59" s="216"/>
      <c r="Q59" s="216"/>
      <c r="R59" s="216"/>
      <c r="S59" s="216">
        <v>49</v>
      </c>
      <c r="T59" s="214">
        <f t="shared" si="18"/>
        <v>0</v>
      </c>
      <c r="U59" s="233"/>
      <c r="V59" s="235"/>
      <c r="W59" s="234"/>
    </row>
    <row r="60" spans="1:24" s="220" customFormat="1" ht="25.5" customHeight="1">
      <c r="A60" s="212"/>
      <c r="B60" s="213" t="s">
        <v>367</v>
      </c>
      <c r="C60" s="214">
        <f t="shared" si="19"/>
        <v>49</v>
      </c>
      <c r="D60" s="214">
        <v>18</v>
      </c>
      <c r="E60" s="214"/>
      <c r="F60" s="214">
        <v>31</v>
      </c>
      <c r="G60" s="215"/>
      <c r="H60" s="214"/>
      <c r="I60" s="214"/>
      <c r="J60" s="214"/>
      <c r="K60" s="216"/>
      <c r="L60" s="216"/>
      <c r="M60" s="214"/>
      <c r="N60" s="214"/>
      <c r="O60" s="214"/>
      <c r="P60" s="216"/>
      <c r="Q60" s="216"/>
      <c r="R60" s="216"/>
      <c r="S60" s="216">
        <v>49</v>
      </c>
      <c r="T60" s="214">
        <f t="shared" si="18"/>
        <v>0</v>
      </c>
      <c r="U60" s="233"/>
      <c r="V60" s="235"/>
      <c r="W60" s="234"/>
    </row>
    <row r="61" spans="1:24" s="220" customFormat="1" ht="25.5" customHeight="1">
      <c r="A61" s="212"/>
      <c r="B61" s="213" t="s">
        <v>368</v>
      </c>
      <c r="C61" s="214">
        <f t="shared" si="19"/>
        <v>49</v>
      </c>
      <c r="D61" s="214">
        <v>18</v>
      </c>
      <c r="E61" s="214"/>
      <c r="F61" s="214">
        <v>31</v>
      </c>
      <c r="G61" s="215"/>
      <c r="H61" s="214"/>
      <c r="I61" s="214"/>
      <c r="J61" s="214"/>
      <c r="K61" s="216"/>
      <c r="L61" s="216"/>
      <c r="M61" s="214"/>
      <c r="N61" s="214"/>
      <c r="O61" s="214"/>
      <c r="P61" s="216"/>
      <c r="Q61" s="216"/>
      <c r="R61" s="216"/>
      <c r="S61" s="216">
        <v>49</v>
      </c>
      <c r="T61" s="214">
        <f t="shared" si="18"/>
        <v>0</v>
      </c>
      <c r="U61" s="233"/>
      <c r="V61" s="235"/>
      <c r="W61" s="234"/>
    </row>
    <row r="62" spans="1:24" s="220" customFormat="1" ht="25.5" customHeight="1">
      <c r="A62" s="212"/>
      <c r="B62" s="213" t="s">
        <v>360</v>
      </c>
      <c r="C62" s="214">
        <f t="shared" si="19"/>
        <v>46</v>
      </c>
      <c r="D62" s="214">
        <v>15</v>
      </c>
      <c r="E62" s="214"/>
      <c r="F62" s="214">
        <v>31</v>
      </c>
      <c r="G62" s="215"/>
      <c r="H62" s="214"/>
      <c r="I62" s="214"/>
      <c r="J62" s="214"/>
      <c r="K62" s="216"/>
      <c r="L62" s="216"/>
      <c r="M62" s="214"/>
      <c r="N62" s="214"/>
      <c r="O62" s="214"/>
      <c r="P62" s="216"/>
      <c r="Q62" s="216"/>
      <c r="R62" s="216"/>
      <c r="S62" s="216">
        <v>46</v>
      </c>
      <c r="T62" s="214">
        <f t="shared" si="18"/>
        <v>0</v>
      </c>
      <c r="U62" s="233"/>
      <c r="V62" s="235"/>
      <c r="W62" s="234"/>
    </row>
    <row r="63" spans="1:24" s="220" customFormat="1" ht="25.5" customHeight="1">
      <c r="A63" s="212"/>
      <c r="B63" s="213" t="s">
        <v>362</v>
      </c>
      <c r="C63" s="214">
        <f t="shared" ref="C63:C64" si="20">SUM(D63:F63)</f>
        <v>53</v>
      </c>
      <c r="D63" s="214">
        <v>20</v>
      </c>
      <c r="E63" s="214"/>
      <c r="F63" s="214">
        <v>33</v>
      </c>
      <c r="G63" s="215"/>
      <c r="H63" s="214"/>
      <c r="I63" s="214"/>
      <c r="J63" s="214"/>
      <c r="K63" s="216"/>
      <c r="L63" s="216"/>
      <c r="M63" s="214"/>
      <c r="N63" s="214"/>
      <c r="O63" s="214"/>
      <c r="P63" s="216"/>
      <c r="Q63" s="216"/>
      <c r="R63" s="216"/>
      <c r="S63" s="216">
        <v>53</v>
      </c>
      <c r="T63" s="214">
        <f t="shared" si="18"/>
        <v>0</v>
      </c>
      <c r="U63" s="233"/>
      <c r="V63" s="235"/>
      <c r="W63" s="234"/>
    </row>
    <row r="64" spans="1:24" s="220" customFormat="1" ht="25.5" customHeight="1">
      <c r="A64" s="212"/>
      <c r="B64" s="213" t="s">
        <v>361</v>
      </c>
      <c r="C64" s="214">
        <f t="shared" si="20"/>
        <v>54</v>
      </c>
      <c r="D64" s="214">
        <v>22</v>
      </c>
      <c r="E64" s="214"/>
      <c r="F64" s="214">
        <v>32</v>
      </c>
      <c r="G64" s="215"/>
      <c r="H64" s="214"/>
      <c r="I64" s="214"/>
      <c r="J64" s="214"/>
      <c r="K64" s="216"/>
      <c r="L64" s="216"/>
      <c r="M64" s="214"/>
      <c r="N64" s="214"/>
      <c r="O64" s="214"/>
      <c r="P64" s="216"/>
      <c r="Q64" s="216"/>
      <c r="R64" s="216"/>
      <c r="S64" s="216">
        <v>54</v>
      </c>
      <c r="T64" s="214">
        <f t="shared" si="18"/>
        <v>0</v>
      </c>
      <c r="U64" s="233"/>
      <c r="V64" s="235"/>
      <c r="W64" s="234"/>
    </row>
    <row r="65" spans="1:23" s="220" customFormat="1" ht="25.5" customHeight="1">
      <c r="A65" s="212"/>
      <c r="B65" s="213" t="s">
        <v>369</v>
      </c>
      <c r="C65" s="214">
        <f t="shared" si="19"/>
        <v>149.375</v>
      </c>
      <c r="D65" s="214">
        <v>100</v>
      </c>
      <c r="E65" s="214"/>
      <c r="F65" s="214">
        <v>49.375</v>
      </c>
      <c r="G65" s="215"/>
      <c r="H65" s="214"/>
      <c r="I65" s="214"/>
      <c r="J65" s="214"/>
      <c r="K65" s="216"/>
      <c r="L65" s="216"/>
      <c r="M65" s="214"/>
      <c r="N65" s="214"/>
      <c r="O65" s="214"/>
      <c r="P65" s="216"/>
      <c r="Q65" s="216"/>
      <c r="R65" s="216"/>
      <c r="S65" s="216">
        <v>29.375</v>
      </c>
      <c r="T65" s="214">
        <f t="shared" si="18"/>
        <v>120</v>
      </c>
      <c r="U65" s="233"/>
      <c r="V65" s="235"/>
      <c r="W65" s="234"/>
    </row>
  </sheetData>
  <mergeCells count="29">
    <mergeCell ref="W8:W10"/>
    <mergeCell ref="H9:I9"/>
    <mergeCell ref="U8:U10"/>
    <mergeCell ref="V8:V10"/>
    <mergeCell ref="C7:D7"/>
    <mergeCell ref="G8:J8"/>
    <mergeCell ref="K8:K10"/>
    <mergeCell ref="D9:E9"/>
    <mergeCell ref="Q8:Q10"/>
    <mergeCell ref="R8:S8"/>
    <mergeCell ref="R9:R10"/>
    <mergeCell ref="S9:S10"/>
    <mergeCell ref="T8:T10"/>
    <mergeCell ref="A1:W1"/>
    <mergeCell ref="C9:C10"/>
    <mergeCell ref="G9:G10"/>
    <mergeCell ref="L8:O8"/>
    <mergeCell ref="P8:P10"/>
    <mergeCell ref="M9:N9"/>
    <mergeCell ref="L9:L10"/>
    <mergeCell ref="O9:O10"/>
    <mergeCell ref="A2:W2"/>
    <mergeCell ref="F9:F10"/>
    <mergeCell ref="A3:W3"/>
    <mergeCell ref="J9:J10"/>
    <mergeCell ref="B8:B10"/>
    <mergeCell ref="A8:A10"/>
    <mergeCell ref="C8:F8"/>
    <mergeCell ref="V7:W7"/>
  </mergeCells>
  <pageMargins left="0.39370078740157483" right="0.19685039370078741" top="0.43307086614173229" bottom="0.43307086614173229" header="0.31496062992125984" footer="0.31496062992125984"/>
  <pageSetup paperSize="9"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79"/>
  <sheetViews>
    <sheetView zoomScale="70" zoomScaleNormal="70" workbookViewId="0">
      <selection activeCell="R12" sqref="R12"/>
    </sheetView>
  </sheetViews>
  <sheetFormatPr defaultColWidth="7.44140625" defaultRowHeight="15.75"/>
  <cols>
    <col min="1" max="1" width="4.5546875" style="1" customWidth="1"/>
    <col min="2" max="2" width="44" style="2" customWidth="1"/>
    <col min="3" max="4" width="11.88671875" style="3" customWidth="1"/>
    <col min="5" max="6" width="11.88671875" style="117" customWidth="1"/>
    <col min="7" max="15" width="11.88671875" style="117" hidden="1" customWidth="1"/>
    <col min="16" max="17" width="11.88671875" style="124" hidden="1" customWidth="1"/>
    <col min="18" max="20" width="11.88671875" style="124" customWidth="1"/>
    <col min="21" max="21" width="18.33203125" style="117" customWidth="1"/>
    <col min="22" max="22" width="10.77734375" style="117" customWidth="1"/>
    <col min="23" max="23" width="12.5546875" style="4" customWidth="1"/>
    <col min="24" max="24" width="12" style="2" customWidth="1"/>
    <col min="25" max="29" width="7.44140625" style="2" customWidth="1"/>
    <col min="30" max="265" width="7.44140625" style="2"/>
    <col min="266" max="266" width="4.5546875" style="2" customWidth="1"/>
    <col min="267" max="267" width="44" style="2" customWidth="1"/>
    <col min="268" max="268" width="13" style="2" customWidth="1"/>
    <col min="269" max="274" width="10.77734375" style="2" customWidth="1"/>
    <col min="275" max="275" width="12.33203125" style="2" customWidth="1"/>
    <col min="276" max="276" width="10.77734375" style="2" customWidth="1"/>
    <col min="277" max="278" width="28.33203125" style="2" customWidth="1"/>
    <col min="279" max="279" width="12.5546875" style="2" customWidth="1"/>
    <col min="280" max="280" width="12" style="2" customWidth="1"/>
    <col min="281" max="285" width="7.44140625" style="2" customWidth="1"/>
    <col min="286" max="521" width="7.44140625" style="2"/>
    <col min="522" max="522" width="4.5546875" style="2" customWidth="1"/>
    <col min="523" max="523" width="44" style="2" customWidth="1"/>
    <col min="524" max="524" width="13" style="2" customWidth="1"/>
    <col min="525" max="530" width="10.77734375" style="2" customWidth="1"/>
    <col min="531" max="531" width="12.33203125" style="2" customWidth="1"/>
    <col min="532" max="532" width="10.77734375" style="2" customWidth="1"/>
    <col min="533" max="534" width="28.33203125" style="2" customWidth="1"/>
    <col min="535" max="535" width="12.5546875" style="2" customWidth="1"/>
    <col min="536" max="536" width="12" style="2" customWidth="1"/>
    <col min="537" max="541" width="7.44140625" style="2" customWidth="1"/>
    <col min="542" max="777" width="7.44140625" style="2"/>
    <col min="778" max="778" width="4.5546875" style="2" customWidth="1"/>
    <col min="779" max="779" width="44" style="2" customWidth="1"/>
    <col min="780" max="780" width="13" style="2" customWidth="1"/>
    <col min="781" max="786" width="10.77734375" style="2" customWidth="1"/>
    <col min="787" max="787" width="12.33203125" style="2" customWidth="1"/>
    <col min="788" max="788" width="10.77734375" style="2" customWidth="1"/>
    <col min="789" max="790" width="28.33203125" style="2" customWidth="1"/>
    <col min="791" max="791" width="12.5546875" style="2" customWidth="1"/>
    <col min="792" max="792" width="12" style="2" customWidth="1"/>
    <col min="793" max="797" width="7.44140625" style="2" customWidth="1"/>
    <col min="798" max="1033" width="7.44140625" style="2"/>
    <col min="1034" max="1034" width="4.5546875" style="2" customWidth="1"/>
    <col min="1035" max="1035" width="44" style="2" customWidth="1"/>
    <col min="1036" max="1036" width="13" style="2" customWidth="1"/>
    <col min="1037" max="1042" width="10.77734375" style="2" customWidth="1"/>
    <col min="1043" max="1043" width="12.33203125" style="2" customWidth="1"/>
    <col min="1044" max="1044" width="10.77734375" style="2" customWidth="1"/>
    <col min="1045" max="1046" width="28.33203125" style="2" customWidth="1"/>
    <col min="1047" max="1047" width="12.5546875" style="2" customWidth="1"/>
    <col min="1048" max="1048" width="12" style="2" customWidth="1"/>
    <col min="1049" max="1053" width="7.44140625" style="2" customWidth="1"/>
    <col min="1054" max="1289" width="7.44140625" style="2"/>
    <col min="1290" max="1290" width="4.5546875" style="2" customWidth="1"/>
    <col min="1291" max="1291" width="44" style="2" customWidth="1"/>
    <col min="1292" max="1292" width="13" style="2" customWidth="1"/>
    <col min="1293" max="1298" width="10.77734375" style="2" customWidth="1"/>
    <col min="1299" max="1299" width="12.33203125" style="2" customWidth="1"/>
    <col min="1300" max="1300" width="10.77734375" style="2" customWidth="1"/>
    <col min="1301" max="1302" width="28.33203125" style="2" customWidth="1"/>
    <col min="1303" max="1303" width="12.5546875" style="2" customWidth="1"/>
    <col min="1304" max="1304" width="12" style="2" customWidth="1"/>
    <col min="1305" max="1309" width="7.44140625" style="2" customWidth="1"/>
    <col min="1310" max="1545" width="7.44140625" style="2"/>
    <col min="1546" max="1546" width="4.5546875" style="2" customWidth="1"/>
    <col min="1547" max="1547" width="44" style="2" customWidth="1"/>
    <col min="1548" max="1548" width="13" style="2" customWidth="1"/>
    <col min="1549" max="1554" width="10.77734375" style="2" customWidth="1"/>
    <col min="1555" max="1555" width="12.33203125" style="2" customWidth="1"/>
    <col min="1556" max="1556" width="10.77734375" style="2" customWidth="1"/>
    <col min="1557" max="1558" width="28.33203125" style="2" customWidth="1"/>
    <col min="1559" max="1559" width="12.5546875" style="2" customWidth="1"/>
    <col min="1560" max="1560" width="12" style="2" customWidth="1"/>
    <col min="1561" max="1565" width="7.44140625" style="2" customWidth="1"/>
    <col min="1566" max="1801" width="7.44140625" style="2"/>
    <col min="1802" max="1802" width="4.5546875" style="2" customWidth="1"/>
    <col min="1803" max="1803" width="44" style="2" customWidth="1"/>
    <col min="1804" max="1804" width="13" style="2" customWidth="1"/>
    <col min="1805" max="1810" width="10.77734375" style="2" customWidth="1"/>
    <col min="1811" max="1811" width="12.33203125" style="2" customWidth="1"/>
    <col min="1812" max="1812" width="10.77734375" style="2" customWidth="1"/>
    <col min="1813" max="1814" width="28.33203125" style="2" customWidth="1"/>
    <col min="1815" max="1815" width="12.5546875" style="2" customWidth="1"/>
    <col min="1816" max="1816" width="12" style="2" customWidth="1"/>
    <col min="1817" max="1821" width="7.44140625" style="2" customWidth="1"/>
    <col min="1822" max="2057" width="7.44140625" style="2"/>
    <col min="2058" max="2058" width="4.5546875" style="2" customWidth="1"/>
    <col min="2059" max="2059" width="44" style="2" customWidth="1"/>
    <col min="2060" max="2060" width="13" style="2" customWidth="1"/>
    <col min="2061" max="2066" width="10.77734375" style="2" customWidth="1"/>
    <col min="2067" max="2067" width="12.33203125" style="2" customWidth="1"/>
    <col min="2068" max="2068" width="10.77734375" style="2" customWidth="1"/>
    <col min="2069" max="2070" width="28.33203125" style="2" customWidth="1"/>
    <col min="2071" max="2071" width="12.5546875" style="2" customWidth="1"/>
    <col min="2072" max="2072" width="12" style="2" customWidth="1"/>
    <col min="2073" max="2077" width="7.44140625" style="2" customWidth="1"/>
    <col min="2078" max="2313" width="7.44140625" style="2"/>
    <col min="2314" max="2314" width="4.5546875" style="2" customWidth="1"/>
    <col min="2315" max="2315" width="44" style="2" customWidth="1"/>
    <col min="2316" max="2316" width="13" style="2" customWidth="1"/>
    <col min="2317" max="2322" width="10.77734375" style="2" customWidth="1"/>
    <col min="2323" max="2323" width="12.33203125" style="2" customWidth="1"/>
    <col min="2324" max="2324" width="10.77734375" style="2" customWidth="1"/>
    <col min="2325" max="2326" width="28.33203125" style="2" customWidth="1"/>
    <col min="2327" max="2327" width="12.5546875" style="2" customWidth="1"/>
    <col min="2328" max="2328" width="12" style="2" customWidth="1"/>
    <col min="2329" max="2333" width="7.44140625" style="2" customWidth="1"/>
    <col min="2334" max="2569" width="7.44140625" style="2"/>
    <col min="2570" max="2570" width="4.5546875" style="2" customWidth="1"/>
    <col min="2571" max="2571" width="44" style="2" customWidth="1"/>
    <col min="2572" max="2572" width="13" style="2" customWidth="1"/>
    <col min="2573" max="2578" width="10.77734375" style="2" customWidth="1"/>
    <col min="2579" max="2579" width="12.33203125" style="2" customWidth="1"/>
    <col min="2580" max="2580" width="10.77734375" style="2" customWidth="1"/>
    <col min="2581" max="2582" width="28.33203125" style="2" customWidth="1"/>
    <col min="2583" max="2583" width="12.5546875" style="2" customWidth="1"/>
    <col min="2584" max="2584" width="12" style="2" customWidth="1"/>
    <col min="2585" max="2589" width="7.44140625" style="2" customWidth="1"/>
    <col min="2590" max="2825" width="7.44140625" style="2"/>
    <col min="2826" max="2826" width="4.5546875" style="2" customWidth="1"/>
    <col min="2827" max="2827" width="44" style="2" customWidth="1"/>
    <col min="2828" max="2828" width="13" style="2" customWidth="1"/>
    <col min="2829" max="2834" width="10.77734375" style="2" customWidth="1"/>
    <col min="2835" max="2835" width="12.33203125" style="2" customWidth="1"/>
    <col min="2836" max="2836" width="10.77734375" style="2" customWidth="1"/>
    <col min="2837" max="2838" width="28.33203125" style="2" customWidth="1"/>
    <col min="2839" max="2839" width="12.5546875" style="2" customWidth="1"/>
    <col min="2840" max="2840" width="12" style="2" customWidth="1"/>
    <col min="2841" max="2845" width="7.44140625" style="2" customWidth="1"/>
    <col min="2846" max="3081" width="7.44140625" style="2"/>
    <col min="3082" max="3082" width="4.5546875" style="2" customWidth="1"/>
    <col min="3083" max="3083" width="44" style="2" customWidth="1"/>
    <col min="3084" max="3084" width="13" style="2" customWidth="1"/>
    <col min="3085" max="3090" width="10.77734375" style="2" customWidth="1"/>
    <col min="3091" max="3091" width="12.33203125" style="2" customWidth="1"/>
    <col min="3092" max="3092" width="10.77734375" style="2" customWidth="1"/>
    <col min="3093" max="3094" width="28.33203125" style="2" customWidth="1"/>
    <col min="3095" max="3095" width="12.5546875" style="2" customWidth="1"/>
    <col min="3096" max="3096" width="12" style="2" customWidth="1"/>
    <col min="3097" max="3101" width="7.44140625" style="2" customWidth="1"/>
    <col min="3102" max="3337" width="7.44140625" style="2"/>
    <col min="3338" max="3338" width="4.5546875" style="2" customWidth="1"/>
    <col min="3339" max="3339" width="44" style="2" customWidth="1"/>
    <col min="3340" max="3340" width="13" style="2" customWidth="1"/>
    <col min="3341" max="3346" width="10.77734375" style="2" customWidth="1"/>
    <col min="3347" max="3347" width="12.33203125" style="2" customWidth="1"/>
    <col min="3348" max="3348" width="10.77734375" style="2" customWidth="1"/>
    <col min="3349" max="3350" width="28.33203125" style="2" customWidth="1"/>
    <col min="3351" max="3351" width="12.5546875" style="2" customWidth="1"/>
    <col min="3352" max="3352" width="12" style="2" customWidth="1"/>
    <col min="3353" max="3357" width="7.44140625" style="2" customWidth="1"/>
    <col min="3358" max="3593" width="7.44140625" style="2"/>
    <col min="3594" max="3594" width="4.5546875" style="2" customWidth="1"/>
    <col min="3595" max="3595" width="44" style="2" customWidth="1"/>
    <col min="3596" max="3596" width="13" style="2" customWidth="1"/>
    <col min="3597" max="3602" width="10.77734375" style="2" customWidth="1"/>
    <col min="3603" max="3603" width="12.33203125" style="2" customWidth="1"/>
    <col min="3604" max="3604" width="10.77734375" style="2" customWidth="1"/>
    <col min="3605" max="3606" width="28.33203125" style="2" customWidth="1"/>
    <col min="3607" max="3607" width="12.5546875" style="2" customWidth="1"/>
    <col min="3608" max="3608" width="12" style="2" customWidth="1"/>
    <col min="3609" max="3613" width="7.44140625" style="2" customWidth="1"/>
    <col min="3614" max="3849" width="7.44140625" style="2"/>
    <col min="3850" max="3850" width="4.5546875" style="2" customWidth="1"/>
    <col min="3851" max="3851" width="44" style="2" customWidth="1"/>
    <col min="3852" max="3852" width="13" style="2" customWidth="1"/>
    <col min="3853" max="3858" width="10.77734375" style="2" customWidth="1"/>
    <col min="3859" max="3859" width="12.33203125" style="2" customWidth="1"/>
    <col min="3860" max="3860" width="10.77734375" style="2" customWidth="1"/>
    <col min="3861" max="3862" width="28.33203125" style="2" customWidth="1"/>
    <col min="3863" max="3863" width="12.5546875" style="2" customWidth="1"/>
    <col min="3864" max="3864" width="12" style="2" customWidth="1"/>
    <col min="3865" max="3869" width="7.44140625" style="2" customWidth="1"/>
    <col min="3870" max="4105" width="7.44140625" style="2"/>
    <col min="4106" max="4106" width="4.5546875" style="2" customWidth="1"/>
    <col min="4107" max="4107" width="44" style="2" customWidth="1"/>
    <col min="4108" max="4108" width="13" style="2" customWidth="1"/>
    <col min="4109" max="4114" width="10.77734375" style="2" customWidth="1"/>
    <col min="4115" max="4115" width="12.33203125" style="2" customWidth="1"/>
    <col min="4116" max="4116" width="10.77734375" style="2" customWidth="1"/>
    <col min="4117" max="4118" width="28.33203125" style="2" customWidth="1"/>
    <col min="4119" max="4119" width="12.5546875" style="2" customWidth="1"/>
    <col min="4120" max="4120" width="12" style="2" customWidth="1"/>
    <col min="4121" max="4125" width="7.44140625" style="2" customWidth="1"/>
    <col min="4126" max="4361" width="7.44140625" style="2"/>
    <col min="4362" max="4362" width="4.5546875" style="2" customWidth="1"/>
    <col min="4363" max="4363" width="44" style="2" customWidth="1"/>
    <col min="4364" max="4364" width="13" style="2" customWidth="1"/>
    <col min="4365" max="4370" width="10.77734375" style="2" customWidth="1"/>
    <col min="4371" max="4371" width="12.33203125" style="2" customWidth="1"/>
    <col min="4372" max="4372" width="10.77734375" style="2" customWidth="1"/>
    <col min="4373" max="4374" width="28.33203125" style="2" customWidth="1"/>
    <col min="4375" max="4375" width="12.5546875" style="2" customWidth="1"/>
    <col min="4376" max="4376" width="12" style="2" customWidth="1"/>
    <col min="4377" max="4381" width="7.44140625" style="2" customWidth="1"/>
    <col min="4382" max="4617" width="7.44140625" style="2"/>
    <col min="4618" max="4618" width="4.5546875" style="2" customWidth="1"/>
    <col min="4619" max="4619" width="44" style="2" customWidth="1"/>
    <col min="4620" max="4620" width="13" style="2" customWidth="1"/>
    <col min="4621" max="4626" width="10.77734375" style="2" customWidth="1"/>
    <col min="4627" max="4627" width="12.33203125" style="2" customWidth="1"/>
    <col min="4628" max="4628" width="10.77734375" style="2" customWidth="1"/>
    <col min="4629" max="4630" width="28.33203125" style="2" customWidth="1"/>
    <col min="4631" max="4631" width="12.5546875" style="2" customWidth="1"/>
    <col min="4632" max="4632" width="12" style="2" customWidth="1"/>
    <col min="4633" max="4637" width="7.44140625" style="2" customWidth="1"/>
    <col min="4638" max="4873" width="7.44140625" style="2"/>
    <col min="4874" max="4874" width="4.5546875" style="2" customWidth="1"/>
    <col min="4875" max="4875" width="44" style="2" customWidth="1"/>
    <col min="4876" max="4876" width="13" style="2" customWidth="1"/>
    <col min="4877" max="4882" width="10.77734375" style="2" customWidth="1"/>
    <col min="4883" max="4883" width="12.33203125" style="2" customWidth="1"/>
    <col min="4884" max="4884" width="10.77734375" style="2" customWidth="1"/>
    <col min="4885" max="4886" width="28.33203125" style="2" customWidth="1"/>
    <col min="4887" max="4887" width="12.5546875" style="2" customWidth="1"/>
    <col min="4888" max="4888" width="12" style="2" customWidth="1"/>
    <col min="4889" max="4893" width="7.44140625" style="2" customWidth="1"/>
    <col min="4894" max="5129" width="7.44140625" style="2"/>
    <col min="5130" max="5130" width="4.5546875" style="2" customWidth="1"/>
    <col min="5131" max="5131" width="44" style="2" customWidth="1"/>
    <col min="5132" max="5132" width="13" style="2" customWidth="1"/>
    <col min="5133" max="5138" width="10.77734375" style="2" customWidth="1"/>
    <col min="5139" max="5139" width="12.33203125" style="2" customWidth="1"/>
    <col min="5140" max="5140" width="10.77734375" style="2" customWidth="1"/>
    <col min="5141" max="5142" width="28.33203125" style="2" customWidth="1"/>
    <col min="5143" max="5143" width="12.5546875" style="2" customWidth="1"/>
    <col min="5144" max="5144" width="12" style="2" customWidth="1"/>
    <col min="5145" max="5149" width="7.44140625" style="2" customWidth="1"/>
    <col min="5150" max="5385" width="7.44140625" style="2"/>
    <col min="5386" max="5386" width="4.5546875" style="2" customWidth="1"/>
    <col min="5387" max="5387" width="44" style="2" customWidth="1"/>
    <col min="5388" max="5388" width="13" style="2" customWidth="1"/>
    <col min="5389" max="5394" width="10.77734375" style="2" customWidth="1"/>
    <col min="5395" max="5395" width="12.33203125" style="2" customWidth="1"/>
    <col min="5396" max="5396" width="10.77734375" style="2" customWidth="1"/>
    <col min="5397" max="5398" width="28.33203125" style="2" customWidth="1"/>
    <col min="5399" max="5399" width="12.5546875" style="2" customWidth="1"/>
    <col min="5400" max="5400" width="12" style="2" customWidth="1"/>
    <col min="5401" max="5405" width="7.44140625" style="2" customWidth="1"/>
    <col min="5406" max="5641" width="7.44140625" style="2"/>
    <col min="5642" max="5642" width="4.5546875" style="2" customWidth="1"/>
    <col min="5643" max="5643" width="44" style="2" customWidth="1"/>
    <col min="5644" max="5644" width="13" style="2" customWidth="1"/>
    <col min="5645" max="5650" width="10.77734375" style="2" customWidth="1"/>
    <col min="5651" max="5651" width="12.33203125" style="2" customWidth="1"/>
    <col min="5652" max="5652" width="10.77734375" style="2" customWidth="1"/>
    <col min="5653" max="5654" width="28.33203125" style="2" customWidth="1"/>
    <col min="5655" max="5655" width="12.5546875" style="2" customWidth="1"/>
    <col min="5656" max="5656" width="12" style="2" customWidth="1"/>
    <col min="5657" max="5661" width="7.44140625" style="2" customWidth="1"/>
    <col min="5662" max="5897" width="7.44140625" style="2"/>
    <col min="5898" max="5898" width="4.5546875" style="2" customWidth="1"/>
    <col min="5899" max="5899" width="44" style="2" customWidth="1"/>
    <col min="5900" max="5900" width="13" style="2" customWidth="1"/>
    <col min="5901" max="5906" width="10.77734375" style="2" customWidth="1"/>
    <col min="5907" max="5907" width="12.33203125" style="2" customWidth="1"/>
    <col min="5908" max="5908" width="10.77734375" style="2" customWidth="1"/>
    <col min="5909" max="5910" width="28.33203125" style="2" customWidth="1"/>
    <col min="5911" max="5911" width="12.5546875" style="2" customWidth="1"/>
    <col min="5912" max="5912" width="12" style="2" customWidth="1"/>
    <col min="5913" max="5917" width="7.44140625" style="2" customWidth="1"/>
    <col min="5918" max="6153" width="7.44140625" style="2"/>
    <col min="6154" max="6154" width="4.5546875" style="2" customWidth="1"/>
    <col min="6155" max="6155" width="44" style="2" customWidth="1"/>
    <col min="6156" max="6156" width="13" style="2" customWidth="1"/>
    <col min="6157" max="6162" width="10.77734375" style="2" customWidth="1"/>
    <col min="6163" max="6163" width="12.33203125" style="2" customWidth="1"/>
    <col min="6164" max="6164" width="10.77734375" style="2" customWidth="1"/>
    <col min="6165" max="6166" width="28.33203125" style="2" customWidth="1"/>
    <col min="6167" max="6167" width="12.5546875" style="2" customWidth="1"/>
    <col min="6168" max="6168" width="12" style="2" customWidth="1"/>
    <col min="6169" max="6173" width="7.44140625" style="2" customWidth="1"/>
    <col min="6174" max="6409" width="7.44140625" style="2"/>
    <col min="6410" max="6410" width="4.5546875" style="2" customWidth="1"/>
    <col min="6411" max="6411" width="44" style="2" customWidth="1"/>
    <col min="6412" max="6412" width="13" style="2" customWidth="1"/>
    <col min="6413" max="6418" width="10.77734375" style="2" customWidth="1"/>
    <col min="6419" max="6419" width="12.33203125" style="2" customWidth="1"/>
    <col min="6420" max="6420" width="10.77734375" style="2" customWidth="1"/>
    <col min="6421" max="6422" width="28.33203125" style="2" customWidth="1"/>
    <col min="6423" max="6423" width="12.5546875" style="2" customWidth="1"/>
    <col min="6424" max="6424" width="12" style="2" customWidth="1"/>
    <col min="6425" max="6429" width="7.44140625" style="2" customWidth="1"/>
    <col min="6430" max="6665" width="7.44140625" style="2"/>
    <col min="6666" max="6666" width="4.5546875" style="2" customWidth="1"/>
    <col min="6667" max="6667" width="44" style="2" customWidth="1"/>
    <col min="6668" max="6668" width="13" style="2" customWidth="1"/>
    <col min="6669" max="6674" width="10.77734375" style="2" customWidth="1"/>
    <col min="6675" max="6675" width="12.33203125" style="2" customWidth="1"/>
    <col min="6676" max="6676" width="10.77734375" style="2" customWidth="1"/>
    <col min="6677" max="6678" width="28.33203125" style="2" customWidth="1"/>
    <col min="6679" max="6679" width="12.5546875" style="2" customWidth="1"/>
    <col min="6680" max="6680" width="12" style="2" customWidth="1"/>
    <col min="6681" max="6685" width="7.44140625" style="2" customWidth="1"/>
    <col min="6686" max="6921" width="7.44140625" style="2"/>
    <col min="6922" max="6922" width="4.5546875" style="2" customWidth="1"/>
    <col min="6923" max="6923" width="44" style="2" customWidth="1"/>
    <col min="6924" max="6924" width="13" style="2" customWidth="1"/>
    <col min="6925" max="6930" width="10.77734375" style="2" customWidth="1"/>
    <col min="6931" max="6931" width="12.33203125" style="2" customWidth="1"/>
    <col min="6932" max="6932" width="10.77734375" style="2" customWidth="1"/>
    <col min="6933" max="6934" width="28.33203125" style="2" customWidth="1"/>
    <col min="6935" max="6935" width="12.5546875" style="2" customWidth="1"/>
    <col min="6936" max="6936" width="12" style="2" customWidth="1"/>
    <col min="6937" max="6941" width="7.44140625" style="2" customWidth="1"/>
    <col min="6942" max="7177" width="7.44140625" style="2"/>
    <col min="7178" max="7178" width="4.5546875" style="2" customWidth="1"/>
    <col min="7179" max="7179" width="44" style="2" customWidth="1"/>
    <col min="7180" max="7180" width="13" style="2" customWidth="1"/>
    <col min="7181" max="7186" width="10.77734375" style="2" customWidth="1"/>
    <col min="7187" max="7187" width="12.33203125" style="2" customWidth="1"/>
    <col min="7188" max="7188" width="10.77734375" style="2" customWidth="1"/>
    <col min="7189" max="7190" width="28.33203125" style="2" customWidth="1"/>
    <col min="7191" max="7191" width="12.5546875" style="2" customWidth="1"/>
    <col min="7192" max="7192" width="12" style="2" customWidth="1"/>
    <col min="7193" max="7197" width="7.44140625" style="2" customWidth="1"/>
    <col min="7198" max="7433" width="7.44140625" style="2"/>
    <col min="7434" max="7434" width="4.5546875" style="2" customWidth="1"/>
    <col min="7435" max="7435" width="44" style="2" customWidth="1"/>
    <col min="7436" max="7436" width="13" style="2" customWidth="1"/>
    <col min="7437" max="7442" width="10.77734375" style="2" customWidth="1"/>
    <col min="7443" max="7443" width="12.33203125" style="2" customWidth="1"/>
    <col min="7444" max="7444" width="10.77734375" style="2" customWidth="1"/>
    <col min="7445" max="7446" width="28.33203125" style="2" customWidth="1"/>
    <col min="7447" max="7447" width="12.5546875" style="2" customWidth="1"/>
    <col min="7448" max="7448" width="12" style="2" customWidth="1"/>
    <col min="7449" max="7453" width="7.44140625" style="2" customWidth="1"/>
    <col min="7454" max="7689" width="7.44140625" style="2"/>
    <col min="7690" max="7690" width="4.5546875" style="2" customWidth="1"/>
    <col min="7691" max="7691" width="44" style="2" customWidth="1"/>
    <col min="7692" max="7692" width="13" style="2" customWidth="1"/>
    <col min="7693" max="7698" width="10.77734375" style="2" customWidth="1"/>
    <col min="7699" max="7699" width="12.33203125" style="2" customWidth="1"/>
    <col min="7700" max="7700" width="10.77734375" style="2" customWidth="1"/>
    <col min="7701" max="7702" width="28.33203125" style="2" customWidth="1"/>
    <col min="7703" max="7703" width="12.5546875" style="2" customWidth="1"/>
    <col min="7704" max="7704" width="12" style="2" customWidth="1"/>
    <col min="7705" max="7709" width="7.44140625" style="2" customWidth="1"/>
    <col min="7710" max="7945" width="7.44140625" style="2"/>
    <col min="7946" max="7946" width="4.5546875" style="2" customWidth="1"/>
    <col min="7947" max="7947" width="44" style="2" customWidth="1"/>
    <col min="7948" max="7948" width="13" style="2" customWidth="1"/>
    <col min="7949" max="7954" width="10.77734375" style="2" customWidth="1"/>
    <col min="7955" max="7955" width="12.33203125" style="2" customWidth="1"/>
    <col min="7956" max="7956" width="10.77734375" style="2" customWidth="1"/>
    <col min="7957" max="7958" width="28.33203125" style="2" customWidth="1"/>
    <col min="7959" max="7959" width="12.5546875" style="2" customWidth="1"/>
    <col min="7960" max="7960" width="12" style="2" customWidth="1"/>
    <col min="7961" max="7965" width="7.44140625" style="2" customWidth="1"/>
    <col min="7966" max="8201" width="7.44140625" style="2"/>
    <col min="8202" max="8202" width="4.5546875" style="2" customWidth="1"/>
    <col min="8203" max="8203" width="44" style="2" customWidth="1"/>
    <col min="8204" max="8204" width="13" style="2" customWidth="1"/>
    <col min="8205" max="8210" width="10.77734375" style="2" customWidth="1"/>
    <col min="8211" max="8211" width="12.33203125" style="2" customWidth="1"/>
    <col min="8212" max="8212" width="10.77734375" style="2" customWidth="1"/>
    <col min="8213" max="8214" width="28.33203125" style="2" customWidth="1"/>
    <col min="8215" max="8215" width="12.5546875" style="2" customWidth="1"/>
    <col min="8216" max="8216" width="12" style="2" customWidth="1"/>
    <col min="8217" max="8221" width="7.44140625" style="2" customWidth="1"/>
    <col min="8222" max="8457" width="7.44140625" style="2"/>
    <col min="8458" max="8458" width="4.5546875" style="2" customWidth="1"/>
    <col min="8459" max="8459" width="44" style="2" customWidth="1"/>
    <col min="8460" max="8460" width="13" style="2" customWidth="1"/>
    <col min="8461" max="8466" width="10.77734375" style="2" customWidth="1"/>
    <col min="8467" max="8467" width="12.33203125" style="2" customWidth="1"/>
    <col min="8468" max="8468" width="10.77734375" style="2" customWidth="1"/>
    <col min="8469" max="8470" width="28.33203125" style="2" customWidth="1"/>
    <col min="8471" max="8471" width="12.5546875" style="2" customWidth="1"/>
    <col min="8472" max="8472" width="12" style="2" customWidth="1"/>
    <col min="8473" max="8477" width="7.44140625" style="2" customWidth="1"/>
    <col min="8478" max="8713" width="7.44140625" style="2"/>
    <col min="8714" max="8714" width="4.5546875" style="2" customWidth="1"/>
    <col min="8715" max="8715" width="44" style="2" customWidth="1"/>
    <col min="8716" max="8716" width="13" style="2" customWidth="1"/>
    <col min="8717" max="8722" width="10.77734375" style="2" customWidth="1"/>
    <col min="8723" max="8723" width="12.33203125" style="2" customWidth="1"/>
    <col min="8724" max="8724" width="10.77734375" style="2" customWidth="1"/>
    <col min="8725" max="8726" width="28.33203125" style="2" customWidth="1"/>
    <col min="8727" max="8727" width="12.5546875" style="2" customWidth="1"/>
    <col min="8728" max="8728" width="12" style="2" customWidth="1"/>
    <col min="8729" max="8733" width="7.44140625" style="2" customWidth="1"/>
    <col min="8734" max="8969" width="7.44140625" style="2"/>
    <col min="8970" max="8970" width="4.5546875" style="2" customWidth="1"/>
    <col min="8971" max="8971" width="44" style="2" customWidth="1"/>
    <col min="8972" max="8972" width="13" style="2" customWidth="1"/>
    <col min="8973" max="8978" width="10.77734375" style="2" customWidth="1"/>
    <col min="8979" max="8979" width="12.33203125" style="2" customWidth="1"/>
    <col min="8980" max="8980" width="10.77734375" style="2" customWidth="1"/>
    <col min="8981" max="8982" width="28.33203125" style="2" customWidth="1"/>
    <col min="8983" max="8983" width="12.5546875" style="2" customWidth="1"/>
    <col min="8984" max="8984" width="12" style="2" customWidth="1"/>
    <col min="8985" max="8989" width="7.44140625" style="2" customWidth="1"/>
    <col min="8990" max="9225" width="7.44140625" style="2"/>
    <col min="9226" max="9226" width="4.5546875" style="2" customWidth="1"/>
    <col min="9227" max="9227" width="44" style="2" customWidth="1"/>
    <col min="9228" max="9228" width="13" style="2" customWidth="1"/>
    <col min="9229" max="9234" width="10.77734375" style="2" customWidth="1"/>
    <col min="9235" max="9235" width="12.33203125" style="2" customWidth="1"/>
    <col min="9236" max="9236" width="10.77734375" style="2" customWidth="1"/>
    <col min="9237" max="9238" width="28.33203125" style="2" customWidth="1"/>
    <col min="9239" max="9239" width="12.5546875" style="2" customWidth="1"/>
    <col min="9240" max="9240" width="12" style="2" customWidth="1"/>
    <col min="9241" max="9245" width="7.44140625" style="2" customWidth="1"/>
    <col min="9246" max="9481" width="7.44140625" style="2"/>
    <col min="9482" max="9482" width="4.5546875" style="2" customWidth="1"/>
    <col min="9483" max="9483" width="44" style="2" customWidth="1"/>
    <col min="9484" max="9484" width="13" style="2" customWidth="1"/>
    <col min="9485" max="9490" width="10.77734375" style="2" customWidth="1"/>
    <col min="9491" max="9491" width="12.33203125" style="2" customWidth="1"/>
    <col min="9492" max="9492" width="10.77734375" style="2" customWidth="1"/>
    <col min="9493" max="9494" width="28.33203125" style="2" customWidth="1"/>
    <col min="9495" max="9495" width="12.5546875" style="2" customWidth="1"/>
    <col min="9496" max="9496" width="12" style="2" customWidth="1"/>
    <col min="9497" max="9501" width="7.44140625" style="2" customWidth="1"/>
    <col min="9502" max="9737" width="7.44140625" style="2"/>
    <col min="9738" max="9738" width="4.5546875" style="2" customWidth="1"/>
    <col min="9739" max="9739" width="44" style="2" customWidth="1"/>
    <col min="9740" max="9740" width="13" style="2" customWidth="1"/>
    <col min="9741" max="9746" width="10.77734375" style="2" customWidth="1"/>
    <col min="9747" max="9747" width="12.33203125" style="2" customWidth="1"/>
    <col min="9748" max="9748" width="10.77734375" style="2" customWidth="1"/>
    <col min="9749" max="9750" width="28.33203125" style="2" customWidth="1"/>
    <col min="9751" max="9751" width="12.5546875" style="2" customWidth="1"/>
    <col min="9752" max="9752" width="12" style="2" customWidth="1"/>
    <col min="9753" max="9757" width="7.44140625" style="2" customWidth="1"/>
    <col min="9758" max="9993" width="7.44140625" style="2"/>
    <col min="9994" max="9994" width="4.5546875" style="2" customWidth="1"/>
    <col min="9995" max="9995" width="44" style="2" customWidth="1"/>
    <col min="9996" max="9996" width="13" style="2" customWidth="1"/>
    <col min="9997" max="10002" width="10.77734375" style="2" customWidth="1"/>
    <col min="10003" max="10003" width="12.33203125" style="2" customWidth="1"/>
    <col min="10004" max="10004" width="10.77734375" style="2" customWidth="1"/>
    <col min="10005" max="10006" width="28.33203125" style="2" customWidth="1"/>
    <col min="10007" max="10007" width="12.5546875" style="2" customWidth="1"/>
    <col min="10008" max="10008" width="12" style="2" customWidth="1"/>
    <col min="10009" max="10013" width="7.44140625" style="2" customWidth="1"/>
    <col min="10014" max="10249" width="7.44140625" style="2"/>
    <col min="10250" max="10250" width="4.5546875" style="2" customWidth="1"/>
    <col min="10251" max="10251" width="44" style="2" customWidth="1"/>
    <col min="10252" max="10252" width="13" style="2" customWidth="1"/>
    <col min="10253" max="10258" width="10.77734375" style="2" customWidth="1"/>
    <col min="10259" max="10259" width="12.33203125" style="2" customWidth="1"/>
    <col min="10260" max="10260" width="10.77734375" style="2" customWidth="1"/>
    <col min="10261" max="10262" width="28.33203125" style="2" customWidth="1"/>
    <col min="10263" max="10263" width="12.5546875" style="2" customWidth="1"/>
    <col min="10264" max="10264" width="12" style="2" customWidth="1"/>
    <col min="10265" max="10269" width="7.44140625" style="2" customWidth="1"/>
    <col min="10270" max="10505" width="7.44140625" style="2"/>
    <col min="10506" max="10506" width="4.5546875" style="2" customWidth="1"/>
    <col min="10507" max="10507" width="44" style="2" customWidth="1"/>
    <col min="10508" max="10508" width="13" style="2" customWidth="1"/>
    <col min="10509" max="10514" width="10.77734375" style="2" customWidth="1"/>
    <col min="10515" max="10515" width="12.33203125" style="2" customWidth="1"/>
    <col min="10516" max="10516" width="10.77734375" style="2" customWidth="1"/>
    <col min="10517" max="10518" width="28.33203125" style="2" customWidth="1"/>
    <col min="10519" max="10519" width="12.5546875" style="2" customWidth="1"/>
    <col min="10520" max="10520" width="12" style="2" customWidth="1"/>
    <col min="10521" max="10525" width="7.44140625" style="2" customWidth="1"/>
    <col min="10526" max="10761" width="7.44140625" style="2"/>
    <col min="10762" max="10762" width="4.5546875" style="2" customWidth="1"/>
    <col min="10763" max="10763" width="44" style="2" customWidth="1"/>
    <col min="10764" max="10764" width="13" style="2" customWidth="1"/>
    <col min="10765" max="10770" width="10.77734375" style="2" customWidth="1"/>
    <col min="10771" max="10771" width="12.33203125" style="2" customWidth="1"/>
    <col min="10772" max="10772" width="10.77734375" style="2" customWidth="1"/>
    <col min="10773" max="10774" width="28.33203125" style="2" customWidth="1"/>
    <col min="10775" max="10775" width="12.5546875" style="2" customWidth="1"/>
    <col min="10776" max="10776" width="12" style="2" customWidth="1"/>
    <col min="10777" max="10781" width="7.44140625" style="2" customWidth="1"/>
    <col min="10782" max="11017" width="7.44140625" style="2"/>
    <col min="11018" max="11018" width="4.5546875" style="2" customWidth="1"/>
    <col min="11019" max="11019" width="44" style="2" customWidth="1"/>
    <col min="11020" max="11020" width="13" style="2" customWidth="1"/>
    <col min="11021" max="11026" width="10.77734375" style="2" customWidth="1"/>
    <col min="11027" max="11027" width="12.33203125" style="2" customWidth="1"/>
    <col min="11028" max="11028" width="10.77734375" style="2" customWidth="1"/>
    <col min="11029" max="11030" width="28.33203125" style="2" customWidth="1"/>
    <col min="11031" max="11031" width="12.5546875" style="2" customWidth="1"/>
    <col min="11032" max="11032" width="12" style="2" customWidth="1"/>
    <col min="11033" max="11037" width="7.44140625" style="2" customWidth="1"/>
    <col min="11038" max="11273" width="7.44140625" style="2"/>
    <col min="11274" max="11274" width="4.5546875" style="2" customWidth="1"/>
    <col min="11275" max="11275" width="44" style="2" customWidth="1"/>
    <col min="11276" max="11276" width="13" style="2" customWidth="1"/>
    <col min="11277" max="11282" width="10.77734375" style="2" customWidth="1"/>
    <col min="11283" max="11283" width="12.33203125" style="2" customWidth="1"/>
    <col min="11284" max="11284" width="10.77734375" style="2" customWidth="1"/>
    <col min="11285" max="11286" width="28.33203125" style="2" customWidth="1"/>
    <col min="11287" max="11287" width="12.5546875" style="2" customWidth="1"/>
    <col min="11288" max="11288" width="12" style="2" customWidth="1"/>
    <col min="11289" max="11293" width="7.44140625" style="2" customWidth="1"/>
    <col min="11294" max="11529" width="7.44140625" style="2"/>
    <col min="11530" max="11530" width="4.5546875" style="2" customWidth="1"/>
    <col min="11531" max="11531" width="44" style="2" customWidth="1"/>
    <col min="11532" max="11532" width="13" style="2" customWidth="1"/>
    <col min="11533" max="11538" width="10.77734375" style="2" customWidth="1"/>
    <col min="11539" max="11539" width="12.33203125" style="2" customWidth="1"/>
    <col min="11540" max="11540" width="10.77734375" style="2" customWidth="1"/>
    <col min="11541" max="11542" width="28.33203125" style="2" customWidth="1"/>
    <col min="11543" max="11543" width="12.5546875" style="2" customWidth="1"/>
    <col min="11544" max="11544" width="12" style="2" customWidth="1"/>
    <col min="11545" max="11549" width="7.44140625" style="2" customWidth="1"/>
    <col min="11550" max="11785" width="7.44140625" style="2"/>
    <col min="11786" max="11786" width="4.5546875" style="2" customWidth="1"/>
    <col min="11787" max="11787" width="44" style="2" customWidth="1"/>
    <col min="11788" max="11788" width="13" style="2" customWidth="1"/>
    <col min="11789" max="11794" width="10.77734375" style="2" customWidth="1"/>
    <col min="11795" max="11795" width="12.33203125" style="2" customWidth="1"/>
    <col min="11796" max="11796" width="10.77734375" style="2" customWidth="1"/>
    <col min="11797" max="11798" width="28.33203125" style="2" customWidth="1"/>
    <col min="11799" max="11799" width="12.5546875" style="2" customWidth="1"/>
    <col min="11800" max="11800" width="12" style="2" customWidth="1"/>
    <col min="11801" max="11805" width="7.44140625" style="2" customWidth="1"/>
    <col min="11806" max="12041" width="7.44140625" style="2"/>
    <col min="12042" max="12042" width="4.5546875" style="2" customWidth="1"/>
    <col min="12043" max="12043" width="44" style="2" customWidth="1"/>
    <col min="12044" max="12044" width="13" style="2" customWidth="1"/>
    <col min="12045" max="12050" width="10.77734375" style="2" customWidth="1"/>
    <col min="12051" max="12051" width="12.33203125" style="2" customWidth="1"/>
    <col min="12052" max="12052" width="10.77734375" style="2" customWidth="1"/>
    <col min="12053" max="12054" width="28.33203125" style="2" customWidth="1"/>
    <col min="12055" max="12055" width="12.5546875" style="2" customWidth="1"/>
    <col min="12056" max="12056" width="12" style="2" customWidth="1"/>
    <col min="12057" max="12061" width="7.44140625" style="2" customWidth="1"/>
    <col min="12062" max="12297" width="7.44140625" style="2"/>
    <col min="12298" max="12298" width="4.5546875" style="2" customWidth="1"/>
    <col min="12299" max="12299" width="44" style="2" customWidth="1"/>
    <col min="12300" max="12300" width="13" style="2" customWidth="1"/>
    <col min="12301" max="12306" width="10.77734375" style="2" customWidth="1"/>
    <col min="12307" max="12307" width="12.33203125" style="2" customWidth="1"/>
    <col min="12308" max="12308" width="10.77734375" style="2" customWidth="1"/>
    <col min="12309" max="12310" width="28.33203125" style="2" customWidth="1"/>
    <col min="12311" max="12311" width="12.5546875" style="2" customWidth="1"/>
    <col min="12312" max="12312" width="12" style="2" customWidth="1"/>
    <col min="12313" max="12317" width="7.44140625" style="2" customWidth="1"/>
    <col min="12318" max="12553" width="7.44140625" style="2"/>
    <col min="12554" max="12554" width="4.5546875" style="2" customWidth="1"/>
    <col min="12555" max="12555" width="44" style="2" customWidth="1"/>
    <col min="12556" max="12556" width="13" style="2" customWidth="1"/>
    <col min="12557" max="12562" width="10.77734375" style="2" customWidth="1"/>
    <col min="12563" max="12563" width="12.33203125" style="2" customWidth="1"/>
    <col min="12564" max="12564" width="10.77734375" style="2" customWidth="1"/>
    <col min="12565" max="12566" width="28.33203125" style="2" customWidth="1"/>
    <col min="12567" max="12567" width="12.5546875" style="2" customWidth="1"/>
    <col min="12568" max="12568" width="12" style="2" customWidth="1"/>
    <col min="12569" max="12573" width="7.44140625" style="2" customWidth="1"/>
    <col min="12574" max="12809" width="7.44140625" style="2"/>
    <col min="12810" max="12810" width="4.5546875" style="2" customWidth="1"/>
    <col min="12811" max="12811" width="44" style="2" customWidth="1"/>
    <col min="12812" max="12812" width="13" style="2" customWidth="1"/>
    <col min="12813" max="12818" width="10.77734375" style="2" customWidth="1"/>
    <col min="12819" max="12819" width="12.33203125" style="2" customWidth="1"/>
    <col min="12820" max="12820" width="10.77734375" style="2" customWidth="1"/>
    <col min="12821" max="12822" width="28.33203125" style="2" customWidth="1"/>
    <col min="12823" max="12823" width="12.5546875" style="2" customWidth="1"/>
    <col min="12824" max="12824" width="12" style="2" customWidth="1"/>
    <col min="12825" max="12829" width="7.44140625" style="2" customWidth="1"/>
    <col min="12830" max="13065" width="7.44140625" style="2"/>
    <col min="13066" max="13066" width="4.5546875" style="2" customWidth="1"/>
    <col min="13067" max="13067" width="44" style="2" customWidth="1"/>
    <col min="13068" max="13068" width="13" style="2" customWidth="1"/>
    <col min="13069" max="13074" width="10.77734375" style="2" customWidth="1"/>
    <col min="13075" max="13075" width="12.33203125" style="2" customWidth="1"/>
    <col min="13076" max="13076" width="10.77734375" style="2" customWidth="1"/>
    <col min="13077" max="13078" width="28.33203125" style="2" customWidth="1"/>
    <col min="13079" max="13079" width="12.5546875" style="2" customWidth="1"/>
    <col min="13080" max="13080" width="12" style="2" customWidth="1"/>
    <col min="13081" max="13085" width="7.44140625" style="2" customWidth="1"/>
    <col min="13086" max="13321" width="7.44140625" style="2"/>
    <col min="13322" max="13322" width="4.5546875" style="2" customWidth="1"/>
    <col min="13323" max="13323" width="44" style="2" customWidth="1"/>
    <col min="13324" max="13324" width="13" style="2" customWidth="1"/>
    <col min="13325" max="13330" width="10.77734375" style="2" customWidth="1"/>
    <col min="13331" max="13331" width="12.33203125" style="2" customWidth="1"/>
    <col min="13332" max="13332" width="10.77734375" style="2" customWidth="1"/>
    <col min="13333" max="13334" width="28.33203125" style="2" customWidth="1"/>
    <col min="13335" max="13335" width="12.5546875" style="2" customWidth="1"/>
    <col min="13336" max="13336" width="12" style="2" customWidth="1"/>
    <col min="13337" max="13341" width="7.44140625" style="2" customWidth="1"/>
    <col min="13342" max="13577" width="7.44140625" style="2"/>
    <col min="13578" max="13578" width="4.5546875" style="2" customWidth="1"/>
    <col min="13579" max="13579" width="44" style="2" customWidth="1"/>
    <col min="13580" max="13580" width="13" style="2" customWidth="1"/>
    <col min="13581" max="13586" width="10.77734375" style="2" customWidth="1"/>
    <col min="13587" max="13587" width="12.33203125" style="2" customWidth="1"/>
    <col min="13588" max="13588" width="10.77734375" style="2" customWidth="1"/>
    <col min="13589" max="13590" width="28.33203125" style="2" customWidth="1"/>
    <col min="13591" max="13591" width="12.5546875" style="2" customWidth="1"/>
    <col min="13592" max="13592" width="12" style="2" customWidth="1"/>
    <col min="13593" max="13597" width="7.44140625" style="2" customWidth="1"/>
    <col min="13598" max="13833" width="7.44140625" style="2"/>
    <col min="13834" max="13834" width="4.5546875" style="2" customWidth="1"/>
    <col min="13835" max="13835" width="44" style="2" customWidth="1"/>
    <col min="13836" max="13836" width="13" style="2" customWidth="1"/>
    <col min="13837" max="13842" width="10.77734375" style="2" customWidth="1"/>
    <col min="13843" max="13843" width="12.33203125" style="2" customWidth="1"/>
    <col min="13844" max="13844" width="10.77734375" style="2" customWidth="1"/>
    <col min="13845" max="13846" width="28.33203125" style="2" customWidth="1"/>
    <col min="13847" max="13847" width="12.5546875" style="2" customWidth="1"/>
    <col min="13848" max="13848" width="12" style="2" customWidth="1"/>
    <col min="13849" max="13853" width="7.44140625" style="2" customWidth="1"/>
    <col min="13854" max="14089" width="7.44140625" style="2"/>
    <col min="14090" max="14090" width="4.5546875" style="2" customWidth="1"/>
    <col min="14091" max="14091" width="44" style="2" customWidth="1"/>
    <col min="14092" max="14092" width="13" style="2" customWidth="1"/>
    <col min="14093" max="14098" width="10.77734375" style="2" customWidth="1"/>
    <col min="14099" max="14099" width="12.33203125" style="2" customWidth="1"/>
    <col min="14100" max="14100" width="10.77734375" style="2" customWidth="1"/>
    <col min="14101" max="14102" width="28.33203125" style="2" customWidth="1"/>
    <col min="14103" max="14103" width="12.5546875" style="2" customWidth="1"/>
    <col min="14104" max="14104" width="12" style="2" customWidth="1"/>
    <col min="14105" max="14109" width="7.44140625" style="2" customWidth="1"/>
    <col min="14110" max="14345" width="7.44140625" style="2"/>
    <col min="14346" max="14346" width="4.5546875" style="2" customWidth="1"/>
    <col min="14347" max="14347" width="44" style="2" customWidth="1"/>
    <col min="14348" max="14348" width="13" style="2" customWidth="1"/>
    <col min="14349" max="14354" width="10.77734375" style="2" customWidth="1"/>
    <col min="14355" max="14355" width="12.33203125" style="2" customWidth="1"/>
    <col min="14356" max="14356" width="10.77734375" style="2" customWidth="1"/>
    <col min="14357" max="14358" width="28.33203125" style="2" customWidth="1"/>
    <col min="14359" max="14359" width="12.5546875" style="2" customWidth="1"/>
    <col min="14360" max="14360" width="12" style="2" customWidth="1"/>
    <col min="14361" max="14365" width="7.44140625" style="2" customWidth="1"/>
    <col min="14366" max="14601" width="7.44140625" style="2"/>
    <col min="14602" max="14602" width="4.5546875" style="2" customWidth="1"/>
    <col min="14603" max="14603" width="44" style="2" customWidth="1"/>
    <col min="14604" max="14604" width="13" style="2" customWidth="1"/>
    <col min="14605" max="14610" width="10.77734375" style="2" customWidth="1"/>
    <col min="14611" max="14611" width="12.33203125" style="2" customWidth="1"/>
    <col min="14612" max="14612" width="10.77734375" style="2" customWidth="1"/>
    <col min="14613" max="14614" width="28.33203125" style="2" customWidth="1"/>
    <col min="14615" max="14615" width="12.5546875" style="2" customWidth="1"/>
    <col min="14616" max="14616" width="12" style="2" customWidth="1"/>
    <col min="14617" max="14621" width="7.44140625" style="2" customWidth="1"/>
    <col min="14622" max="14857" width="7.44140625" style="2"/>
    <col min="14858" max="14858" width="4.5546875" style="2" customWidth="1"/>
    <col min="14859" max="14859" width="44" style="2" customWidth="1"/>
    <col min="14860" max="14860" width="13" style="2" customWidth="1"/>
    <col min="14861" max="14866" width="10.77734375" style="2" customWidth="1"/>
    <col min="14867" max="14867" width="12.33203125" style="2" customWidth="1"/>
    <col min="14868" max="14868" width="10.77734375" style="2" customWidth="1"/>
    <col min="14869" max="14870" width="28.33203125" style="2" customWidth="1"/>
    <col min="14871" max="14871" width="12.5546875" style="2" customWidth="1"/>
    <col min="14872" max="14872" width="12" style="2" customWidth="1"/>
    <col min="14873" max="14877" width="7.44140625" style="2" customWidth="1"/>
    <col min="14878" max="15113" width="7.44140625" style="2"/>
    <col min="15114" max="15114" width="4.5546875" style="2" customWidth="1"/>
    <col min="15115" max="15115" width="44" style="2" customWidth="1"/>
    <col min="15116" max="15116" width="13" style="2" customWidth="1"/>
    <col min="15117" max="15122" width="10.77734375" style="2" customWidth="1"/>
    <col min="15123" max="15123" width="12.33203125" style="2" customWidth="1"/>
    <col min="15124" max="15124" width="10.77734375" style="2" customWidth="1"/>
    <col min="15125" max="15126" width="28.33203125" style="2" customWidth="1"/>
    <col min="15127" max="15127" width="12.5546875" style="2" customWidth="1"/>
    <col min="15128" max="15128" width="12" style="2" customWidth="1"/>
    <col min="15129" max="15133" width="7.44140625" style="2" customWidth="1"/>
    <col min="15134" max="15369" width="7.44140625" style="2"/>
    <col min="15370" max="15370" width="4.5546875" style="2" customWidth="1"/>
    <col min="15371" max="15371" width="44" style="2" customWidth="1"/>
    <col min="15372" max="15372" width="13" style="2" customWidth="1"/>
    <col min="15373" max="15378" width="10.77734375" style="2" customWidth="1"/>
    <col min="15379" max="15379" width="12.33203125" style="2" customWidth="1"/>
    <col min="15380" max="15380" width="10.77734375" style="2" customWidth="1"/>
    <col min="15381" max="15382" width="28.33203125" style="2" customWidth="1"/>
    <col min="15383" max="15383" width="12.5546875" style="2" customWidth="1"/>
    <col min="15384" max="15384" width="12" style="2" customWidth="1"/>
    <col min="15385" max="15389" width="7.44140625" style="2" customWidth="1"/>
    <col min="15390" max="15625" width="7.44140625" style="2"/>
    <col min="15626" max="15626" width="4.5546875" style="2" customWidth="1"/>
    <col min="15627" max="15627" width="44" style="2" customWidth="1"/>
    <col min="15628" max="15628" width="13" style="2" customWidth="1"/>
    <col min="15629" max="15634" width="10.77734375" style="2" customWidth="1"/>
    <col min="15635" max="15635" width="12.33203125" style="2" customWidth="1"/>
    <col min="15636" max="15636" width="10.77734375" style="2" customWidth="1"/>
    <col min="15637" max="15638" width="28.33203125" style="2" customWidth="1"/>
    <col min="15639" max="15639" width="12.5546875" style="2" customWidth="1"/>
    <col min="15640" max="15640" width="12" style="2" customWidth="1"/>
    <col min="15641" max="15645" width="7.44140625" style="2" customWidth="1"/>
    <col min="15646" max="15881" width="7.44140625" style="2"/>
    <col min="15882" max="15882" width="4.5546875" style="2" customWidth="1"/>
    <col min="15883" max="15883" width="44" style="2" customWidth="1"/>
    <col min="15884" max="15884" width="13" style="2" customWidth="1"/>
    <col min="15885" max="15890" width="10.77734375" style="2" customWidth="1"/>
    <col min="15891" max="15891" width="12.33203125" style="2" customWidth="1"/>
    <col min="15892" max="15892" width="10.77734375" style="2" customWidth="1"/>
    <col min="15893" max="15894" width="28.33203125" style="2" customWidth="1"/>
    <col min="15895" max="15895" width="12.5546875" style="2" customWidth="1"/>
    <col min="15896" max="15896" width="12" style="2" customWidth="1"/>
    <col min="15897" max="15901" width="7.44140625" style="2" customWidth="1"/>
    <col min="15902" max="16137" width="7.44140625" style="2"/>
    <col min="16138" max="16138" width="4.5546875" style="2" customWidth="1"/>
    <col min="16139" max="16139" width="44" style="2" customWidth="1"/>
    <col min="16140" max="16140" width="13" style="2" customWidth="1"/>
    <col min="16141" max="16146" width="10.77734375" style="2" customWidth="1"/>
    <col min="16147" max="16147" width="12.33203125" style="2" customWidth="1"/>
    <col min="16148" max="16148" width="10.77734375" style="2" customWidth="1"/>
    <col min="16149" max="16150" width="28.33203125" style="2" customWidth="1"/>
    <col min="16151" max="16151" width="12.5546875" style="2" customWidth="1"/>
    <col min="16152" max="16152" width="12" style="2" customWidth="1"/>
    <col min="16153" max="16157" width="7.44140625" style="2" customWidth="1"/>
    <col min="16158" max="16384" width="7.44140625" style="2"/>
  </cols>
  <sheetData>
    <row r="1" spans="1:33">
      <c r="A1" s="344" t="s">
        <v>327</v>
      </c>
      <c r="B1" s="344"/>
      <c r="C1" s="344"/>
      <c r="D1" s="344"/>
      <c r="E1" s="344"/>
      <c r="F1" s="344"/>
      <c r="G1" s="344"/>
      <c r="H1" s="344"/>
      <c r="I1" s="344"/>
      <c r="J1" s="344"/>
      <c r="K1" s="344"/>
      <c r="L1" s="344"/>
      <c r="M1" s="344"/>
      <c r="N1" s="344"/>
      <c r="O1" s="344"/>
      <c r="P1" s="344"/>
      <c r="Q1" s="344"/>
      <c r="R1" s="344"/>
      <c r="S1" s="344"/>
      <c r="T1" s="344"/>
      <c r="U1" s="344"/>
      <c r="V1" s="344"/>
      <c r="W1" s="344"/>
    </row>
    <row r="2" spans="1:33">
      <c r="A2" s="344" t="s">
        <v>340</v>
      </c>
      <c r="B2" s="344"/>
      <c r="C2" s="344"/>
      <c r="D2" s="344"/>
      <c r="E2" s="344"/>
      <c r="F2" s="344"/>
      <c r="G2" s="344"/>
      <c r="H2" s="344"/>
      <c r="I2" s="344"/>
      <c r="J2" s="344"/>
      <c r="K2" s="344"/>
      <c r="L2" s="344"/>
      <c r="M2" s="344"/>
      <c r="N2" s="344"/>
      <c r="O2" s="344"/>
      <c r="P2" s="344"/>
      <c r="Q2" s="344"/>
      <c r="R2" s="344"/>
      <c r="S2" s="344"/>
      <c r="T2" s="344"/>
      <c r="U2" s="344"/>
      <c r="V2" s="344"/>
      <c r="W2" s="344"/>
    </row>
    <row r="3" spans="1:33">
      <c r="A3" s="401" t="str">
        <f>'CT PTKTXHVĐBDTMN'!A3:W3</f>
        <v>(Kèm theo Báo cáo số              /BC-UBND ngày 14 tháng 11 năm 2024 của UBND huyện Tuần Giáo)</v>
      </c>
      <c r="B3" s="401"/>
      <c r="C3" s="401"/>
      <c r="D3" s="401"/>
      <c r="E3" s="401"/>
      <c r="F3" s="401"/>
      <c r="G3" s="401"/>
      <c r="H3" s="401"/>
      <c r="I3" s="401"/>
      <c r="J3" s="401"/>
      <c r="K3" s="401"/>
      <c r="L3" s="401"/>
      <c r="M3" s="401"/>
      <c r="N3" s="401"/>
      <c r="O3" s="401"/>
      <c r="P3" s="401"/>
      <c r="Q3" s="401"/>
      <c r="R3" s="401"/>
      <c r="S3" s="401"/>
      <c r="T3" s="401"/>
      <c r="U3" s="401"/>
      <c r="V3" s="401"/>
      <c r="W3" s="401"/>
    </row>
    <row r="4" spans="1:33" s="9" customFormat="1">
      <c r="A4" s="6"/>
      <c r="B4" s="7"/>
      <c r="C4" s="8"/>
      <c r="D4" s="8"/>
      <c r="E4" s="114"/>
      <c r="F4" s="114"/>
      <c r="G4" s="114"/>
      <c r="H4" s="114"/>
      <c r="I4" s="114"/>
      <c r="J4" s="114"/>
      <c r="K4" s="114"/>
      <c r="L4" s="114"/>
      <c r="M4" s="114"/>
      <c r="N4" s="118"/>
      <c r="O4" s="119"/>
      <c r="P4" s="402" t="s">
        <v>4</v>
      </c>
      <c r="Q4" s="402"/>
      <c r="R4" s="402"/>
      <c r="S4" s="402"/>
      <c r="T4" s="402"/>
      <c r="U4" s="402"/>
      <c r="V4" s="402"/>
      <c r="W4" s="402"/>
    </row>
    <row r="5" spans="1:33" s="9" customFormat="1" ht="30" customHeight="1">
      <c r="A5" s="358" t="s">
        <v>2</v>
      </c>
      <c r="B5" s="358" t="s">
        <v>1</v>
      </c>
      <c r="C5" s="348" t="s">
        <v>260</v>
      </c>
      <c r="D5" s="360"/>
      <c r="E5" s="360"/>
      <c r="F5" s="349"/>
      <c r="G5" s="348" t="s">
        <v>294</v>
      </c>
      <c r="H5" s="360"/>
      <c r="I5" s="360"/>
      <c r="J5" s="349"/>
      <c r="K5" s="356" t="s">
        <v>286</v>
      </c>
      <c r="L5" s="348" t="s">
        <v>295</v>
      </c>
      <c r="M5" s="360"/>
      <c r="N5" s="360"/>
      <c r="O5" s="349"/>
      <c r="P5" s="403" t="s">
        <v>304</v>
      </c>
      <c r="Q5" s="356" t="s">
        <v>334</v>
      </c>
      <c r="R5" s="350" t="s">
        <v>335</v>
      </c>
      <c r="S5" s="350"/>
      <c r="T5" s="350" t="s">
        <v>338</v>
      </c>
      <c r="U5" s="394" t="s">
        <v>283</v>
      </c>
      <c r="V5" s="394" t="s">
        <v>284</v>
      </c>
      <c r="W5" s="392" t="s">
        <v>285</v>
      </c>
    </row>
    <row r="6" spans="1:33" s="9" customFormat="1" ht="30" customHeight="1">
      <c r="A6" s="358"/>
      <c r="B6" s="358"/>
      <c r="C6" s="350" t="s">
        <v>0</v>
      </c>
      <c r="D6" s="350" t="s">
        <v>5</v>
      </c>
      <c r="E6" s="350"/>
      <c r="F6" s="399" t="s">
        <v>262</v>
      </c>
      <c r="G6" s="388" t="s">
        <v>0</v>
      </c>
      <c r="H6" s="380" t="s">
        <v>5</v>
      </c>
      <c r="I6" s="380"/>
      <c r="J6" s="356" t="s">
        <v>262</v>
      </c>
      <c r="K6" s="359"/>
      <c r="L6" s="398" t="s">
        <v>0</v>
      </c>
      <c r="M6" s="398" t="s">
        <v>5</v>
      </c>
      <c r="N6" s="398"/>
      <c r="O6" s="399" t="s">
        <v>262</v>
      </c>
      <c r="P6" s="404"/>
      <c r="Q6" s="359"/>
      <c r="R6" s="350" t="s">
        <v>336</v>
      </c>
      <c r="S6" s="350" t="s">
        <v>337</v>
      </c>
      <c r="T6" s="350"/>
      <c r="U6" s="395"/>
      <c r="V6" s="395"/>
      <c r="W6" s="393"/>
    </row>
    <row r="7" spans="1:33" s="9" customFormat="1" ht="30" customHeight="1">
      <c r="A7" s="358"/>
      <c r="B7" s="358"/>
      <c r="C7" s="350"/>
      <c r="D7" s="25" t="s">
        <v>6</v>
      </c>
      <c r="E7" s="120" t="s">
        <v>7</v>
      </c>
      <c r="F7" s="400"/>
      <c r="G7" s="388"/>
      <c r="H7" s="171" t="s">
        <v>6</v>
      </c>
      <c r="I7" s="25" t="s">
        <v>7</v>
      </c>
      <c r="J7" s="357"/>
      <c r="K7" s="357"/>
      <c r="L7" s="398"/>
      <c r="M7" s="120" t="s">
        <v>6</v>
      </c>
      <c r="N7" s="120" t="s">
        <v>7</v>
      </c>
      <c r="O7" s="400"/>
      <c r="P7" s="405"/>
      <c r="Q7" s="357"/>
      <c r="R7" s="350"/>
      <c r="S7" s="350"/>
      <c r="T7" s="350"/>
      <c r="U7" s="396"/>
      <c r="V7" s="396"/>
      <c r="W7" s="393"/>
    </row>
    <row r="8" spans="1:33" s="16" customFormat="1" ht="22.5" customHeight="1">
      <c r="A8" s="12"/>
      <c r="B8" s="12" t="s">
        <v>18</v>
      </c>
      <c r="C8" s="177">
        <f t="shared" ref="C8:T8" si="0">+C9+C13+C17+C37+C58</f>
        <v>2178.5851400000001</v>
      </c>
      <c r="D8" s="177">
        <f t="shared" si="0"/>
        <v>1810</v>
      </c>
      <c r="E8" s="177">
        <f t="shared" si="0"/>
        <v>0</v>
      </c>
      <c r="F8" s="177">
        <f t="shared" si="0"/>
        <v>368.58513999999997</v>
      </c>
      <c r="G8" s="177">
        <f t="shared" si="0"/>
        <v>0</v>
      </c>
      <c r="H8" s="177">
        <f t="shared" si="0"/>
        <v>0</v>
      </c>
      <c r="I8" s="177">
        <f t="shared" si="0"/>
        <v>0</v>
      </c>
      <c r="J8" s="177">
        <f t="shared" si="0"/>
        <v>0</v>
      </c>
      <c r="K8" s="177">
        <f t="shared" si="0"/>
        <v>0</v>
      </c>
      <c r="L8" s="177">
        <f t="shared" si="0"/>
        <v>1997.77</v>
      </c>
      <c r="M8" s="177">
        <f t="shared" si="0"/>
        <v>1600</v>
      </c>
      <c r="N8" s="177">
        <f t="shared" si="0"/>
        <v>56.502360000000003</v>
      </c>
      <c r="O8" s="177">
        <f t="shared" si="0"/>
        <v>341.26763999999997</v>
      </c>
      <c r="P8" s="177">
        <f t="shared" si="0"/>
        <v>4.2824868846567732</v>
      </c>
      <c r="Q8" s="177">
        <f t="shared" si="0"/>
        <v>0</v>
      </c>
      <c r="R8" s="177">
        <f t="shared" si="0"/>
        <v>2186.50236</v>
      </c>
      <c r="S8" s="177">
        <f t="shared" si="0"/>
        <v>0</v>
      </c>
      <c r="T8" s="177">
        <f t="shared" si="0"/>
        <v>3423.8375000000001</v>
      </c>
      <c r="U8" s="18"/>
      <c r="V8" s="18"/>
      <c r="W8" s="38">
        <f>W9+W13++W37+W58</f>
        <v>0</v>
      </c>
    </row>
    <row r="9" spans="1:33" s="16" customFormat="1" ht="67.5" customHeight="1">
      <c r="A9" s="12">
        <v>1</v>
      </c>
      <c r="B9" s="17" t="s">
        <v>9</v>
      </c>
      <c r="C9" s="177">
        <f>+C10</f>
        <v>941.25</v>
      </c>
      <c r="D9" s="177">
        <f t="shared" ref="D9:T9" si="1">+D10</f>
        <v>600</v>
      </c>
      <c r="E9" s="177">
        <f t="shared" si="1"/>
        <v>0</v>
      </c>
      <c r="F9" s="177">
        <f t="shared" si="1"/>
        <v>341.25</v>
      </c>
      <c r="G9" s="177">
        <f t="shared" si="1"/>
        <v>0</v>
      </c>
      <c r="H9" s="177">
        <f t="shared" si="1"/>
        <v>0</v>
      </c>
      <c r="I9" s="177">
        <f t="shared" si="1"/>
        <v>0</v>
      </c>
      <c r="J9" s="177">
        <f t="shared" si="1"/>
        <v>0</v>
      </c>
      <c r="K9" s="177">
        <f t="shared" si="1"/>
        <v>0</v>
      </c>
      <c r="L9" s="177">
        <f t="shared" si="1"/>
        <v>941.25</v>
      </c>
      <c r="M9" s="177">
        <f t="shared" si="1"/>
        <v>600</v>
      </c>
      <c r="N9" s="177">
        <f t="shared" si="1"/>
        <v>0</v>
      </c>
      <c r="O9" s="177">
        <f t="shared" si="1"/>
        <v>341.25</v>
      </c>
      <c r="P9" s="177">
        <f t="shared" si="1"/>
        <v>1</v>
      </c>
      <c r="Q9" s="177">
        <f t="shared" si="1"/>
        <v>0</v>
      </c>
      <c r="R9" s="177">
        <f t="shared" si="1"/>
        <v>0</v>
      </c>
      <c r="S9" s="177">
        <f t="shared" si="1"/>
        <v>0</v>
      </c>
      <c r="T9" s="177">
        <f t="shared" si="1"/>
        <v>0</v>
      </c>
      <c r="U9" s="123"/>
      <c r="V9" s="123"/>
      <c r="W9" s="38">
        <f>+W10</f>
        <v>0</v>
      </c>
    </row>
    <row r="10" spans="1:33" ht="75" customHeight="1">
      <c r="A10" s="19" t="s">
        <v>3</v>
      </c>
      <c r="B10" s="20" t="s">
        <v>10</v>
      </c>
      <c r="C10" s="179">
        <f>+D10+E10+F10</f>
        <v>941.25</v>
      </c>
      <c r="D10" s="179">
        <v>600</v>
      </c>
      <c r="E10" s="179"/>
      <c r="F10" s="179">
        <v>341.25</v>
      </c>
      <c r="G10" s="179"/>
      <c r="H10" s="179"/>
      <c r="I10" s="179"/>
      <c r="J10" s="179"/>
      <c r="K10" s="179"/>
      <c r="L10" s="179">
        <f>+M10+N10+O10</f>
        <v>941.25</v>
      </c>
      <c r="M10" s="179">
        <v>600</v>
      </c>
      <c r="N10" s="179"/>
      <c r="O10" s="179">
        <v>341.25</v>
      </c>
      <c r="P10" s="180">
        <f t="shared" ref="P10:P38" si="2">+L10/C10</f>
        <v>1</v>
      </c>
      <c r="Q10" s="180"/>
      <c r="R10" s="180"/>
      <c r="S10" s="180"/>
      <c r="T10" s="180"/>
      <c r="U10" s="125"/>
      <c r="V10" s="125"/>
      <c r="W10" s="39"/>
      <c r="AG10" s="26"/>
    </row>
    <row r="11" spans="1:33" s="211" customFormat="1" ht="36.75" customHeight="1">
      <c r="A11" s="160"/>
      <c r="B11" s="161" t="s">
        <v>351</v>
      </c>
      <c r="C11" s="181"/>
      <c r="D11" s="181">
        <v>300</v>
      </c>
      <c r="E11" s="181"/>
      <c r="F11" s="181"/>
      <c r="G11" s="181"/>
      <c r="H11" s="181"/>
      <c r="I11" s="181"/>
      <c r="J11" s="181"/>
      <c r="K11" s="181"/>
      <c r="L11" s="181"/>
      <c r="M11" s="181"/>
      <c r="N11" s="181"/>
      <c r="O11" s="181"/>
      <c r="P11" s="183"/>
      <c r="Q11" s="183"/>
      <c r="R11" s="183"/>
      <c r="S11" s="183"/>
      <c r="T11" s="183"/>
      <c r="U11" s="209"/>
      <c r="V11" s="209"/>
      <c r="W11" s="210"/>
      <c r="AG11" s="165"/>
    </row>
    <row r="12" spans="1:33" s="211" customFormat="1" ht="36.75" customHeight="1">
      <c r="A12" s="160"/>
      <c r="B12" s="161" t="s">
        <v>352</v>
      </c>
      <c r="C12" s="181"/>
      <c r="D12" s="181">
        <v>300</v>
      </c>
      <c r="E12" s="181"/>
      <c r="F12" s="181"/>
      <c r="G12" s="181"/>
      <c r="H12" s="181"/>
      <c r="I12" s="181"/>
      <c r="J12" s="181"/>
      <c r="K12" s="181"/>
      <c r="L12" s="181"/>
      <c r="M12" s="181"/>
      <c r="N12" s="181"/>
      <c r="O12" s="181"/>
      <c r="P12" s="183"/>
      <c r="Q12" s="183"/>
      <c r="R12" s="183"/>
      <c r="S12" s="183"/>
      <c r="T12" s="183"/>
      <c r="U12" s="209"/>
      <c r="V12" s="209"/>
      <c r="W12" s="210"/>
      <c r="AG12" s="165"/>
    </row>
    <row r="13" spans="1:33" s="16" customFormat="1" ht="104.25" customHeight="1">
      <c r="A13" s="22">
        <v>2</v>
      </c>
      <c r="B13" s="17" t="s">
        <v>11</v>
      </c>
      <c r="C13" s="177">
        <f>+C14+C16</f>
        <v>700.01764000000003</v>
      </c>
      <c r="D13" s="177">
        <f t="shared" ref="D13:T13" si="3">+D14+D16</f>
        <v>700</v>
      </c>
      <c r="E13" s="177">
        <f t="shared" si="3"/>
        <v>0</v>
      </c>
      <c r="F13" s="177">
        <f t="shared" si="3"/>
        <v>1.7639999999999999E-2</v>
      </c>
      <c r="G13" s="177">
        <f t="shared" si="3"/>
        <v>0</v>
      </c>
      <c r="H13" s="177">
        <f t="shared" si="3"/>
        <v>0</v>
      </c>
      <c r="I13" s="177">
        <f t="shared" si="3"/>
        <v>0</v>
      </c>
      <c r="J13" s="177">
        <f t="shared" si="3"/>
        <v>0</v>
      </c>
      <c r="K13" s="177">
        <f t="shared" si="3"/>
        <v>0</v>
      </c>
      <c r="L13" s="177">
        <f t="shared" si="3"/>
        <v>756.52</v>
      </c>
      <c r="M13" s="177">
        <f t="shared" si="3"/>
        <v>700</v>
      </c>
      <c r="N13" s="177">
        <f t="shared" si="3"/>
        <v>56.502360000000003</v>
      </c>
      <c r="O13" s="177">
        <f t="shared" si="3"/>
        <v>1.7639999999999999E-2</v>
      </c>
      <c r="P13" s="177">
        <f t="shared" si="3"/>
        <v>2.2824868846567732</v>
      </c>
      <c r="Q13" s="177">
        <f t="shared" si="3"/>
        <v>0</v>
      </c>
      <c r="R13" s="177">
        <f t="shared" si="3"/>
        <v>56.502360000000003</v>
      </c>
      <c r="S13" s="177">
        <f t="shared" si="3"/>
        <v>0</v>
      </c>
      <c r="T13" s="177">
        <f t="shared" si="3"/>
        <v>756.52</v>
      </c>
      <c r="U13" s="123"/>
      <c r="V13" s="123"/>
      <c r="W13" s="38">
        <f>+W14+W16</f>
        <v>0</v>
      </c>
    </row>
    <row r="14" spans="1:33" s="211" customFormat="1" ht="42" customHeight="1">
      <c r="A14" s="221" t="s">
        <v>12</v>
      </c>
      <c r="B14" s="161" t="s">
        <v>13</v>
      </c>
      <c r="C14" s="181">
        <f>+D14+E14+F14</f>
        <v>200.01764</v>
      </c>
      <c r="D14" s="181">
        <v>200</v>
      </c>
      <c r="E14" s="181"/>
      <c r="F14" s="181">
        <v>1.7639999999999999E-2</v>
      </c>
      <c r="G14" s="181"/>
      <c r="H14" s="181"/>
      <c r="I14" s="181"/>
      <c r="J14" s="181"/>
      <c r="K14" s="181"/>
      <c r="L14" s="181">
        <f>+M14+N14+O14</f>
        <v>256.52</v>
      </c>
      <c r="M14" s="181">
        <v>200</v>
      </c>
      <c r="N14" s="181">
        <v>56.502360000000003</v>
      </c>
      <c r="O14" s="181">
        <v>1.7639999999999999E-2</v>
      </c>
      <c r="P14" s="183">
        <f t="shared" si="2"/>
        <v>1.2824868846567732</v>
      </c>
      <c r="Q14" s="183"/>
      <c r="R14" s="181">
        <v>56.502360000000003</v>
      </c>
      <c r="S14" s="183"/>
      <c r="T14" s="183">
        <f>C14+R14-S14</f>
        <v>256.52</v>
      </c>
      <c r="U14" s="210"/>
      <c r="V14" s="209"/>
      <c r="W14" s="210"/>
    </row>
    <row r="15" spans="1:33" s="237" customFormat="1" ht="42" customHeight="1">
      <c r="A15" s="222"/>
      <c r="B15" s="213" t="s">
        <v>353</v>
      </c>
      <c r="C15" s="214">
        <f>+D15+E15+F15</f>
        <v>200.01764</v>
      </c>
      <c r="D15" s="214">
        <v>200</v>
      </c>
      <c r="E15" s="214"/>
      <c r="F15" s="214">
        <v>1.7639999999999999E-2</v>
      </c>
      <c r="G15" s="214"/>
      <c r="H15" s="214"/>
      <c r="I15" s="214"/>
      <c r="J15" s="214"/>
      <c r="K15" s="214"/>
      <c r="L15" s="214">
        <f>+M15+N15+O15</f>
        <v>256.52</v>
      </c>
      <c r="M15" s="214">
        <v>200</v>
      </c>
      <c r="N15" s="214">
        <v>56.502360000000003</v>
      </c>
      <c r="O15" s="214">
        <v>1.7639999999999999E-2</v>
      </c>
      <c r="P15" s="216">
        <f t="shared" ref="P15" si="4">+L15/C15</f>
        <v>1.2824868846567732</v>
      </c>
      <c r="Q15" s="216"/>
      <c r="R15" s="214">
        <v>56.502360000000003</v>
      </c>
      <c r="S15" s="216"/>
      <c r="T15" s="216">
        <f>C15+R15-S15</f>
        <v>256.52</v>
      </c>
      <c r="U15" s="240"/>
      <c r="V15" s="239"/>
      <c r="W15" s="240"/>
    </row>
    <row r="16" spans="1:33" ht="42" customHeight="1">
      <c r="A16" s="24" t="s">
        <v>12</v>
      </c>
      <c r="B16" s="20" t="s">
        <v>14</v>
      </c>
      <c r="C16" s="179">
        <f>+D16+E16+F16</f>
        <v>500</v>
      </c>
      <c r="D16" s="179">
        <v>500</v>
      </c>
      <c r="E16" s="179"/>
      <c r="F16" s="179"/>
      <c r="G16" s="179"/>
      <c r="H16" s="179"/>
      <c r="I16" s="179"/>
      <c r="J16" s="179"/>
      <c r="K16" s="179"/>
      <c r="L16" s="179">
        <f>+M16+N16+O16</f>
        <v>500</v>
      </c>
      <c r="M16" s="179">
        <v>500</v>
      </c>
      <c r="N16" s="179"/>
      <c r="O16" s="179"/>
      <c r="P16" s="180">
        <f t="shared" si="2"/>
        <v>1</v>
      </c>
      <c r="Q16" s="180"/>
      <c r="R16" s="180"/>
      <c r="S16" s="180"/>
      <c r="T16" s="179">
        <f>C16+R16-S16</f>
        <v>500</v>
      </c>
      <c r="U16" s="158"/>
      <c r="V16" s="125"/>
      <c r="W16" s="39"/>
    </row>
    <row r="17" spans="1:23" s="16" customFormat="1" ht="82.5" customHeight="1">
      <c r="A17" s="12">
        <v>3</v>
      </c>
      <c r="B17" s="17" t="s">
        <v>376</v>
      </c>
      <c r="C17" s="177"/>
      <c r="D17" s="177"/>
      <c r="E17" s="177"/>
      <c r="F17" s="177"/>
      <c r="G17" s="177"/>
      <c r="H17" s="177"/>
      <c r="I17" s="177"/>
      <c r="J17" s="177"/>
      <c r="K17" s="177"/>
      <c r="L17" s="177"/>
      <c r="M17" s="177"/>
      <c r="N17" s="177"/>
      <c r="O17" s="177"/>
      <c r="P17" s="178"/>
      <c r="Q17" s="178"/>
      <c r="R17" s="178">
        <f>R18</f>
        <v>630</v>
      </c>
      <c r="S17" s="178"/>
      <c r="T17" s="178">
        <f t="shared" ref="T17" si="5">T18</f>
        <v>630</v>
      </c>
      <c r="U17" s="242"/>
      <c r="V17" s="123"/>
      <c r="W17" s="38"/>
    </row>
    <row r="18" spans="1:23" ht="183" customHeight="1">
      <c r="A18" s="24" t="s">
        <v>3</v>
      </c>
      <c r="B18" s="20" t="s">
        <v>377</v>
      </c>
      <c r="C18" s="179"/>
      <c r="D18" s="179"/>
      <c r="E18" s="179"/>
      <c r="F18" s="179"/>
      <c r="G18" s="179"/>
      <c r="H18" s="179"/>
      <c r="I18" s="179"/>
      <c r="J18" s="179"/>
      <c r="K18" s="179"/>
      <c r="L18" s="179"/>
      <c r="M18" s="179"/>
      <c r="N18" s="179"/>
      <c r="O18" s="179"/>
      <c r="P18" s="180"/>
      <c r="Q18" s="180"/>
      <c r="R18" s="180">
        <f>SUM(R19:R36)</f>
        <v>630</v>
      </c>
      <c r="S18" s="180"/>
      <c r="T18" s="180">
        <f t="shared" ref="T18" si="6">SUM(T19:T36)</f>
        <v>630</v>
      </c>
      <c r="U18" s="158"/>
      <c r="V18" s="125"/>
      <c r="W18" s="39"/>
    </row>
    <row r="19" spans="1:23" s="237" customFormat="1" ht="42" customHeight="1">
      <c r="A19" s="222"/>
      <c r="B19" s="213" t="s">
        <v>378</v>
      </c>
      <c r="C19" s="214"/>
      <c r="D19" s="214"/>
      <c r="E19" s="214"/>
      <c r="F19" s="214"/>
      <c r="G19" s="214"/>
      <c r="H19" s="214"/>
      <c r="I19" s="214"/>
      <c r="J19" s="214"/>
      <c r="K19" s="214"/>
      <c r="L19" s="214"/>
      <c r="M19" s="214"/>
      <c r="N19" s="214"/>
      <c r="O19" s="214"/>
      <c r="P19" s="216"/>
      <c r="Q19" s="216"/>
      <c r="R19" s="214">
        <v>35</v>
      </c>
      <c r="S19" s="216"/>
      <c r="T19" s="216">
        <f>C19+R19-S19</f>
        <v>35</v>
      </c>
      <c r="U19" s="241"/>
      <c r="V19" s="239"/>
      <c r="W19" s="240"/>
    </row>
    <row r="20" spans="1:23" s="237" customFormat="1" ht="42" customHeight="1">
      <c r="A20" s="222"/>
      <c r="B20" s="213" t="s">
        <v>366</v>
      </c>
      <c r="C20" s="214"/>
      <c r="D20" s="214"/>
      <c r="E20" s="214"/>
      <c r="F20" s="214"/>
      <c r="G20" s="214"/>
      <c r="H20" s="214"/>
      <c r="I20" s="214"/>
      <c r="J20" s="214"/>
      <c r="K20" s="214"/>
      <c r="L20" s="214"/>
      <c r="M20" s="214"/>
      <c r="N20" s="214"/>
      <c r="O20" s="214"/>
      <c r="P20" s="216"/>
      <c r="Q20" s="216"/>
      <c r="R20" s="214">
        <v>35</v>
      </c>
      <c r="S20" s="216"/>
      <c r="T20" s="216">
        <f t="shared" ref="T20:T36" si="7">C20+R20-S20</f>
        <v>35</v>
      </c>
      <c r="U20" s="241"/>
      <c r="V20" s="239"/>
      <c r="W20" s="240"/>
    </row>
    <row r="21" spans="1:23" s="237" customFormat="1" ht="42" customHeight="1">
      <c r="A21" s="222"/>
      <c r="B21" s="213" t="s">
        <v>355</v>
      </c>
      <c r="C21" s="214"/>
      <c r="D21" s="214"/>
      <c r="E21" s="214"/>
      <c r="F21" s="214"/>
      <c r="G21" s="214"/>
      <c r="H21" s="214"/>
      <c r="I21" s="214"/>
      <c r="J21" s="214"/>
      <c r="K21" s="214"/>
      <c r="L21" s="214"/>
      <c r="M21" s="214"/>
      <c r="N21" s="214"/>
      <c r="O21" s="214"/>
      <c r="P21" s="216"/>
      <c r="Q21" s="216"/>
      <c r="R21" s="214">
        <v>35</v>
      </c>
      <c r="S21" s="216"/>
      <c r="T21" s="216">
        <f t="shared" si="7"/>
        <v>35</v>
      </c>
      <c r="U21" s="241"/>
      <c r="V21" s="239"/>
      <c r="W21" s="240"/>
    </row>
    <row r="22" spans="1:23" s="237" customFormat="1" ht="42" customHeight="1">
      <c r="A22" s="222"/>
      <c r="B22" s="213" t="s">
        <v>357</v>
      </c>
      <c r="C22" s="214"/>
      <c r="D22" s="214"/>
      <c r="E22" s="214"/>
      <c r="F22" s="214"/>
      <c r="G22" s="214"/>
      <c r="H22" s="214"/>
      <c r="I22" s="214"/>
      <c r="J22" s="214"/>
      <c r="K22" s="214"/>
      <c r="L22" s="214"/>
      <c r="M22" s="214"/>
      <c r="N22" s="214"/>
      <c r="O22" s="214"/>
      <c r="P22" s="216"/>
      <c r="Q22" s="216"/>
      <c r="R22" s="214">
        <v>35</v>
      </c>
      <c r="S22" s="216"/>
      <c r="T22" s="216">
        <f t="shared" si="7"/>
        <v>35</v>
      </c>
      <c r="U22" s="241"/>
      <c r="V22" s="239"/>
      <c r="W22" s="240"/>
    </row>
    <row r="23" spans="1:23" s="237" customFormat="1" ht="42" customHeight="1">
      <c r="A23" s="222"/>
      <c r="B23" s="213" t="s">
        <v>361</v>
      </c>
      <c r="C23" s="214"/>
      <c r="D23" s="214"/>
      <c r="E23" s="214"/>
      <c r="F23" s="214"/>
      <c r="G23" s="214"/>
      <c r="H23" s="214"/>
      <c r="I23" s="214"/>
      <c r="J23" s="214"/>
      <c r="K23" s="214"/>
      <c r="L23" s="214"/>
      <c r="M23" s="214"/>
      <c r="N23" s="214"/>
      <c r="O23" s="214"/>
      <c r="P23" s="216"/>
      <c r="Q23" s="216"/>
      <c r="R23" s="214">
        <v>35</v>
      </c>
      <c r="S23" s="216"/>
      <c r="T23" s="216">
        <f t="shared" si="7"/>
        <v>35</v>
      </c>
      <c r="U23" s="241"/>
      <c r="V23" s="239"/>
      <c r="W23" s="240"/>
    </row>
    <row r="24" spans="1:23" s="237" customFormat="1" ht="42" customHeight="1">
      <c r="A24" s="222"/>
      <c r="B24" s="213" t="s">
        <v>362</v>
      </c>
      <c r="C24" s="214"/>
      <c r="D24" s="214"/>
      <c r="E24" s="214"/>
      <c r="F24" s="214"/>
      <c r="G24" s="214"/>
      <c r="H24" s="214"/>
      <c r="I24" s="214"/>
      <c r="J24" s="214"/>
      <c r="K24" s="214"/>
      <c r="L24" s="214"/>
      <c r="M24" s="214"/>
      <c r="N24" s="214"/>
      <c r="O24" s="214"/>
      <c r="P24" s="216"/>
      <c r="Q24" s="216"/>
      <c r="R24" s="214">
        <v>35</v>
      </c>
      <c r="S24" s="216"/>
      <c r="T24" s="216">
        <f t="shared" si="7"/>
        <v>35</v>
      </c>
      <c r="U24" s="241"/>
      <c r="V24" s="239"/>
      <c r="W24" s="240"/>
    </row>
    <row r="25" spans="1:23" s="237" customFormat="1" ht="42" customHeight="1">
      <c r="A25" s="222"/>
      <c r="B25" s="213" t="s">
        <v>379</v>
      </c>
      <c r="C25" s="214"/>
      <c r="D25" s="214"/>
      <c r="E25" s="214"/>
      <c r="F25" s="214"/>
      <c r="G25" s="214"/>
      <c r="H25" s="214"/>
      <c r="I25" s="214"/>
      <c r="J25" s="214"/>
      <c r="K25" s="214"/>
      <c r="L25" s="214"/>
      <c r="M25" s="214"/>
      <c r="N25" s="214"/>
      <c r="O25" s="214"/>
      <c r="P25" s="216"/>
      <c r="Q25" s="216"/>
      <c r="R25" s="214">
        <v>35</v>
      </c>
      <c r="S25" s="216"/>
      <c r="T25" s="216">
        <f t="shared" si="7"/>
        <v>35</v>
      </c>
      <c r="U25" s="241"/>
      <c r="V25" s="239"/>
      <c r="W25" s="240"/>
    </row>
    <row r="26" spans="1:23" s="237" customFormat="1" ht="42" customHeight="1">
      <c r="A26" s="222"/>
      <c r="B26" s="213" t="s">
        <v>358</v>
      </c>
      <c r="C26" s="214"/>
      <c r="D26" s="214"/>
      <c r="E26" s="214"/>
      <c r="F26" s="214"/>
      <c r="G26" s="214"/>
      <c r="H26" s="214"/>
      <c r="I26" s="214"/>
      <c r="J26" s="214"/>
      <c r="K26" s="214"/>
      <c r="L26" s="214"/>
      <c r="M26" s="214"/>
      <c r="N26" s="214"/>
      <c r="O26" s="214"/>
      <c r="P26" s="216"/>
      <c r="Q26" s="216"/>
      <c r="R26" s="214">
        <v>35</v>
      </c>
      <c r="S26" s="216"/>
      <c r="T26" s="216">
        <f t="shared" si="7"/>
        <v>35</v>
      </c>
      <c r="U26" s="241"/>
      <c r="V26" s="239"/>
      <c r="W26" s="240"/>
    </row>
    <row r="27" spans="1:23" s="237" customFormat="1" ht="42" customHeight="1">
      <c r="A27" s="222"/>
      <c r="B27" s="213" t="s">
        <v>359</v>
      </c>
      <c r="C27" s="214"/>
      <c r="D27" s="214"/>
      <c r="E27" s="214"/>
      <c r="F27" s="214"/>
      <c r="G27" s="214"/>
      <c r="H27" s="214"/>
      <c r="I27" s="214"/>
      <c r="J27" s="214"/>
      <c r="K27" s="214"/>
      <c r="L27" s="214"/>
      <c r="M27" s="214"/>
      <c r="N27" s="214"/>
      <c r="O27" s="214"/>
      <c r="P27" s="216"/>
      <c r="Q27" s="216"/>
      <c r="R27" s="214">
        <v>35</v>
      </c>
      <c r="S27" s="216"/>
      <c r="T27" s="216">
        <f t="shared" si="7"/>
        <v>35</v>
      </c>
      <c r="U27" s="241"/>
      <c r="V27" s="239"/>
      <c r="W27" s="240"/>
    </row>
    <row r="28" spans="1:23" s="237" customFormat="1" ht="42" customHeight="1">
      <c r="A28" s="222"/>
      <c r="B28" s="213" t="s">
        <v>380</v>
      </c>
      <c r="C28" s="214"/>
      <c r="D28" s="214"/>
      <c r="E28" s="214"/>
      <c r="F28" s="214"/>
      <c r="G28" s="214"/>
      <c r="H28" s="214"/>
      <c r="I28" s="214"/>
      <c r="J28" s="214"/>
      <c r="K28" s="214"/>
      <c r="L28" s="214"/>
      <c r="M28" s="214"/>
      <c r="N28" s="214"/>
      <c r="O28" s="214"/>
      <c r="P28" s="216"/>
      <c r="Q28" s="216"/>
      <c r="R28" s="214">
        <v>35</v>
      </c>
      <c r="S28" s="216"/>
      <c r="T28" s="216">
        <f t="shared" si="7"/>
        <v>35</v>
      </c>
      <c r="U28" s="241"/>
      <c r="V28" s="239"/>
      <c r="W28" s="240"/>
    </row>
    <row r="29" spans="1:23" s="237" customFormat="1" ht="42" customHeight="1">
      <c r="A29" s="222"/>
      <c r="B29" s="213" t="s">
        <v>368</v>
      </c>
      <c r="C29" s="214"/>
      <c r="D29" s="214"/>
      <c r="E29" s="214"/>
      <c r="F29" s="214"/>
      <c r="G29" s="214"/>
      <c r="H29" s="214"/>
      <c r="I29" s="214"/>
      <c r="J29" s="214"/>
      <c r="K29" s="214"/>
      <c r="L29" s="214"/>
      <c r="M29" s="214"/>
      <c r="N29" s="214"/>
      <c r="O29" s="214"/>
      <c r="P29" s="216"/>
      <c r="Q29" s="216"/>
      <c r="R29" s="214">
        <v>35</v>
      </c>
      <c r="S29" s="216"/>
      <c r="T29" s="216">
        <f t="shared" si="7"/>
        <v>35</v>
      </c>
      <c r="U29" s="241"/>
      <c r="V29" s="239"/>
      <c r="W29" s="240"/>
    </row>
    <row r="30" spans="1:23" s="237" customFormat="1" ht="42" customHeight="1">
      <c r="A30" s="222"/>
      <c r="B30" s="213" t="s">
        <v>363</v>
      </c>
      <c r="C30" s="214"/>
      <c r="D30" s="214"/>
      <c r="E30" s="214"/>
      <c r="F30" s="214"/>
      <c r="G30" s="214"/>
      <c r="H30" s="214"/>
      <c r="I30" s="214"/>
      <c r="J30" s="214"/>
      <c r="K30" s="214"/>
      <c r="L30" s="214"/>
      <c r="M30" s="214"/>
      <c r="N30" s="214"/>
      <c r="O30" s="214"/>
      <c r="P30" s="216"/>
      <c r="Q30" s="216"/>
      <c r="R30" s="214">
        <v>35</v>
      </c>
      <c r="S30" s="216"/>
      <c r="T30" s="216">
        <f t="shared" si="7"/>
        <v>35</v>
      </c>
      <c r="U30" s="241"/>
      <c r="V30" s="239"/>
      <c r="W30" s="240"/>
    </row>
    <row r="31" spans="1:23" s="237" customFormat="1" ht="42" customHeight="1">
      <c r="A31" s="222"/>
      <c r="B31" s="213" t="s">
        <v>365</v>
      </c>
      <c r="C31" s="214"/>
      <c r="D31" s="214"/>
      <c r="E31" s="214"/>
      <c r="F31" s="214"/>
      <c r="G31" s="214"/>
      <c r="H31" s="214"/>
      <c r="I31" s="214"/>
      <c r="J31" s="214"/>
      <c r="K31" s="214"/>
      <c r="L31" s="214"/>
      <c r="M31" s="214"/>
      <c r="N31" s="214"/>
      <c r="O31" s="214"/>
      <c r="P31" s="216"/>
      <c r="Q31" s="216"/>
      <c r="R31" s="214">
        <v>35</v>
      </c>
      <c r="S31" s="216"/>
      <c r="T31" s="216">
        <f t="shared" si="7"/>
        <v>35</v>
      </c>
      <c r="U31" s="241"/>
      <c r="V31" s="239"/>
      <c r="W31" s="240"/>
    </row>
    <row r="32" spans="1:23" s="237" customFormat="1" ht="42" customHeight="1">
      <c r="A32" s="222"/>
      <c r="B32" s="213" t="s">
        <v>360</v>
      </c>
      <c r="C32" s="214"/>
      <c r="D32" s="214"/>
      <c r="E32" s="214"/>
      <c r="F32" s="214"/>
      <c r="G32" s="214"/>
      <c r="H32" s="214"/>
      <c r="I32" s="214"/>
      <c r="J32" s="214"/>
      <c r="K32" s="214"/>
      <c r="L32" s="214"/>
      <c r="M32" s="214"/>
      <c r="N32" s="214"/>
      <c r="O32" s="214"/>
      <c r="P32" s="216"/>
      <c r="Q32" s="216"/>
      <c r="R32" s="214">
        <v>35</v>
      </c>
      <c r="S32" s="216"/>
      <c r="T32" s="216">
        <f t="shared" si="7"/>
        <v>35</v>
      </c>
      <c r="U32" s="241"/>
      <c r="V32" s="239"/>
      <c r="W32" s="240"/>
    </row>
    <row r="33" spans="1:33" s="237" customFormat="1" ht="42" customHeight="1">
      <c r="A33" s="222"/>
      <c r="B33" s="213" t="s">
        <v>356</v>
      </c>
      <c r="C33" s="214"/>
      <c r="D33" s="214"/>
      <c r="E33" s="214"/>
      <c r="F33" s="214"/>
      <c r="G33" s="214"/>
      <c r="H33" s="214"/>
      <c r="I33" s="214"/>
      <c r="J33" s="214"/>
      <c r="K33" s="214"/>
      <c r="L33" s="214"/>
      <c r="M33" s="214"/>
      <c r="N33" s="214"/>
      <c r="O33" s="214"/>
      <c r="P33" s="216"/>
      <c r="Q33" s="216"/>
      <c r="R33" s="214">
        <v>35</v>
      </c>
      <c r="S33" s="216"/>
      <c r="T33" s="216">
        <f t="shared" si="7"/>
        <v>35</v>
      </c>
      <c r="U33" s="241"/>
      <c r="V33" s="239"/>
      <c r="W33" s="240"/>
    </row>
    <row r="34" spans="1:33" s="237" customFormat="1" ht="42" customHeight="1">
      <c r="A34" s="222"/>
      <c r="B34" s="213" t="s">
        <v>381</v>
      </c>
      <c r="C34" s="214"/>
      <c r="D34" s="214"/>
      <c r="E34" s="214"/>
      <c r="F34" s="214"/>
      <c r="G34" s="214"/>
      <c r="H34" s="214"/>
      <c r="I34" s="214"/>
      <c r="J34" s="214"/>
      <c r="K34" s="214"/>
      <c r="L34" s="214"/>
      <c r="M34" s="214"/>
      <c r="N34" s="214"/>
      <c r="O34" s="214"/>
      <c r="P34" s="216"/>
      <c r="Q34" s="216"/>
      <c r="R34" s="214">
        <v>35</v>
      </c>
      <c r="S34" s="216"/>
      <c r="T34" s="216">
        <f t="shared" si="7"/>
        <v>35</v>
      </c>
      <c r="U34" s="241"/>
      <c r="V34" s="239"/>
      <c r="W34" s="240"/>
    </row>
    <row r="35" spans="1:33" s="237" customFormat="1" ht="42" customHeight="1">
      <c r="A35" s="222"/>
      <c r="B35" s="213" t="s">
        <v>382</v>
      </c>
      <c r="C35" s="214"/>
      <c r="D35" s="214"/>
      <c r="E35" s="214"/>
      <c r="F35" s="214"/>
      <c r="G35" s="214"/>
      <c r="H35" s="214"/>
      <c r="I35" s="214"/>
      <c r="J35" s="214"/>
      <c r="K35" s="214"/>
      <c r="L35" s="214"/>
      <c r="M35" s="214"/>
      <c r="N35" s="214"/>
      <c r="O35" s="214"/>
      <c r="P35" s="216"/>
      <c r="Q35" s="216"/>
      <c r="R35" s="214">
        <v>35</v>
      </c>
      <c r="S35" s="216"/>
      <c r="T35" s="216">
        <f t="shared" si="7"/>
        <v>35</v>
      </c>
      <c r="U35" s="241"/>
      <c r="V35" s="239"/>
      <c r="W35" s="240"/>
    </row>
    <row r="36" spans="1:33" s="237" customFormat="1" ht="42" customHeight="1">
      <c r="A36" s="222"/>
      <c r="B36" s="213" t="s">
        <v>383</v>
      </c>
      <c r="C36" s="214"/>
      <c r="D36" s="214"/>
      <c r="E36" s="214"/>
      <c r="F36" s="214"/>
      <c r="G36" s="214"/>
      <c r="H36" s="214"/>
      <c r="I36" s="214"/>
      <c r="J36" s="214"/>
      <c r="K36" s="214"/>
      <c r="L36" s="214"/>
      <c r="M36" s="214"/>
      <c r="N36" s="214"/>
      <c r="O36" s="214"/>
      <c r="P36" s="216"/>
      <c r="Q36" s="216"/>
      <c r="R36" s="214">
        <v>35</v>
      </c>
      <c r="S36" s="216"/>
      <c r="T36" s="216">
        <f t="shared" si="7"/>
        <v>35</v>
      </c>
      <c r="U36" s="241"/>
      <c r="V36" s="239"/>
      <c r="W36" s="240"/>
    </row>
    <row r="37" spans="1:33" s="16" customFormat="1" ht="19.5" customHeight="1">
      <c r="A37" s="12">
        <v>4</v>
      </c>
      <c r="B37" s="17" t="s">
        <v>15</v>
      </c>
      <c r="C37" s="177">
        <f>+C38</f>
        <v>300</v>
      </c>
      <c r="D37" s="177">
        <f t="shared" ref="D37:T37" si="8">+D38</f>
        <v>300</v>
      </c>
      <c r="E37" s="177">
        <f t="shared" si="8"/>
        <v>0</v>
      </c>
      <c r="F37" s="177">
        <f t="shared" si="8"/>
        <v>0</v>
      </c>
      <c r="G37" s="177">
        <f t="shared" si="8"/>
        <v>0</v>
      </c>
      <c r="H37" s="177">
        <f t="shared" si="8"/>
        <v>0</v>
      </c>
      <c r="I37" s="177">
        <f t="shared" si="8"/>
        <v>0</v>
      </c>
      <c r="J37" s="177">
        <f t="shared" si="8"/>
        <v>0</v>
      </c>
      <c r="K37" s="177">
        <f t="shared" si="8"/>
        <v>0</v>
      </c>
      <c r="L37" s="177">
        <f t="shared" si="8"/>
        <v>300</v>
      </c>
      <c r="M37" s="177">
        <f t="shared" si="8"/>
        <v>300</v>
      </c>
      <c r="N37" s="177">
        <f t="shared" si="8"/>
        <v>0</v>
      </c>
      <c r="O37" s="177">
        <f t="shared" si="8"/>
        <v>0</v>
      </c>
      <c r="P37" s="177">
        <f t="shared" si="8"/>
        <v>1</v>
      </c>
      <c r="Q37" s="177">
        <f t="shared" si="8"/>
        <v>0</v>
      </c>
      <c r="R37" s="177">
        <f t="shared" si="8"/>
        <v>1500</v>
      </c>
      <c r="S37" s="177">
        <f t="shared" si="8"/>
        <v>0</v>
      </c>
      <c r="T37" s="177">
        <f t="shared" si="8"/>
        <v>1800</v>
      </c>
      <c r="U37" s="123"/>
      <c r="V37" s="123"/>
      <c r="W37" s="38">
        <f>+W38</f>
        <v>0</v>
      </c>
    </row>
    <row r="38" spans="1:33" ht="66" customHeight="1">
      <c r="A38" s="19" t="s">
        <v>3</v>
      </c>
      <c r="B38" s="20" t="s">
        <v>268</v>
      </c>
      <c r="C38" s="179">
        <f>+D38+E38+F38</f>
        <v>300</v>
      </c>
      <c r="D38" s="179">
        <v>300</v>
      </c>
      <c r="E38" s="179"/>
      <c r="F38" s="179"/>
      <c r="G38" s="179"/>
      <c r="H38" s="179"/>
      <c r="I38" s="179"/>
      <c r="J38" s="179"/>
      <c r="K38" s="179"/>
      <c r="L38" s="179">
        <f>+M38+N38+O38</f>
        <v>300</v>
      </c>
      <c r="M38" s="179">
        <v>300</v>
      </c>
      <c r="N38" s="179"/>
      <c r="O38" s="179"/>
      <c r="P38" s="180">
        <f t="shared" si="2"/>
        <v>1</v>
      </c>
      <c r="Q38" s="180"/>
      <c r="R38" s="180">
        <f>R39</f>
        <v>1500</v>
      </c>
      <c r="S38" s="180">
        <f t="shared" ref="S38:T38" si="9">S39</f>
        <v>0</v>
      </c>
      <c r="T38" s="180">
        <f t="shared" si="9"/>
        <v>1800</v>
      </c>
      <c r="U38" s="125"/>
      <c r="V38" s="125"/>
      <c r="W38" s="39"/>
    </row>
    <row r="39" spans="1:33" s="211" customFormat="1" ht="39" customHeight="1">
      <c r="A39" s="160"/>
      <c r="B39" s="161" t="s">
        <v>0</v>
      </c>
      <c r="C39" s="181">
        <f>SUM(C40:C57)</f>
        <v>300</v>
      </c>
      <c r="D39" s="181">
        <f>SUM(D40:D57)</f>
        <v>300</v>
      </c>
      <c r="E39" s="181"/>
      <c r="F39" s="181"/>
      <c r="G39" s="181">
        <f t="shared" ref="G39:T39" si="10">SUM(G40:G57)</f>
        <v>0</v>
      </c>
      <c r="H39" s="181">
        <f t="shared" si="10"/>
        <v>0</v>
      </c>
      <c r="I39" s="181">
        <f t="shared" si="10"/>
        <v>0</v>
      </c>
      <c r="J39" s="181">
        <f t="shared" si="10"/>
        <v>0</v>
      </c>
      <c r="K39" s="181">
        <f t="shared" si="10"/>
        <v>0</v>
      </c>
      <c r="L39" s="181">
        <f t="shared" si="10"/>
        <v>0</v>
      </c>
      <c r="M39" s="181">
        <f t="shared" si="10"/>
        <v>0</v>
      </c>
      <c r="N39" s="181">
        <f t="shared" si="10"/>
        <v>0</v>
      </c>
      <c r="O39" s="181">
        <f t="shared" si="10"/>
        <v>0</v>
      </c>
      <c r="P39" s="181">
        <f t="shared" si="10"/>
        <v>0</v>
      </c>
      <c r="Q39" s="181">
        <f t="shared" si="10"/>
        <v>0</v>
      </c>
      <c r="R39" s="181">
        <f t="shared" si="10"/>
        <v>1500</v>
      </c>
      <c r="S39" s="181"/>
      <c r="T39" s="181">
        <f t="shared" si="10"/>
        <v>1800</v>
      </c>
      <c r="U39" s="209"/>
      <c r="V39" s="209"/>
      <c r="W39" s="210"/>
    </row>
    <row r="40" spans="1:33" s="237" customFormat="1" ht="36.75" customHeight="1">
      <c r="A40" s="212"/>
      <c r="B40" s="213" t="s">
        <v>378</v>
      </c>
      <c r="C40" s="240">
        <v>15</v>
      </c>
      <c r="D40" s="240">
        <v>15</v>
      </c>
      <c r="E40" s="240"/>
      <c r="F40" s="214"/>
      <c r="G40" s="214"/>
      <c r="H40" s="214"/>
      <c r="I40" s="214"/>
      <c r="J40" s="214"/>
      <c r="K40" s="214"/>
      <c r="L40" s="214"/>
      <c r="M40" s="214"/>
      <c r="N40" s="214"/>
      <c r="O40" s="214"/>
      <c r="P40" s="216"/>
      <c r="Q40" s="216"/>
      <c r="R40" s="216">
        <v>85</v>
      </c>
      <c r="S40" s="216"/>
      <c r="T40" s="216">
        <f t="shared" ref="T40:T57" si="11">C40+R40-S40</f>
        <v>100</v>
      </c>
      <c r="U40" s="239"/>
      <c r="V40" s="239"/>
      <c r="W40" s="240"/>
      <c r="AG40" s="220"/>
    </row>
    <row r="41" spans="1:33" s="237" customFormat="1" ht="36.75" customHeight="1">
      <c r="A41" s="212"/>
      <c r="B41" s="213" t="s">
        <v>366</v>
      </c>
      <c r="C41" s="240">
        <v>0</v>
      </c>
      <c r="D41" s="240"/>
      <c r="E41" s="240"/>
      <c r="F41" s="214"/>
      <c r="G41" s="214"/>
      <c r="H41" s="214"/>
      <c r="I41" s="214"/>
      <c r="J41" s="214"/>
      <c r="K41" s="214"/>
      <c r="L41" s="214"/>
      <c r="M41" s="214"/>
      <c r="N41" s="214"/>
      <c r="O41" s="214"/>
      <c r="P41" s="216"/>
      <c r="Q41" s="216"/>
      <c r="R41" s="216">
        <v>100</v>
      </c>
      <c r="S41" s="216"/>
      <c r="T41" s="216">
        <f t="shared" si="11"/>
        <v>100</v>
      </c>
      <c r="U41" s="239"/>
      <c r="V41" s="239"/>
      <c r="W41" s="240"/>
      <c r="AG41" s="220"/>
    </row>
    <row r="42" spans="1:33" s="237" customFormat="1" ht="36.75" customHeight="1">
      <c r="A42" s="212"/>
      <c r="B42" s="213" t="s">
        <v>355</v>
      </c>
      <c r="C42" s="240">
        <v>0</v>
      </c>
      <c r="D42" s="240"/>
      <c r="E42" s="240"/>
      <c r="F42" s="214"/>
      <c r="G42" s="214"/>
      <c r="H42" s="214"/>
      <c r="I42" s="214"/>
      <c r="J42" s="214"/>
      <c r="K42" s="214"/>
      <c r="L42" s="214"/>
      <c r="M42" s="214"/>
      <c r="N42" s="214"/>
      <c r="O42" s="214"/>
      <c r="P42" s="216"/>
      <c r="Q42" s="216"/>
      <c r="R42" s="216">
        <v>100</v>
      </c>
      <c r="S42" s="216"/>
      <c r="T42" s="216">
        <f t="shared" si="11"/>
        <v>100</v>
      </c>
      <c r="U42" s="239"/>
      <c r="V42" s="239"/>
      <c r="W42" s="240"/>
      <c r="AG42" s="220"/>
    </row>
    <row r="43" spans="1:33" s="237" customFormat="1" ht="36.75" customHeight="1">
      <c r="A43" s="212"/>
      <c r="B43" s="213" t="s">
        <v>357</v>
      </c>
      <c r="C43" s="240">
        <v>0</v>
      </c>
      <c r="D43" s="240"/>
      <c r="E43" s="240"/>
      <c r="F43" s="214"/>
      <c r="G43" s="214"/>
      <c r="H43" s="214"/>
      <c r="I43" s="214"/>
      <c r="J43" s="214"/>
      <c r="K43" s="214"/>
      <c r="L43" s="214"/>
      <c r="M43" s="214"/>
      <c r="N43" s="214"/>
      <c r="O43" s="214"/>
      <c r="P43" s="216"/>
      <c r="Q43" s="216"/>
      <c r="R43" s="216">
        <v>100</v>
      </c>
      <c r="S43" s="216"/>
      <c r="T43" s="216">
        <f t="shared" si="11"/>
        <v>100</v>
      </c>
      <c r="U43" s="239"/>
      <c r="V43" s="239"/>
      <c r="W43" s="240"/>
      <c r="AG43" s="220"/>
    </row>
    <row r="44" spans="1:33" s="237" customFormat="1" ht="36.75" customHeight="1">
      <c r="A44" s="212"/>
      <c r="B44" s="213" t="s">
        <v>361</v>
      </c>
      <c r="C44" s="240">
        <v>15</v>
      </c>
      <c r="D44" s="240">
        <v>15</v>
      </c>
      <c r="E44" s="240"/>
      <c r="F44" s="214"/>
      <c r="G44" s="214"/>
      <c r="H44" s="214"/>
      <c r="I44" s="214"/>
      <c r="J44" s="214"/>
      <c r="K44" s="214"/>
      <c r="L44" s="214"/>
      <c r="M44" s="214"/>
      <c r="N44" s="214"/>
      <c r="O44" s="214"/>
      <c r="P44" s="216"/>
      <c r="Q44" s="216"/>
      <c r="R44" s="216">
        <v>85</v>
      </c>
      <c r="S44" s="216"/>
      <c r="T44" s="216">
        <f t="shared" si="11"/>
        <v>100</v>
      </c>
      <c r="U44" s="239"/>
      <c r="V44" s="239"/>
      <c r="W44" s="240"/>
      <c r="AG44" s="220"/>
    </row>
    <row r="45" spans="1:33" s="237" customFormat="1" ht="36.75" customHeight="1">
      <c r="A45" s="212"/>
      <c r="B45" s="213" t="s">
        <v>362</v>
      </c>
      <c r="C45" s="240">
        <v>16</v>
      </c>
      <c r="D45" s="240">
        <v>16</v>
      </c>
      <c r="E45" s="240"/>
      <c r="F45" s="214"/>
      <c r="G45" s="214"/>
      <c r="H45" s="214"/>
      <c r="I45" s="214"/>
      <c r="J45" s="214"/>
      <c r="K45" s="214"/>
      <c r="L45" s="214"/>
      <c r="M45" s="214"/>
      <c r="N45" s="214"/>
      <c r="O45" s="214"/>
      <c r="P45" s="216"/>
      <c r="Q45" s="216"/>
      <c r="R45" s="216">
        <v>84</v>
      </c>
      <c r="S45" s="216"/>
      <c r="T45" s="216">
        <f t="shared" si="11"/>
        <v>100</v>
      </c>
      <c r="U45" s="239"/>
      <c r="V45" s="239"/>
      <c r="W45" s="240"/>
      <c r="AG45" s="220"/>
    </row>
    <row r="46" spans="1:33" s="237" customFormat="1" ht="36.75" customHeight="1">
      <c r="A46" s="212"/>
      <c r="B46" s="213" t="s">
        <v>379</v>
      </c>
      <c r="C46" s="240">
        <v>48</v>
      </c>
      <c r="D46" s="240">
        <v>48</v>
      </c>
      <c r="E46" s="240"/>
      <c r="F46" s="214"/>
      <c r="G46" s="214"/>
      <c r="H46" s="214"/>
      <c r="I46" s="214"/>
      <c r="J46" s="214"/>
      <c r="K46" s="214"/>
      <c r="L46" s="214"/>
      <c r="M46" s="214"/>
      <c r="N46" s="214"/>
      <c r="O46" s="214"/>
      <c r="P46" s="216"/>
      <c r="Q46" s="216"/>
      <c r="R46" s="216">
        <v>52</v>
      </c>
      <c r="S46" s="216"/>
      <c r="T46" s="216">
        <f t="shared" si="11"/>
        <v>100</v>
      </c>
      <c r="U46" s="239"/>
      <c r="V46" s="239"/>
      <c r="W46" s="240"/>
      <c r="AG46" s="220"/>
    </row>
    <row r="47" spans="1:33" s="237" customFormat="1" ht="36.75" customHeight="1">
      <c r="A47" s="212"/>
      <c r="B47" s="213" t="s">
        <v>358</v>
      </c>
      <c r="C47" s="240">
        <v>32</v>
      </c>
      <c r="D47" s="240">
        <v>32</v>
      </c>
      <c r="E47" s="240"/>
      <c r="F47" s="214"/>
      <c r="G47" s="214"/>
      <c r="H47" s="214"/>
      <c r="I47" s="214"/>
      <c r="J47" s="214"/>
      <c r="K47" s="214"/>
      <c r="L47" s="214"/>
      <c r="M47" s="214"/>
      <c r="N47" s="214"/>
      <c r="O47" s="214"/>
      <c r="P47" s="216"/>
      <c r="Q47" s="216"/>
      <c r="R47" s="216">
        <v>68</v>
      </c>
      <c r="S47" s="216"/>
      <c r="T47" s="216">
        <f t="shared" si="11"/>
        <v>100</v>
      </c>
      <c r="U47" s="239"/>
      <c r="V47" s="239"/>
      <c r="W47" s="240"/>
      <c r="AG47" s="220"/>
    </row>
    <row r="48" spans="1:33" s="237" customFormat="1" ht="36.75" customHeight="1">
      <c r="A48" s="212"/>
      <c r="B48" s="213" t="s">
        <v>359</v>
      </c>
      <c r="C48" s="240">
        <v>32</v>
      </c>
      <c r="D48" s="240">
        <v>32</v>
      </c>
      <c r="E48" s="240"/>
      <c r="F48" s="214"/>
      <c r="G48" s="214"/>
      <c r="H48" s="214"/>
      <c r="I48" s="214"/>
      <c r="J48" s="214"/>
      <c r="K48" s="214"/>
      <c r="L48" s="214"/>
      <c r="M48" s="214"/>
      <c r="N48" s="214"/>
      <c r="O48" s="214"/>
      <c r="P48" s="216"/>
      <c r="Q48" s="216"/>
      <c r="R48" s="216">
        <v>68</v>
      </c>
      <c r="S48" s="216"/>
      <c r="T48" s="216">
        <f t="shared" si="11"/>
        <v>100</v>
      </c>
      <c r="U48" s="239"/>
      <c r="V48" s="239"/>
      <c r="W48" s="240"/>
      <c r="AG48" s="220"/>
    </row>
    <row r="49" spans="1:33" s="237" customFormat="1" ht="36.75" customHeight="1">
      <c r="A49" s="212"/>
      <c r="B49" s="213" t="s">
        <v>380</v>
      </c>
      <c r="C49" s="240">
        <v>0</v>
      </c>
      <c r="D49" s="240"/>
      <c r="E49" s="240"/>
      <c r="F49" s="214"/>
      <c r="G49" s="214"/>
      <c r="H49" s="214"/>
      <c r="I49" s="214"/>
      <c r="J49" s="214"/>
      <c r="K49" s="214"/>
      <c r="L49" s="214"/>
      <c r="M49" s="214"/>
      <c r="N49" s="214"/>
      <c r="O49" s="214"/>
      <c r="P49" s="216"/>
      <c r="Q49" s="216"/>
      <c r="R49" s="216">
        <v>100</v>
      </c>
      <c r="S49" s="216"/>
      <c r="T49" s="216">
        <f t="shared" si="11"/>
        <v>100</v>
      </c>
      <c r="U49" s="239"/>
      <c r="V49" s="239"/>
      <c r="W49" s="240"/>
      <c r="AG49" s="220"/>
    </row>
    <row r="50" spans="1:33" s="237" customFormat="1" ht="36.75" customHeight="1">
      <c r="A50" s="212"/>
      <c r="B50" s="213" t="s">
        <v>368</v>
      </c>
      <c r="C50" s="240">
        <v>0</v>
      </c>
      <c r="D50" s="240"/>
      <c r="E50" s="240"/>
      <c r="F50" s="214"/>
      <c r="G50" s="214"/>
      <c r="H50" s="214"/>
      <c r="I50" s="214"/>
      <c r="J50" s="214"/>
      <c r="K50" s="214"/>
      <c r="L50" s="214"/>
      <c r="M50" s="214"/>
      <c r="N50" s="214"/>
      <c r="O50" s="214"/>
      <c r="P50" s="216"/>
      <c r="Q50" s="216"/>
      <c r="R50" s="216">
        <v>100</v>
      </c>
      <c r="S50" s="216"/>
      <c r="T50" s="216">
        <f t="shared" si="11"/>
        <v>100</v>
      </c>
      <c r="U50" s="239"/>
      <c r="V50" s="239"/>
      <c r="W50" s="240"/>
      <c r="AG50" s="220"/>
    </row>
    <row r="51" spans="1:33" s="237" customFormat="1" ht="36.75" customHeight="1">
      <c r="A51" s="212"/>
      <c r="B51" s="213" t="s">
        <v>363</v>
      </c>
      <c r="C51" s="240">
        <v>15</v>
      </c>
      <c r="D51" s="240">
        <v>15</v>
      </c>
      <c r="E51" s="240"/>
      <c r="F51" s="214"/>
      <c r="G51" s="214"/>
      <c r="H51" s="214"/>
      <c r="I51" s="214"/>
      <c r="J51" s="214"/>
      <c r="K51" s="214"/>
      <c r="L51" s="214"/>
      <c r="M51" s="214"/>
      <c r="N51" s="214"/>
      <c r="O51" s="214"/>
      <c r="P51" s="216"/>
      <c r="Q51" s="216"/>
      <c r="R51" s="216">
        <v>85</v>
      </c>
      <c r="S51" s="216"/>
      <c r="T51" s="216">
        <f t="shared" si="11"/>
        <v>100</v>
      </c>
      <c r="U51" s="239"/>
      <c r="V51" s="239"/>
      <c r="W51" s="240"/>
      <c r="AG51" s="220"/>
    </row>
    <row r="52" spans="1:33" s="237" customFormat="1" ht="36.75" customHeight="1">
      <c r="A52" s="212"/>
      <c r="B52" s="213" t="s">
        <v>365</v>
      </c>
      <c r="C52" s="240">
        <v>15</v>
      </c>
      <c r="D52" s="240">
        <v>15</v>
      </c>
      <c r="E52" s="240"/>
      <c r="F52" s="214"/>
      <c r="G52" s="214"/>
      <c r="H52" s="214"/>
      <c r="I52" s="214"/>
      <c r="J52" s="214"/>
      <c r="K52" s="214"/>
      <c r="L52" s="214"/>
      <c r="M52" s="214"/>
      <c r="N52" s="214"/>
      <c r="O52" s="214"/>
      <c r="P52" s="216"/>
      <c r="Q52" s="216"/>
      <c r="R52" s="216">
        <v>85</v>
      </c>
      <c r="S52" s="216"/>
      <c r="T52" s="216">
        <f t="shared" si="11"/>
        <v>100</v>
      </c>
      <c r="U52" s="239"/>
      <c r="V52" s="239"/>
      <c r="W52" s="240"/>
      <c r="AG52" s="220"/>
    </row>
    <row r="53" spans="1:33" s="237" customFormat="1" ht="36.75" customHeight="1">
      <c r="A53" s="212"/>
      <c r="B53" s="213" t="s">
        <v>360</v>
      </c>
      <c r="C53" s="240">
        <v>48</v>
      </c>
      <c r="D53" s="240">
        <v>48</v>
      </c>
      <c r="E53" s="240"/>
      <c r="F53" s="214"/>
      <c r="G53" s="214"/>
      <c r="H53" s="214"/>
      <c r="I53" s="214"/>
      <c r="J53" s="214"/>
      <c r="K53" s="214"/>
      <c r="L53" s="214"/>
      <c r="M53" s="214"/>
      <c r="N53" s="214"/>
      <c r="O53" s="214"/>
      <c r="P53" s="216"/>
      <c r="Q53" s="216"/>
      <c r="R53" s="216">
        <v>52</v>
      </c>
      <c r="S53" s="216"/>
      <c r="T53" s="216">
        <f t="shared" si="11"/>
        <v>100</v>
      </c>
      <c r="U53" s="239"/>
      <c r="V53" s="239"/>
      <c r="W53" s="240"/>
      <c r="AG53" s="220"/>
    </row>
    <row r="54" spans="1:33" s="237" customFormat="1" ht="36.75" customHeight="1">
      <c r="A54" s="212"/>
      <c r="B54" s="213" t="s">
        <v>356</v>
      </c>
      <c r="C54" s="240">
        <v>64</v>
      </c>
      <c r="D54" s="240">
        <v>64</v>
      </c>
      <c r="E54" s="240"/>
      <c r="F54" s="214"/>
      <c r="G54" s="214"/>
      <c r="H54" s="214"/>
      <c r="I54" s="214"/>
      <c r="J54" s="214"/>
      <c r="K54" s="214"/>
      <c r="L54" s="214"/>
      <c r="M54" s="214"/>
      <c r="N54" s="214"/>
      <c r="O54" s="214"/>
      <c r="P54" s="216"/>
      <c r="Q54" s="216"/>
      <c r="R54" s="216">
        <v>36</v>
      </c>
      <c r="S54" s="216"/>
      <c r="T54" s="216">
        <f t="shared" si="11"/>
        <v>100</v>
      </c>
      <c r="U54" s="239"/>
      <c r="V54" s="239"/>
      <c r="W54" s="240"/>
      <c r="AG54" s="220"/>
    </row>
    <row r="55" spans="1:33" s="237" customFormat="1" ht="36.75" customHeight="1">
      <c r="A55" s="212"/>
      <c r="B55" s="213" t="s">
        <v>381</v>
      </c>
      <c r="C55" s="240">
        <v>0</v>
      </c>
      <c r="D55" s="240"/>
      <c r="E55" s="240"/>
      <c r="F55" s="214"/>
      <c r="G55" s="214"/>
      <c r="H55" s="214"/>
      <c r="I55" s="214"/>
      <c r="J55" s="214"/>
      <c r="K55" s="214"/>
      <c r="L55" s="214"/>
      <c r="M55" s="214"/>
      <c r="N55" s="214"/>
      <c r="O55" s="214"/>
      <c r="P55" s="216"/>
      <c r="Q55" s="216"/>
      <c r="R55" s="216">
        <v>100</v>
      </c>
      <c r="S55" s="216"/>
      <c r="T55" s="216">
        <f t="shared" si="11"/>
        <v>100</v>
      </c>
      <c r="U55" s="239"/>
      <c r="V55" s="239"/>
      <c r="W55" s="240"/>
      <c r="AG55" s="220"/>
    </row>
    <row r="56" spans="1:33" s="237" customFormat="1" ht="36.75" customHeight="1">
      <c r="A56" s="212"/>
      <c r="B56" s="213" t="s">
        <v>382</v>
      </c>
      <c r="C56" s="240">
        <v>0</v>
      </c>
      <c r="D56" s="240"/>
      <c r="E56" s="240"/>
      <c r="F56" s="214"/>
      <c r="G56" s="214"/>
      <c r="H56" s="214"/>
      <c r="I56" s="214"/>
      <c r="J56" s="214"/>
      <c r="K56" s="214"/>
      <c r="L56" s="214"/>
      <c r="M56" s="214"/>
      <c r="N56" s="214"/>
      <c r="O56" s="214"/>
      <c r="P56" s="216"/>
      <c r="Q56" s="216"/>
      <c r="R56" s="216">
        <v>100</v>
      </c>
      <c r="S56" s="216"/>
      <c r="T56" s="216">
        <f t="shared" si="11"/>
        <v>100</v>
      </c>
      <c r="U56" s="239"/>
      <c r="V56" s="239"/>
      <c r="W56" s="240"/>
      <c r="AG56" s="220"/>
    </row>
    <row r="57" spans="1:33" s="237" customFormat="1" ht="36.75" customHeight="1">
      <c r="A57" s="212"/>
      <c r="B57" s="213" t="s">
        <v>383</v>
      </c>
      <c r="C57" s="240">
        <v>0</v>
      </c>
      <c r="D57" s="240"/>
      <c r="E57" s="240"/>
      <c r="F57" s="214"/>
      <c r="G57" s="214"/>
      <c r="H57" s="214"/>
      <c r="I57" s="214"/>
      <c r="J57" s="214"/>
      <c r="K57" s="214"/>
      <c r="L57" s="214"/>
      <c r="M57" s="214"/>
      <c r="N57" s="214"/>
      <c r="O57" s="214"/>
      <c r="P57" s="216"/>
      <c r="Q57" s="216"/>
      <c r="R57" s="216">
        <v>100</v>
      </c>
      <c r="S57" s="216"/>
      <c r="T57" s="216">
        <f t="shared" si="11"/>
        <v>100</v>
      </c>
      <c r="U57" s="239"/>
      <c r="V57" s="239"/>
      <c r="W57" s="240"/>
      <c r="AG57" s="220"/>
    </row>
    <row r="58" spans="1:33" s="16" customFormat="1" ht="84" customHeight="1">
      <c r="A58" s="12">
        <v>5</v>
      </c>
      <c r="B58" s="17" t="s">
        <v>16</v>
      </c>
      <c r="C58" s="177">
        <f>+C59</f>
        <v>237.3175</v>
      </c>
      <c r="D58" s="177">
        <f t="shared" ref="D58:T58" si="12">+D59</f>
        <v>210</v>
      </c>
      <c r="E58" s="177">
        <f t="shared" si="12"/>
        <v>0</v>
      </c>
      <c r="F58" s="177">
        <f t="shared" si="12"/>
        <v>27.317499999999999</v>
      </c>
      <c r="G58" s="177">
        <f t="shared" si="12"/>
        <v>0</v>
      </c>
      <c r="H58" s="177">
        <f t="shared" si="12"/>
        <v>0</v>
      </c>
      <c r="I58" s="177">
        <f t="shared" si="12"/>
        <v>0</v>
      </c>
      <c r="J58" s="177">
        <f t="shared" si="12"/>
        <v>0</v>
      </c>
      <c r="K58" s="177">
        <f t="shared" si="12"/>
        <v>0</v>
      </c>
      <c r="L58" s="177">
        <f t="shared" si="12"/>
        <v>0</v>
      </c>
      <c r="M58" s="177">
        <f t="shared" si="12"/>
        <v>0</v>
      </c>
      <c r="N58" s="177">
        <f t="shared" si="12"/>
        <v>0</v>
      </c>
      <c r="O58" s="177">
        <f t="shared" si="12"/>
        <v>0</v>
      </c>
      <c r="P58" s="177">
        <f t="shared" si="12"/>
        <v>0</v>
      </c>
      <c r="Q58" s="177">
        <f t="shared" si="12"/>
        <v>0</v>
      </c>
      <c r="R58" s="177">
        <f t="shared" si="12"/>
        <v>0</v>
      </c>
      <c r="S58" s="177">
        <f t="shared" si="12"/>
        <v>0</v>
      </c>
      <c r="T58" s="177">
        <f t="shared" si="12"/>
        <v>237.3175</v>
      </c>
      <c r="U58" s="123"/>
      <c r="V58" s="123"/>
      <c r="W58" s="38"/>
    </row>
    <row r="59" spans="1:33" ht="67.5" customHeight="1">
      <c r="A59" s="24" t="s">
        <v>12</v>
      </c>
      <c r="B59" s="20" t="s">
        <v>17</v>
      </c>
      <c r="C59" s="179">
        <f>C60</f>
        <v>237.3175</v>
      </c>
      <c r="D59" s="179">
        <f t="shared" ref="D59:T59" si="13">D60</f>
        <v>210</v>
      </c>
      <c r="E59" s="179">
        <f t="shared" si="13"/>
        <v>0</v>
      </c>
      <c r="F59" s="179">
        <f t="shared" si="13"/>
        <v>27.317499999999999</v>
      </c>
      <c r="G59" s="179">
        <f t="shared" si="13"/>
        <v>0</v>
      </c>
      <c r="H59" s="179">
        <f t="shared" si="13"/>
        <v>0</v>
      </c>
      <c r="I59" s="179">
        <f t="shared" si="13"/>
        <v>0</v>
      </c>
      <c r="J59" s="179">
        <f t="shared" si="13"/>
        <v>0</v>
      </c>
      <c r="K59" s="179">
        <f t="shared" si="13"/>
        <v>0</v>
      </c>
      <c r="L59" s="179">
        <f t="shared" si="13"/>
        <v>0</v>
      </c>
      <c r="M59" s="179">
        <f t="shared" si="13"/>
        <v>0</v>
      </c>
      <c r="N59" s="179">
        <f t="shared" si="13"/>
        <v>0</v>
      </c>
      <c r="O59" s="179">
        <f t="shared" si="13"/>
        <v>0</v>
      </c>
      <c r="P59" s="179">
        <f t="shared" si="13"/>
        <v>0</v>
      </c>
      <c r="Q59" s="179">
        <f t="shared" si="13"/>
        <v>0</v>
      </c>
      <c r="R59" s="179">
        <f t="shared" si="13"/>
        <v>0</v>
      </c>
      <c r="S59" s="179">
        <f t="shared" si="13"/>
        <v>0</v>
      </c>
      <c r="T59" s="179">
        <f t="shared" si="13"/>
        <v>237.3175</v>
      </c>
      <c r="U59" s="125"/>
      <c r="V59" s="125"/>
      <c r="W59" s="159"/>
    </row>
    <row r="60" spans="1:33" s="211" customFormat="1" ht="39" customHeight="1">
      <c r="A60" s="160"/>
      <c r="B60" s="161" t="s">
        <v>0</v>
      </c>
      <c r="C60" s="181">
        <f>D60+E60+F60</f>
        <v>237.3175</v>
      </c>
      <c r="D60" s="181">
        <f>SUM(D61:D79)</f>
        <v>210</v>
      </c>
      <c r="E60" s="181"/>
      <c r="F60" s="181">
        <v>27.317499999999999</v>
      </c>
      <c r="G60" s="181"/>
      <c r="H60" s="181"/>
      <c r="I60" s="181"/>
      <c r="J60" s="181"/>
      <c r="K60" s="181"/>
      <c r="L60" s="181"/>
      <c r="M60" s="181"/>
      <c r="N60" s="181"/>
      <c r="O60" s="181"/>
      <c r="P60" s="181"/>
      <c r="Q60" s="181"/>
      <c r="R60" s="181"/>
      <c r="S60" s="181"/>
      <c r="T60" s="183">
        <f t="shared" ref="T60" si="14">C60+R60-S60</f>
        <v>237.3175</v>
      </c>
      <c r="U60" s="209"/>
      <c r="V60" s="209"/>
      <c r="W60" s="210"/>
    </row>
    <row r="61" spans="1:33" s="237" customFormat="1" ht="39" customHeight="1">
      <c r="A61" s="212"/>
      <c r="B61" s="213" t="s">
        <v>353</v>
      </c>
      <c r="C61" s="214">
        <f t="shared" ref="C61:C79" si="15">D61</f>
        <v>30</v>
      </c>
      <c r="D61" s="214">
        <v>30</v>
      </c>
      <c r="E61" s="214"/>
      <c r="F61" s="214"/>
      <c r="G61" s="214"/>
      <c r="H61" s="214"/>
      <c r="I61" s="214"/>
      <c r="J61" s="214"/>
      <c r="K61" s="214"/>
      <c r="L61" s="214"/>
      <c r="M61" s="214"/>
      <c r="N61" s="214"/>
      <c r="O61" s="214"/>
      <c r="P61" s="216"/>
      <c r="Q61" s="216"/>
      <c r="R61" s="216"/>
      <c r="S61" s="216"/>
      <c r="T61" s="216">
        <f t="shared" ref="T61:T79" si="16">C61+R61-S61</f>
        <v>30</v>
      </c>
      <c r="U61" s="239"/>
      <c r="V61" s="239"/>
      <c r="W61" s="240"/>
    </row>
    <row r="62" spans="1:33" s="237" customFormat="1" ht="36.75" customHeight="1">
      <c r="A62" s="212"/>
      <c r="B62" s="213" t="s">
        <v>378</v>
      </c>
      <c r="C62" s="214">
        <f t="shared" si="15"/>
        <v>10</v>
      </c>
      <c r="D62" s="214">
        <v>10</v>
      </c>
      <c r="E62" s="214"/>
      <c r="F62" s="214"/>
      <c r="G62" s="214"/>
      <c r="H62" s="214"/>
      <c r="I62" s="214"/>
      <c r="J62" s="214"/>
      <c r="K62" s="214"/>
      <c r="L62" s="214"/>
      <c r="M62" s="214"/>
      <c r="N62" s="214"/>
      <c r="O62" s="214"/>
      <c r="P62" s="216"/>
      <c r="Q62" s="216"/>
      <c r="R62" s="216"/>
      <c r="S62" s="216"/>
      <c r="T62" s="216">
        <f t="shared" si="16"/>
        <v>10</v>
      </c>
      <c r="U62" s="239"/>
      <c r="V62" s="239"/>
      <c r="W62" s="240"/>
      <c r="AG62" s="220"/>
    </row>
    <row r="63" spans="1:33" s="237" customFormat="1" ht="36.75" customHeight="1">
      <c r="A63" s="212"/>
      <c r="B63" s="213" t="s">
        <v>366</v>
      </c>
      <c r="C63" s="214">
        <f t="shared" si="15"/>
        <v>10</v>
      </c>
      <c r="D63" s="214">
        <v>10</v>
      </c>
      <c r="E63" s="214"/>
      <c r="F63" s="214"/>
      <c r="G63" s="214"/>
      <c r="H63" s="214"/>
      <c r="I63" s="214"/>
      <c r="J63" s="214"/>
      <c r="K63" s="214"/>
      <c r="L63" s="214"/>
      <c r="M63" s="214"/>
      <c r="N63" s="214"/>
      <c r="O63" s="214"/>
      <c r="P63" s="216"/>
      <c r="Q63" s="216"/>
      <c r="R63" s="216"/>
      <c r="S63" s="216"/>
      <c r="T63" s="216">
        <f t="shared" si="16"/>
        <v>10</v>
      </c>
      <c r="U63" s="239"/>
      <c r="V63" s="239"/>
      <c r="W63" s="240"/>
      <c r="AG63" s="220"/>
    </row>
    <row r="64" spans="1:33" s="237" customFormat="1" ht="36.75" customHeight="1">
      <c r="A64" s="212"/>
      <c r="B64" s="213" t="s">
        <v>355</v>
      </c>
      <c r="C64" s="214">
        <f t="shared" si="15"/>
        <v>10</v>
      </c>
      <c r="D64" s="214">
        <v>10</v>
      </c>
      <c r="E64" s="214"/>
      <c r="F64" s="214"/>
      <c r="G64" s="214"/>
      <c r="H64" s="214"/>
      <c r="I64" s="214"/>
      <c r="J64" s="214"/>
      <c r="K64" s="214"/>
      <c r="L64" s="214"/>
      <c r="M64" s="214"/>
      <c r="N64" s="214"/>
      <c r="O64" s="214"/>
      <c r="P64" s="216"/>
      <c r="Q64" s="216"/>
      <c r="R64" s="216"/>
      <c r="S64" s="216"/>
      <c r="T64" s="216">
        <f t="shared" si="16"/>
        <v>10</v>
      </c>
      <c r="U64" s="239"/>
      <c r="V64" s="239"/>
      <c r="W64" s="240"/>
      <c r="AG64" s="220"/>
    </row>
    <row r="65" spans="1:33" s="237" customFormat="1" ht="36.75" customHeight="1">
      <c r="A65" s="212"/>
      <c r="B65" s="213" t="s">
        <v>357</v>
      </c>
      <c r="C65" s="214">
        <f t="shared" si="15"/>
        <v>10</v>
      </c>
      <c r="D65" s="214">
        <v>10</v>
      </c>
      <c r="E65" s="214"/>
      <c r="F65" s="214"/>
      <c r="G65" s="214"/>
      <c r="H65" s="214"/>
      <c r="I65" s="214"/>
      <c r="J65" s="214"/>
      <c r="K65" s="214"/>
      <c r="L65" s="214"/>
      <c r="M65" s="214"/>
      <c r="N65" s="214"/>
      <c r="O65" s="214"/>
      <c r="P65" s="216"/>
      <c r="Q65" s="216"/>
      <c r="R65" s="216"/>
      <c r="S65" s="216"/>
      <c r="T65" s="216">
        <f t="shared" si="16"/>
        <v>10</v>
      </c>
      <c r="U65" s="239"/>
      <c r="V65" s="239"/>
      <c r="W65" s="240"/>
      <c r="AG65" s="220"/>
    </row>
    <row r="66" spans="1:33" s="237" customFormat="1" ht="36.75" customHeight="1">
      <c r="A66" s="212"/>
      <c r="B66" s="213" t="s">
        <v>361</v>
      </c>
      <c r="C66" s="214">
        <f t="shared" si="15"/>
        <v>10</v>
      </c>
      <c r="D66" s="214">
        <v>10</v>
      </c>
      <c r="E66" s="214"/>
      <c r="F66" s="214"/>
      <c r="G66" s="214"/>
      <c r="H66" s="214"/>
      <c r="I66" s="214"/>
      <c r="J66" s="214"/>
      <c r="K66" s="214"/>
      <c r="L66" s="214"/>
      <c r="M66" s="214"/>
      <c r="N66" s="214"/>
      <c r="O66" s="214"/>
      <c r="P66" s="216"/>
      <c r="Q66" s="216"/>
      <c r="R66" s="216"/>
      <c r="S66" s="216"/>
      <c r="T66" s="216">
        <f t="shared" si="16"/>
        <v>10</v>
      </c>
      <c r="U66" s="239"/>
      <c r="V66" s="239"/>
      <c r="W66" s="240"/>
      <c r="AG66" s="220"/>
    </row>
    <row r="67" spans="1:33" s="237" customFormat="1" ht="36.75" customHeight="1">
      <c r="A67" s="212"/>
      <c r="B67" s="213" t="s">
        <v>362</v>
      </c>
      <c r="C67" s="214">
        <f t="shared" si="15"/>
        <v>10</v>
      </c>
      <c r="D67" s="214">
        <v>10</v>
      </c>
      <c r="E67" s="214"/>
      <c r="F67" s="214"/>
      <c r="G67" s="214"/>
      <c r="H67" s="214"/>
      <c r="I67" s="214"/>
      <c r="J67" s="214"/>
      <c r="K67" s="214"/>
      <c r="L67" s="214"/>
      <c r="M67" s="214"/>
      <c r="N67" s="214"/>
      <c r="O67" s="214"/>
      <c r="P67" s="216"/>
      <c r="Q67" s="216"/>
      <c r="R67" s="216"/>
      <c r="S67" s="216"/>
      <c r="T67" s="216">
        <f t="shared" si="16"/>
        <v>10</v>
      </c>
      <c r="U67" s="239"/>
      <c r="V67" s="239"/>
      <c r="W67" s="240"/>
      <c r="AG67" s="220"/>
    </row>
    <row r="68" spans="1:33" s="237" customFormat="1" ht="36.75" customHeight="1">
      <c r="A68" s="212"/>
      <c r="B68" s="213" t="s">
        <v>379</v>
      </c>
      <c r="C68" s="214">
        <f t="shared" si="15"/>
        <v>10</v>
      </c>
      <c r="D68" s="214">
        <v>10</v>
      </c>
      <c r="E68" s="214"/>
      <c r="F68" s="214"/>
      <c r="G68" s="214"/>
      <c r="H68" s="214"/>
      <c r="I68" s="214"/>
      <c r="J68" s="214"/>
      <c r="K68" s="214"/>
      <c r="L68" s="214"/>
      <c r="M68" s="214"/>
      <c r="N68" s="214"/>
      <c r="O68" s="214"/>
      <c r="P68" s="216"/>
      <c r="Q68" s="216"/>
      <c r="R68" s="216"/>
      <c r="S68" s="216"/>
      <c r="T68" s="216">
        <f t="shared" si="16"/>
        <v>10</v>
      </c>
      <c r="U68" s="239"/>
      <c r="V68" s="239"/>
      <c r="W68" s="240"/>
      <c r="AG68" s="220"/>
    </row>
    <row r="69" spans="1:33" s="237" customFormat="1" ht="36.75" customHeight="1">
      <c r="A69" s="212"/>
      <c r="B69" s="213" t="s">
        <v>358</v>
      </c>
      <c r="C69" s="214">
        <f t="shared" si="15"/>
        <v>10</v>
      </c>
      <c r="D69" s="214">
        <v>10</v>
      </c>
      <c r="E69" s="214"/>
      <c r="F69" s="214"/>
      <c r="G69" s="214"/>
      <c r="H69" s="214"/>
      <c r="I69" s="214"/>
      <c r="J69" s="214"/>
      <c r="K69" s="214"/>
      <c r="L69" s="214"/>
      <c r="M69" s="214"/>
      <c r="N69" s="214"/>
      <c r="O69" s="214"/>
      <c r="P69" s="216"/>
      <c r="Q69" s="216"/>
      <c r="R69" s="216"/>
      <c r="S69" s="216"/>
      <c r="T69" s="216">
        <f t="shared" si="16"/>
        <v>10</v>
      </c>
      <c r="U69" s="239"/>
      <c r="V69" s="239"/>
      <c r="W69" s="240"/>
      <c r="AG69" s="220"/>
    </row>
    <row r="70" spans="1:33" s="237" customFormat="1" ht="36.75" customHeight="1">
      <c r="A70" s="212"/>
      <c r="B70" s="213" t="s">
        <v>359</v>
      </c>
      <c r="C70" s="214">
        <f t="shared" si="15"/>
        <v>10</v>
      </c>
      <c r="D70" s="214">
        <v>10</v>
      </c>
      <c r="E70" s="214"/>
      <c r="F70" s="214"/>
      <c r="G70" s="214"/>
      <c r="H70" s="214"/>
      <c r="I70" s="214"/>
      <c r="J70" s="214"/>
      <c r="K70" s="214"/>
      <c r="L70" s="214"/>
      <c r="M70" s="214"/>
      <c r="N70" s="214"/>
      <c r="O70" s="214"/>
      <c r="P70" s="216"/>
      <c r="Q70" s="216"/>
      <c r="R70" s="216"/>
      <c r="S70" s="216"/>
      <c r="T70" s="216">
        <f t="shared" si="16"/>
        <v>10</v>
      </c>
      <c r="U70" s="239"/>
      <c r="V70" s="239"/>
      <c r="W70" s="240"/>
      <c r="AG70" s="220"/>
    </row>
    <row r="71" spans="1:33" s="237" customFormat="1" ht="36.75" customHeight="1">
      <c r="A71" s="212"/>
      <c r="B71" s="213" t="s">
        <v>380</v>
      </c>
      <c r="C71" s="214">
        <f t="shared" si="15"/>
        <v>10</v>
      </c>
      <c r="D71" s="214">
        <v>10</v>
      </c>
      <c r="E71" s="214"/>
      <c r="F71" s="214"/>
      <c r="G71" s="214"/>
      <c r="H71" s="214"/>
      <c r="I71" s="214"/>
      <c r="J71" s="214"/>
      <c r="K71" s="214"/>
      <c r="L71" s="214"/>
      <c r="M71" s="214"/>
      <c r="N71" s="214"/>
      <c r="O71" s="214"/>
      <c r="P71" s="216"/>
      <c r="Q71" s="216"/>
      <c r="R71" s="216"/>
      <c r="S71" s="216"/>
      <c r="T71" s="216">
        <f t="shared" si="16"/>
        <v>10</v>
      </c>
      <c r="U71" s="239"/>
      <c r="V71" s="239"/>
      <c r="W71" s="240"/>
      <c r="AG71" s="220"/>
    </row>
    <row r="72" spans="1:33" s="248" customFormat="1" ht="34.5" customHeight="1">
      <c r="A72" s="243"/>
      <c r="B72" s="213" t="s">
        <v>368</v>
      </c>
      <c r="C72" s="214">
        <f t="shared" si="15"/>
        <v>10</v>
      </c>
      <c r="D72" s="214">
        <v>10</v>
      </c>
      <c r="E72" s="244"/>
      <c r="F72" s="244"/>
      <c r="G72" s="244"/>
      <c r="H72" s="244"/>
      <c r="I72" s="244"/>
      <c r="J72" s="244"/>
      <c r="K72" s="244"/>
      <c r="L72" s="244"/>
      <c r="M72" s="244"/>
      <c r="N72" s="244"/>
      <c r="O72" s="244"/>
      <c r="P72" s="245"/>
      <c r="Q72" s="245"/>
      <c r="R72" s="245"/>
      <c r="S72" s="245"/>
      <c r="T72" s="216">
        <f t="shared" si="16"/>
        <v>10</v>
      </c>
      <c r="U72" s="246"/>
      <c r="V72" s="246"/>
      <c r="W72" s="247"/>
    </row>
    <row r="73" spans="1:33" s="248" customFormat="1" ht="34.5" customHeight="1">
      <c r="A73" s="243"/>
      <c r="B73" s="213" t="s">
        <v>363</v>
      </c>
      <c r="C73" s="214">
        <f t="shared" si="15"/>
        <v>10</v>
      </c>
      <c r="D73" s="214">
        <v>10</v>
      </c>
      <c r="E73" s="244"/>
      <c r="F73" s="244"/>
      <c r="G73" s="244"/>
      <c r="H73" s="244"/>
      <c r="I73" s="244"/>
      <c r="J73" s="244"/>
      <c r="K73" s="244"/>
      <c r="L73" s="244"/>
      <c r="M73" s="244"/>
      <c r="N73" s="244"/>
      <c r="O73" s="244"/>
      <c r="P73" s="245"/>
      <c r="Q73" s="245"/>
      <c r="R73" s="245"/>
      <c r="S73" s="245"/>
      <c r="T73" s="216">
        <f t="shared" si="16"/>
        <v>10</v>
      </c>
      <c r="U73" s="246"/>
      <c r="V73" s="246"/>
      <c r="W73" s="247"/>
    </row>
    <row r="74" spans="1:33" s="248" customFormat="1" ht="34.5" customHeight="1">
      <c r="A74" s="243"/>
      <c r="B74" s="213" t="s">
        <v>365</v>
      </c>
      <c r="C74" s="214">
        <f t="shared" si="15"/>
        <v>10</v>
      </c>
      <c r="D74" s="214">
        <v>10</v>
      </c>
      <c r="E74" s="244"/>
      <c r="F74" s="244"/>
      <c r="G74" s="244"/>
      <c r="H74" s="244"/>
      <c r="I74" s="244"/>
      <c r="J74" s="244"/>
      <c r="K74" s="244"/>
      <c r="L74" s="244"/>
      <c r="M74" s="244"/>
      <c r="N74" s="244"/>
      <c r="O74" s="244"/>
      <c r="P74" s="245"/>
      <c r="Q74" s="245"/>
      <c r="R74" s="245"/>
      <c r="S74" s="245"/>
      <c r="T74" s="216">
        <f t="shared" si="16"/>
        <v>10</v>
      </c>
      <c r="U74" s="246"/>
      <c r="V74" s="246"/>
      <c r="W74" s="247"/>
    </row>
    <row r="75" spans="1:33" s="248" customFormat="1" ht="34.5" customHeight="1">
      <c r="A75" s="243"/>
      <c r="B75" s="213" t="s">
        <v>360</v>
      </c>
      <c r="C75" s="214">
        <f t="shared" si="15"/>
        <v>10</v>
      </c>
      <c r="D75" s="214">
        <v>10</v>
      </c>
      <c r="E75" s="244"/>
      <c r="F75" s="244"/>
      <c r="G75" s="244"/>
      <c r="H75" s="244"/>
      <c r="I75" s="244"/>
      <c r="J75" s="244"/>
      <c r="K75" s="244"/>
      <c r="L75" s="244"/>
      <c r="M75" s="244"/>
      <c r="N75" s="244"/>
      <c r="O75" s="244"/>
      <c r="P75" s="245"/>
      <c r="Q75" s="245"/>
      <c r="R75" s="245"/>
      <c r="S75" s="245"/>
      <c r="T75" s="216">
        <f t="shared" si="16"/>
        <v>10</v>
      </c>
      <c r="U75" s="246"/>
      <c r="V75" s="246"/>
      <c r="W75" s="247"/>
    </row>
    <row r="76" spans="1:33" s="248" customFormat="1" ht="34.5" customHeight="1">
      <c r="A76" s="243"/>
      <c r="B76" s="213" t="s">
        <v>356</v>
      </c>
      <c r="C76" s="214">
        <f t="shared" si="15"/>
        <v>10</v>
      </c>
      <c r="D76" s="214">
        <v>10</v>
      </c>
      <c r="E76" s="244"/>
      <c r="F76" s="244"/>
      <c r="G76" s="244"/>
      <c r="H76" s="244"/>
      <c r="I76" s="244"/>
      <c r="J76" s="244"/>
      <c r="K76" s="244"/>
      <c r="L76" s="244"/>
      <c r="M76" s="244"/>
      <c r="N76" s="244"/>
      <c r="O76" s="244"/>
      <c r="P76" s="245"/>
      <c r="Q76" s="245"/>
      <c r="R76" s="245"/>
      <c r="S76" s="245"/>
      <c r="T76" s="216">
        <f t="shared" si="16"/>
        <v>10</v>
      </c>
      <c r="U76" s="246"/>
      <c r="V76" s="246"/>
      <c r="W76" s="247"/>
    </row>
    <row r="77" spans="1:33" s="248" customFormat="1" ht="34.5" customHeight="1">
      <c r="A77" s="243"/>
      <c r="B77" s="213" t="s">
        <v>381</v>
      </c>
      <c r="C77" s="214">
        <f t="shared" si="15"/>
        <v>10</v>
      </c>
      <c r="D77" s="214">
        <v>10</v>
      </c>
      <c r="E77" s="244"/>
      <c r="F77" s="244"/>
      <c r="G77" s="244"/>
      <c r="H77" s="244"/>
      <c r="I77" s="244"/>
      <c r="J77" s="244"/>
      <c r="K77" s="244"/>
      <c r="L77" s="244"/>
      <c r="M77" s="244"/>
      <c r="N77" s="244"/>
      <c r="O77" s="244"/>
      <c r="P77" s="245"/>
      <c r="Q77" s="245"/>
      <c r="R77" s="245"/>
      <c r="S77" s="245"/>
      <c r="T77" s="216">
        <f t="shared" si="16"/>
        <v>10</v>
      </c>
      <c r="U77" s="246"/>
      <c r="V77" s="246"/>
      <c r="W77" s="247"/>
    </row>
    <row r="78" spans="1:33" s="248" customFormat="1" ht="34.5" customHeight="1">
      <c r="A78" s="243"/>
      <c r="B78" s="213" t="s">
        <v>382</v>
      </c>
      <c r="C78" s="214">
        <f t="shared" si="15"/>
        <v>10</v>
      </c>
      <c r="D78" s="214">
        <v>10</v>
      </c>
      <c r="E78" s="244"/>
      <c r="F78" s="244"/>
      <c r="G78" s="244"/>
      <c r="H78" s="244"/>
      <c r="I78" s="244"/>
      <c r="J78" s="244"/>
      <c r="K78" s="244"/>
      <c r="L78" s="244"/>
      <c r="M78" s="244"/>
      <c r="N78" s="244"/>
      <c r="O78" s="244"/>
      <c r="P78" s="245"/>
      <c r="Q78" s="245"/>
      <c r="R78" s="245"/>
      <c r="S78" s="245"/>
      <c r="T78" s="216">
        <f t="shared" si="16"/>
        <v>10</v>
      </c>
      <c r="U78" s="246"/>
      <c r="V78" s="246"/>
      <c r="W78" s="247"/>
    </row>
    <row r="79" spans="1:33" s="248" customFormat="1" ht="34.5" customHeight="1">
      <c r="A79" s="243"/>
      <c r="B79" s="213" t="s">
        <v>383</v>
      </c>
      <c r="C79" s="214">
        <f t="shared" si="15"/>
        <v>10</v>
      </c>
      <c r="D79" s="214">
        <v>10</v>
      </c>
      <c r="E79" s="244"/>
      <c r="F79" s="244"/>
      <c r="G79" s="244"/>
      <c r="H79" s="244"/>
      <c r="I79" s="244"/>
      <c r="J79" s="244"/>
      <c r="K79" s="244"/>
      <c r="L79" s="244"/>
      <c r="M79" s="244"/>
      <c r="N79" s="244"/>
      <c r="O79" s="244"/>
      <c r="P79" s="245"/>
      <c r="Q79" s="245"/>
      <c r="R79" s="245"/>
      <c r="S79" s="245"/>
      <c r="T79" s="216">
        <f t="shared" si="16"/>
        <v>10</v>
      </c>
      <c r="U79" s="246"/>
      <c r="V79" s="246"/>
      <c r="W79" s="247"/>
    </row>
  </sheetData>
  <mergeCells count="28">
    <mergeCell ref="Q5:Q7"/>
    <mergeCell ref="R5:S5"/>
    <mergeCell ref="T5:T7"/>
    <mergeCell ref="R6:R7"/>
    <mergeCell ref="S6:S7"/>
    <mergeCell ref="F6:F7"/>
    <mergeCell ref="L6:L7"/>
    <mergeCell ref="G5:J5"/>
    <mergeCell ref="K5:K7"/>
    <mergeCell ref="G6:G7"/>
    <mergeCell ref="H6:I6"/>
    <mergeCell ref="J6:J7"/>
    <mergeCell ref="M6:N6"/>
    <mergeCell ref="O6:O7"/>
    <mergeCell ref="A1:W1"/>
    <mergeCell ref="A2:W2"/>
    <mergeCell ref="A3:W3"/>
    <mergeCell ref="P4:W4"/>
    <mergeCell ref="A5:A7"/>
    <mergeCell ref="B5:B7"/>
    <mergeCell ref="C5:F5"/>
    <mergeCell ref="L5:O5"/>
    <mergeCell ref="P5:P7"/>
    <mergeCell ref="U5:U7"/>
    <mergeCell ref="V5:V7"/>
    <mergeCell ref="W5:W7"/>
    <mergeCell ref="C6:C7"/>
    <mergeCell ref="D6:E6"/>
  </mergeCells>
  <pageMargins left="0.11811023622047245" right="0" top="0.35433070866141736" bottom="0.15748031496062992"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
  <sheetViews>
    <sheetView view="pageBreakPreview" topLeftCell="A5" zoomScale="70" zoomScaleNormal="55" zoomScaleSheetLayoutView="70" workbookViewId="0">
      <pane xSplit="2" ySplit="4" topLeftCell="D24" activePane="bottomRight" state="frozen"/>
      <selection activeCell="A5" sqref="A5"/>
      <selection pane="topRight" activeCell="C5" sqref="C5"/>
      <selection pane="bottomLeft" activeCell="A9" sqref="A9"/>
      <selection pane="bottomRight" activeCell="W26" sqref="W26"/>
    </sheetView>
  </sheetViews>
  <sheetFormatPr defaultColWidth="7.44140625" defaultRowHeight="15.75"/>
  <cols>
    <col min="1" max="1" width="5.21875" style="1" customWidth="1"/>
    <col min="2" max="2" width="35.44140625" style="2" customWidth="1"/>
    <col min="3" max="6" width="11.88671875" style="3" customWidth="1"/>
    <col min="7" max="17" width="11.88671875" style="3" hidden="1" customWidth="1"/>
    <col min="18" max="20" width="11.88671875" style="3" customWidth="1"/>
    <col min="21" max="21" width="48.21875" style="3" customWidth="1"/>
    <col min="22" max="22" width="26.88671875" style="3" customWidth="1"/>
    <col min="23" max="23" width="15.5546875" style="4" customWidth="1"/>
    <col min="24" max="24" width="10.6640625" style="2" customWidth="1"/>
    <col min="25" max="25" width="19" style="2" customWidth="1"/>
    <col min="26" max="26" width="7.44140625" style="2" customWidth="1"/>
    <col min="27" max="27" width="12" style="2" customWidth="1"/>
    <col min="28" max="32" width="7.44140625" style="2" customWidth="1"/>
    <col min="33" max="265" width="7.44140625" style="2"/>
    <col min="266" max="266" width="5.21875" style="2" customWidth="1"/>
    <col min="267" max="267" width="37" style="2" customWidth="1"/>
    <col min="268" max="268" width="10.21875" style="2" customWidth="1"/>
    <col min="269" max="271" width="8.77734375" style="2" customWidth="1"/>
    <col min="272" max="275" width="8.6640625" style="2" customWidth="1"/>
    <col min="276" max="276" width="10" style="2" customWidth="1"/>
    <col min="277" max="277" width="65.44140625" style="2" customWidth="1"/>
    <col min="278" max="278" width="29.6640625" style="2" customWidth="1"/>
    <col min="279" max="279" width="14.5546875" style="2" customWidth="1"/>
    <col min="280" max="280" width="10.6640625" style="2" customWidth="1"/>
    <col min="281" max="281" width="19" style="2" customWidth="1"/>
    <col min="282" max="282" width="7.44140625" style="2" customWidth="1"/>
    <col min="283" max="283" width="12" style="2" customWidth="1"/>
    <col min="284" max="288" width="7.44140625" style="2" customWidth="1"/>
    <col min="289" max="521" width="7.44140625" style="2"/>
    <col min="522" max="522" width="5.21875" style="2" customWidth="1"/>
    <col min="523" max="523" width="37" style="2" customWidth="1"/>
    <col min="524" max="524" width="10.21875" style="2" customWidth="1"/>
    <col min="525" max="527" width="8.77734375" style="2" customWidth="1"/>
    <col min="528" max="531" width="8.6640625" style="2" customWidth="1"/>
    <col min="532" max="532" width="10" style="2" customWidth="1"/>
    <col min="533" max="533" width="65.44140625" style="2" customWidth="1"/>
    <col min="534" max="534" width="29.6640625" style="2" customWidth="1"/>
    <col min="535" max="535" width="14.5546875" style="2" customWidth="1"/>
    <col min="536" max="536" width="10.6640625" style="2" customWidth="1"/>
    <col min="537" max="537" width="19" style="2" customWidth="1"/>
    <col min="538" max="538" width="7.44140625" style="2" customWidth="1"/>
    <col min="539" max="539" width="12" style="2" customWidth="1"/>
    <col min="540" max="544" width="7.44140625" style="2" customWidth="1"/>
    <col min="545" max="777" width="7.44140625" style="2"/>
    <col min="778" max="778" width="5.21875" style="2" customWidth="1"/>
    <col min="779" max="779" width="37" style="2" customWidth="1"/>
    <col min="780" max="780" width="10.21875" style="2" customWidth="1"/>
    <col min="781" max="783" width="8.77734375" style="2" customWidth="1"/>
    <col min="784" max="787" width="8.6640625" style="2" customWidth="1"/>
    <col min="788" max="788" width="10" style="2" customWidth="1"/>
    <col min="789" max="789" width="65.44140625" style="2" customWidth="1"/>
    <col min="790" max="790" width="29.6640625" style="2" customWidth="1"/>
    <col min="791" max="791" width="14.5546875" style="2" customWidth="1"/>
    <col min="792" max="792" width="10.6640625" style="2" customWidth="1"/>
    <col min="793" max="793" width="19" style="2" customWidth="1"/>
    <col min="794" max="794" width="7.44140625" style="2" customWidth="1"/>
    <col min="795" max="795" width="12" style="2" customWidth="1"/>
    <col min="796" max="800" width="7.44140625" style="2" customWidth="1"/>
    <col min="801" max="1033" width="7.44140625" style="2"/>
    <col min="1034" max="1034" width="5.21875" style="2" customWidth="1"/>
    <col min="1035" max="1035" width="37" style="2" customWidth="1"/>
    <col min="1036" max="1036" width="10.21875" style="2" customWidth="1"/>
    <col min="1037" max="1039" width="8.77734375" style="2" customWidth="1"/>
    <col min="1040" max="1043" width="8.6640625" style="2" customWidth="1"/>
    <col min="1044" max="1044" width="10" style="2" customWidth="1"/>
    <col min="1045" max="1045" width="65.44140625" style="2" customWidth="1"/>
    <col min="1046" max="1046" width="29.6640625" style="2" customWidth="1"/>
    <col min="1047" max="1047" width="14.5546875" style="2" customWidth="1"/>
    <col min="1048" max="1048" width="10.6640625" style="2" customWidth="1"/>
    <col min="1049" max="1049" width="19" style="2" customWidth="1"/>
    <col min="1050" max="1050" width="7.44140625" style="2" customWidth="1"/>
    <col min="1051" max="1051" width="12" style="2" customWidth="1"/>
    <col min="1052" max="1056" width="7.44140625" style="2" customWidth="1"/>
    <col min="1057" max="1289" width="7.44140625" style="2"/>
    <col min="1290" max="1290" width="5.21875" style="2" customWidth="1"/>
    <col min="1291" max="1291" width="37" style="2" customWidth="1"/>
    <col min="1292" max="1292" width="10.21875" style="2" customWidth="1"/>
    <col min="1293" max="1295" width="8.77734375" style="2" customWidth="1"/>
    <col min="1296" max="1299" width="8.6640625" style="2" customWidth="1"/>
    <col min="1300" max="1300" width="10" style="2" customWidth="1"/>
    <col min="1301" max="1301" width="65.44140625" style="2" customWidth="1"/>
    <col min="1302" max="1302" width="29.6640625" style="2" customWidth="1"/>
    <col min="1303" max="1303" width="14.5546875" style="2" customWidth="1"/>
    <col min="1304" max="1304" width="10.6640625" style="2" customWidth="1"/>
    <col min="1305" max="1305" width="19" style="2" customWidth="1"/>
    <col min="1306" max="1306" width="7.44140625" style="2" customWidth="1"/>
    <col min="1307" max="1307" width="12" style="2" customWidth="1"/>
    <col min="1308" max="1312" width="7.44140625" style="2" customWidth="1"/>
    <col min="1313" max="1545" width="7.44140625" style="2"/>
    <col min="1546" max="1546" width="5.21875" style="2" customWidth="1"/>
    <col min="1547" max="1547" width="37" style="2" customWidth="1"/>
    <col min="1548" max="1548" width="10.21875" style="2" customWidth="1"/>
    <col min="1549" max="1551" width="8.77734375" style="2" customWidth="1"/>
    <col min="1552" max="1555" width="8.6640625" style="2" customWidth="1"/>
    <col min="1556" max="1556" width="10" style="2" customWidth="1"/>
    <col min="1557" max="1557" width="65.44140625" style="2" customWidth="1"/>
    <col min="1558" max="1558" width="29.6640625" style="2" customWidth="1"/>
    <col min="1559" max="1559" width="14.5546875" style="2" customWidth="1"/>
    <col min="1560" max="1560" width="10.6640625" style="2" customWidth="1"/>
    <col min="1561" max="1561" width="19" style="2" customWidth="1"/>
    <col min="1562" max="1562" width="7.44140625" style="2" customWidth="1"/>
    <col min="1563" max="1563" width="12" style="2" customWidth="1"/>
    <col min="1564" max="1568" width="7.44140625" style="2" customWidth="1"/>
    <col min="1569" max="1801" width="7.44140625" style="2"/>
    <col min="1802" max="1802" width="5.21875" style="2" customWidth="1"/>
    <col min="1803" max="1803" width="37" style="2" customWidth="1"/>
    <col min="1804" max="1804" width="10.21875" style="2" customWidth="1"/>
    <col min="1805" max="1807" width="8.77734375" style="2" customWidth="1"/>
    <col min="1808" max="1811" width="8.6640625" style="2" customWidth="1"/>
    <col min="1812" max="1812" width="10" style="2" customWidth="1"/>
    <col min="1813" max="1813" width="65.44140625" style="2" customWidth="1"/>
    <col min="1814" max="1814" width="29.6640625" style="2" customWidth="1"/>
    <col min="1815" max="1815" width="14.5546875" style="2" customWidth="1"/>
    <col min="1816" max="1816" width="10.6640625" style="2" customWidth="1"/>
    <col min="1817" max="1817" width="19" style="2" customWidth="1"/>
    <col min="1818" max="1818" width="7.44140625" style="2" customWidth="1"/>
    <col min="1819" max="1819" width="12" style="2" customWidth="1"/>
    <col min="1820" max="1824" width="7.44140625" style="2" customWidth="1"/>
    <col min="1825" max="2057" width="7.44140625" style="2"/>
    <col min="2058" max="2058" width="5.21875" style="2" customWidth="1"/>
    <col min="2059" max="2059" width="37" style="2" customWidth="1"/>
    <col min="2060" max="2060" width="10.21875" style="2" customWidth="1"/>
    <col min="2061" max="2063" width="8.77734375" style="2" customWidth="1"/>
    <col min="2064" max="2067" width="8.6640625" style="2" customWidth="1"/>
    <col min="2068" max="2068" width="10" style="2" customWidth="1"/>
    <col min="2069" max="2069" width="65.44140625" style="2" customWidth="1"/>
    <col min="2070" max="2070" width="29.6640625" style="2" customWidth="1"/>
    <col min="2071" max="2071" width="14.5546875" style="2" customWidth="1"/>
    <col min="2072" max="2072" width="10.6640625" style="2" customWidth="1"/>
    <col min="2073" max="2073" width="19" style="2" customWidth="1"/>
    <col min="2074" max="2074" width="7.44140625" style="2" customWidth="1"/>
    <col min="2075" max="2075" width="12" style="2" customWidth="1"/>
    <col min="2076" max="2080" width="7.44140625" style="2" customWidth="1"/>
    <col min="2081" max="2313" width="7.44140625" style="2"/>
    <col min="2314" max="2314" width="5.21875" style="2" customWidth="1"/>
    <col min="2315" max="2315" width="37" style="2" customWidth="1"/>
    <col min="2316" max="2316" width="10.21875" style="2" customWidth="1"/>
    <col min="2317" max="2319" width="8.77734375" style="2" customWidth="1"/>
    <col min="2320" max="2323" width="8.6640625" style="2" customWidth="1"/>
    <col min="2324" max="2324" width="10" style="2" customWidth="1"/>
    <col min="2325" max="2325" width="65.44140625" style="2" customWidth="1"/>
    <col min="2326" max="2326" width="29.6640625" style="2" customWidth="1"/>
    <col min="2327" max="2327" width="14.5546875" style="2" customWidth="1"/>
    <col min="2328" max="2328" width="10.6640625" style="2" customWidth="1"/>
    <col min="2329" max="2329" width="19" style="2" customWidth="1"/>
    <col min="2330" max="2330" width="7.44140625" style="2" customWidth="1"/>
    <col min="2331" max="2331" width="12" style="2" customWidth="1"/>
    <col min="2332" max="2336" width="7.44140625" style="2" customWidth="1"/>
    <col min="2337" max="2569" width="7.44140625" style="2"/>
    <col min="2570" max="2570" width="5.21875" style="2" customWidth="1"/>
    <col min="2571" max="2571" width="37" style="2" customWidth="1"/>
    <col min="2572" max="2572" width="10.21875" style="2" customWidth="1"/>
    <col min="2573" max="2575" width="8.77734375" style="2" customWidth="1"/>
    <col min="2576" max="2579" width="8.6640625" style="2" customWidth="1"/>
    <col min="2580" max="2580" width="10" style="2" customWidth="1"/>
    <col min="2581" max="2581" width="65.44140625" style="2" customWidth="1"/>
    <col min="2582" max="2582" width="29.6640625" style="2" customWidth="1"/>
    <col min="2583" max="2583" width="14.5546875" style="2" customWidth="1"/>
    <col min="2584" max="2584" width="10.6640625" style="2" customWidth="1"/>
    <col min="2585" max="2585" width="19" style="2" customWidth="1"/>
    <col min="2586" max="2586" width="7.44140625" style="2" customWidth="1"/>
    <col min="2587" max="2587" width="12" style="2" customWidth="1"/>
    <col min="2588" max="2592" width="7.44140625" style="2" customWidth="1"/>
    <col min="2593" max="2825" width="7.44140625" style="2"/>
    <col min="2826" max="2826" width="5.21875" style="2" customWidth="1"/>
    <col min="2827" max="2827" width="37" style="2" customWidth="1"/>
    <col min="2828" max="2828" width="10.21875" style="2" customWidth="1"/>
    <col min="2829" max="2831" width="8.77734375" style="2" customWidth="1"/>
    <col min="2832" max="2835" width="8.6640625" style="2" customWidth="1"/>
    <col min="2836" max="2836" width="10" style="2" customWidth="1"/>
    <col min="2837" max="2837" width="65.44140625" style="2" customWidth="1"/>
    <col min="2838" max="2838" width="29.6640625" style="2" customWidth="1"/>
    <col min="2839" max="2839" width="14.5546875" style="2" customWidth="1"/>
    <col min="2840" max="2840" width="10.6640625" style="2" customWidth="1"/>
    <col min="2841" max="2841" width="19" style="2" customWidth="1"/>
    <col min="2842" max="2842" width="7.44140625" style="2" customWidth="1"/>
    <col min="2843" max="2843" width="12" style="2" customWidth="1"/>
    <col min="2844" max="2848" width="7.44140625" style="2" customWidth="1"/>
    <col min="2849" max="3081" width="7.44140625" style="2"/>
    <col min="3082" max="3082" width="5.21875" style="2" customWidth="1"/>
    <col min="3083" max="3083" width="37" style="2" customWidth="1"/>
    <col min="3084" max="3084" width="10.21875" style="2" customWidth="1"/>
    <col min="3085" max="3087" width="8.77734375" style="2" customWidth="1"/>
    <col min="3088" max="3091" width="8.6640625" style="2" customWidth="1"/>
    <col min="3092" max="3092" width="10" style="2" customWidth="1"/>
    <col min="3093" max="3093" width="65.44140625" style="2" customWidth="1"/>
    <col min="3094" max="3094" width="29.6640625" style="2" customWidth="1"/>
    <col min="3095" max="3095" width="14.5546875" style="2" customWidth="1"/>
    <col min="3096" max="3096" width="10.6640625" style="2" customWidth="1"/>
    <col min="3097" max="3097" width="19" style="2" customWidth="1"/>
    <col min="3098" max="3098" width="7.44140625" style="2" customWidth="1"/>
    <col min="3099" max="3099" width="12" style="2" customWidth="1"/>
    <col min="3100" max="3104" width="7.44140625" style="2" customWidth="1"/>
    <col min="3105" max="3337" width="7.44140625" style="2"/>
    <col min="3338" max="3338" width="5.21875" style="2" customWidth="1"/>
    <col min="3339" max="3339" width="37" style="2" customWidth="1"/>
    <col min="3340" max="3340" width="10.21875" style="2" customWidth="1"/>
    <col min="3341" max="3343" width="8.77734375" style="2" customWidth="1"/>
    <col min="3344" max="3347" width="8.6640625" style="2" customWidth="1"/>
    <col min="3348" max="3348" width="10" style="2" customWidth="1"/>
    <col min="3349" max="3349" width="65.44140625" style="2" customWidth="1"/>
    <col min="3350" max="3350" width="29.6640625" style="2" customWidth="1"/>
    <col min="3351" max="3351" width="14.5546875" style="2" customWidth="1"/>
    <col min="3352" max="3352" width="10.6640625" style="2" customWidth="1"/>
    <col min="3353" max="3353" width="19" style="2" customWidth="1"/>
    <col min="3354" max="3354" width="7.44140625" style="2" customWidth="1"/>
    <col min="3355" max="3355" width="12" style="2" customWidth="1"/>
    <col min="3356" max="3360" width="7.44140625" style="2" customWidth="1"/>
    <col min="3361" max="3593" width="7.44140625" style="2"/>
    <col min="3594" max="3594" width="5.21875" style="2" customWidth="1"/>
    <col min="3595" max="3595" width="37" style="2" customWidth="1"/>
    <col min="3596" max="3596" width="10.21875" style="2" customWidth="1"/>
    <col min="3597" max="3599" width="8.77734375" style="2" customWidth="1"/>
    <col min="3600" max="3603" width="8.6640625" style="2" customWidth="1"/>
    <col min="3604" max="3604" width="10" style="2" customWidth="1"/>
    <col min="3605" max="3605" width="65.44140625" style="2" customWidth="1"/>
    <col min="3606" max="3606" width="29.6640625" style="2" customWidth="1"/>
    <col min="3607" max="3607" width="14.5546875" style="2" customWidth="1"/>
    <col min="3608" max="3608" width="10.6640625" style="2" customWidth="1"/>
    <col min="3609" max="3609" width="19" style="2" customWidth="1"/>
    <col min="3610" max="3610" width="7.44140625" style="2" customWidth="1"/>
    <col min="3611" max="3611" width="12" style="2" customWidth="1"/>
    <col min="3612" max="3616" width="7.44140625" style="2" customWidth="1"/>
    <col min="3617" max="3849" width="7.44140625" style="2"/>
    <col min="3850" max="3850" width="5.21875" style="2" customWidth="1"/>
    <col min="3851" max="3851" width="37" style="2" customWidth="1"/>
    <col min="3852" max="3852" width="10.21875" style="2" customWidth="1"/>
    <col min="3853" max="3855" width="8.77734375" style="2" customWidth="1"/>
    <col min="3856" max="3859" width="8.6640625" style="2" customWidth="1"/>
    <col min="3860" max="3860" width="10" style="2" customWidth="1"/>
    <col min="3861" max="3861" width="65.44140625" style="2" customWidth="1"/>
    <col min="3862" max="3862" width="29.6640625" style="2" customWidth="1"/>
    <col min="3863" max="3863" width="14.5546875" style="2" customWidth="1"/>
    <col min="3864" max="3864" width="10.6640625" style="2" customWidth="1"/>
    <col min="3865" max="3865" width="19" style="2" customWidth="1"/>
    <col min="3866" max="3866" width="7.44140625" style="2" customWidth="1"/>
    <col min="3867" max="3867" width="12" style="2" customWidth="1"/>
    <col min="3868" max="3872" width="7.44140625" style="2" customWidth="1"/>
    <col min="3873" max="4105" width="7.44140625" style="2"/>
    <col min="4106" max="4106" width="5.21875" style="2" customWidth="1"/>
    <col min="4107" max="4107" width="37" style="2" customWidth="1"/>
    <col min="4108" max="4108" width="10.21875" style="2" customWidth="1"/>
    <col min="4109" max="4111" width="8.77734375" style="2" customWidth="1"/>
    <col min="4112" max="4115" width="8.6640625" style="2" customWidth="1"/>
    <col min="4116" max="4116" width="10" style="2" customWidth="1"/>
    <col min="4117" max="4117" width="65.44140625" style="2" customWidth="1"/>
    <col min="4118" max="4118" width="29.6640625" style="2" customWidth="1"/>
    <col min="4119" max="4119" width="14.5546875" style="2" customWidth="1"/>
    <col min="4120" max="4120" width="10.6640625" style="2" customWidth="1"/>
    <col min="4121" max="4121" width="19" style="2" customWidth="1"/>
    <col min="4122" max="4122" width="7.44140625" style="2" customWidth="1"/>
    <col min="4123" max="4123" width="12" style="2" customWidth="1"/>
    <col min="4124" max="4128" width="7.44140625" style="2" customWidth="1"/>
    <col min="4129" max="4361" width="7.44140625" style="2"/>
    <col min="4362" max="4362" width="5.21875" style="2" customWidth="1"/>
    <col min="4363" max="4363" width="37" style="2" customWidth="1"/>
    <col min="4364" max="4364" width="10.21875" style="2" customWidth="1"/>
    <col min="4365" max="4367" width="8.77734375" style="2" customWidth="1"/>
    <col min="4368" max="4371" width="8.6640625" style="2" customWidth="1"/>
    <col min="4372" max="4372" width="10" style="2" customWidth="1"/>
    <col min="4373" max="4373" width="65.44140625" style="2" customWidth="1"/>
    <col min="4374" max="4374" width="29.6640625" style="2" customWidth="1"/>
    <col min="4375" max="4375" width="14.5546875" style="2" customWidth="1"/>
    <col min="4376" max="4376" width="10.6640625" style="2" customWidth="1"/>
    <col min="4377" max="4377" width="19" style="2" customWidth="1"/>
    <col min="4378" max="4378" width="7.44140625" style="2" customWidth="1"/>
    <col min="4379" max="4379" width="12" style="2" customWidth="1"/>
    <col min="4380" max="4384" width="7.44140625" style="2" customWidth="1"/>
    <col min="4385" max="4617" width="7.44140625" style="2"/>
    <col min="4618" max="4618" width="5.21875" style="2" customWidth="1"/>
    <col min="4619" max="4619" width="37" style="2" customWidth="1"/>
    <col min="4620" max="4620" width="10.21875" style="2" customWidth="1"/>
    <col min="4621" max="4623" width="8.77734375" style="2" customWidth="1"/>
    <col min="4624" max="4627" width="8.6640625" style="2" customWidth="1"/>
    <col min="4628" max="4628" width="10" style="2" customWidth="1"/>
    <col min="4629" max="4629" width="65.44140625" style="2" customWidth="1"/>
    <col min="4630" max="4630" width="29.6640625" style="2" customWidth="1"/>
    <col min="4631" max="4631" width="14.5546875" style="2" customWidth="1"/>
    <col min="4632" max="4632" width="10.6640625" style="2" customWidth="1"/>
    <col min="4633" max="4633" width="19" style="2" customWidth="1"/>
    <col min="4634" max="4634" width="7.44140625" style="2" customWidth="1"/>
    <col min="4635" max="4635" width="12" style="2" customWidth="1"/>
    <col min="4636" max="4640" width="7.44140625" style="2" customWidth="1"/>
    <col min="4641" max="4873" width="7.44140625" style="2"/>
    <col min="4874" max="4874" width="5.21875" style="2" customWidth="1"/>
    <col min="4875" max="4875" width="37" style="2" customWidth="1"/>
    <col min="4876" max="4876" width="10.21875" style="2" customWidth="1"/>
    <col min="4877" max="4879" width="8.77734375" style="2" customWidth="1"/>
    <col min="4880" max="4883" width="8.6640625" style="2" customWidth="1"/>
    <col min="4884" max="4884" width="10" style="2" customWidth="1"/>
    <col min="4885" max="4885" width="65.44140625" style="2" customWidth="1"/>
    <col min="4886" max="4886" width="29.6640625" style="2" customWidth="1"/>
    <col min="4887" max="4887" width="14.5546875" style="2" customWidth="1"/>
    <col min="4888" max="4888" width="10.6640625" style="2" customWidth="1"/>
    <col min="4889" max="4889" width="19" style="2" customWidth="1"/>
    <col min="4890" max="4890" width="7.44140625" style="2" customWidth="1"/>
    <col min="4891" max="4891" width="12" style="2" customWidth="1"/>
    <col min="4892" max="4896" width="7.44140625" style="2" customWidth="1"/>
    <col min="4897" max="5129" width="7.44140625" style="2"/>
    <col min="5130" max="5130" width="5.21875" style="2" customWidth="1"/>
    <col min="5131" max="5131" width="37" style="2" customWidth="1"/>
    <col min="5132" max="5132" width="10.21875" style="2" customWidth="1"/>
    <col min="5133" max="5135" width="8.77734375" style="2" customWidth="1"/>
    <col min="5136" max="5139" width="8.6640625" style="2" customWidth="1"/>
    <col min="5140" max="5140" width="10" style="2" customWidth="1"/>
    <col min="5141" max="5141" width="65.44140625" style="2" customWidth="1"/>
    <col min="5142" max="5142" width="29.6640625" style="2" customWidth="1"/>
    <col min="5143" max="5143" width="14.5546875" style="2" customWidth="1"/>
    <col min="5144" max="5144" width="10.6640625" style="2" customWidth="1"/>
    <col min="5145" max="5145" width="19" style="2" customWidth="1"/>
    <col min="5146" max="5146" width="7.44140625" style="2" customWidth="1"/>
    <col min="5147" max="5147" width="12" style="2" customWidth="1"/>
    <col min="5148" max="5152" width="7.44140625" style="2" customWidth="1"/>
    <col min="5153" max="5385" width="7.44140625" style="2"/>
    <col min="5386" max="5386" width="5.21875" style="2" customWidth="1"/>
    <col min="5387" max="5387" width="37" style="2" customWidth="1"/>
    <col min="5388" max="5388" width="10.21875" style="2" customWidth="1"/>
    <col min="5389" max="5391" width="8.77734375" style="2" customWidth="1"/>
    <col min="5392" max="5395" width="8.6640625" style="2" customWidth="1"/>
    <col min="5396" max="5396" width="10" style="2" customWidth="1"/>
    <col min="5397" max="5397" width="65.44140625" style="2" customWidth="1"/>
    <col min="5398" max="5398" width="29.6640625" style="2" customWidth="1"/>
    <col min="5399" max="5399" width="14.5546875" style="2" customWidth="1"/>
    <col min="5400" max="5400" width="10.6640625" style="2" customWidth="1"/>
    <col min="5401" max="5401" width="19" style="2" customWidth="1"/>
    <col min="5402" max="5402" width="7.44140625" style="2" customWidth="1"/>
    <col min="5403" max="5403" width="12" style="2" customWidth="1"/>
    <col min="5404" max="5408" width="7.44140625" style="2" customWidth="1"/>
    <col min="5409" max="5641" width="7.44140625" style="2"/>
    <col min="5642" max="5642" width="5.21875" style="2" customWidth="1"/>
    <col min="5643" max="5643" width="37" style="2" customWidth="1"/>
    <col min="5644" max="5644" width="10.21875" style="2" customWidth="1"/>
    <col min="5645" max="5647" width="8.77734375" style="2" customWidth="1"/>
    <col min="5648" max="5651" width="8.6640625" style="2" customWidth="1"/>
    <col min="5652" max="5652" width="10" style="2" customWidth="1"/>
    <col min="5653" max="5653" width="65.44140625" style="2" customWidth="1"/>
    <col min="5654" max="5654" width="29.6640625" style="2" customWidth="1"/>
    <col min="5655" max="5655" width="14.5546875" style="2" customWidth="1"/>
    <col min="5656" max="5656" width="10.6640625" style="2" customWidth="1"/>
    <col min="5657" max="5657" width="19" style="2" customWidth="1"/>
    <col min="5658" max="5658" width="7.44140625" style="2" customWidth="1"/>
    <col min="5659" max="5659" width="12" style="2" customWidth="1"/>
    <col min="5660" max="5664" width="7.44140625" style="2" customWidth="1"/>
    <col min="5665" max="5897" width="7.44140625" style="2"/>
    <col min="5898" max="5898" width="5.21875" style="2" customWidth="1"/>
    <col min="5899" max="5899" width="37" style="2" customWidth="1"/>
    <col min="5900" max="5900" width="10.21875" style="2" customWidth="1"/>
    <col min="5901" max="5903" width="8.77734375" style="2" customWidth="1"/>
    <col min="5904" max="5907" width="8.6640625" style="2" customWidth="1"/>
    <col min="5908" max="5908" width="10" style="2" customWidth="1"/>
    <col min="5909" max="5909" width="65.44140625" style="2" customWidth="1"/>
    <col min="5910" max="5910" width="29.6640625" style="2" customWidth="1"/>
    <col min="5911" max="5911" width="14.5546875" style="2" customWidth="1"/>
    <col min="5912" max="5912" width="10.6640625" style="2" customWidth="1"/>
    <col min="5913" max="5913" width="19" style="2" customWidth="1"/>
    <col min="5914" max="5914" width="7.44140625" style="2" customWidth="1"/>
    <col min="5915" max="5915" width="12" style="2" customWidth="1"/>
    <col min="5916" max="5920" width="7.44140625" style="2" customWidth="1"/>
    <col min="5921" max="6153" width="7.44140625" style="2"/>
    <col min="6154" max="6154" width="5.21875" style="2" customWidth="1"/>
    <col min="6155" max="6155" width="37" style="2" customWidth="1"/>
    <col min="6156" max="6156" width="10.21875" style="2" customWidth="1"/>
    <col min="6157" max="6159" width="8.77734375" style="2" customWidth="1"/>
    <col min="6160" max="6163" width="8.6640625" style="2" customWidth="1"/>
    <col min="6164" max="6164" width="10" style="2" customWidth="1"/>
    <col min="6165" max="6165" width="65.44140625" style="2" customWidth="1"/>
    <col min="6166" max="6166" width="29.6640625" style="2" customWidth="1"/>
    <col min="6167" max="6167" width="14.5546875" style="2" customWidth="1"/>
    <col min="6168" max="6168" width="10.6640625" style="2" customWidth="1"/>
    <col min="6169" max="6169" width="19" style="2" customWidth="1"/>
    <col min="6170" max="6170" width="7.44140625" style="2" customWidth="1"/>
    <col min="6171" max="6171" width="12" style="2" customWidth="1"/>
    <col min="6172" max="6176" width="7.44140625" style="2" customWidth="1"/>
    <col min="6177" max="6409" width="7.44140625" style="2"/>
    <col min="6410" max="6410" width="5.21875" style="2" customWidth="1"/>
    <col min="6411" max="6411" width="37" style="2" customWidth="1"/>
    <col min="6412" max="6412" width="10.21875" style="2" customWidth="1"/>
    <col min="6413" max="6415" width="8.77734375" style="2" customWidth="1"/>
    <col min="6416" max="6419" width="8.6640625" style="2" customWidth="1"/>
    <col min="6420" max="6420" width="10" style="2" customWidth="1"/>
    <col min="6421" max="6421" width="65.44140625" style="2" customWidth="1"/>
    <col min="6422" max="6422" width="29.6640625" style="2" customWidth="1"/>
    <col min="6423" max="6423" width="14.5546875" style="2" customWidth="1"/>
    <col min="6424" max="6424" width="10.6640625" style="2" customWidth="1"/>
    <col min="6425" max="6425" width="19" style="2" customWidth="1"/>
    <col min="6426" max="6426" width="7.44140625" style="2" customWidth="1"/>
    <col min="6427" max="6427" width="12" style="2" customWidth="1"/>
    <col min="6428" max="6432" width="7.44140625" style="2" customWidth="1"/>
    <col min="6433" max="6665" width="7.44140625" style="2"/>
    <col min="6666" max="6666" width="5.21875" style="2" customWidth="1"/>
    <col min="6667" max="6667" width="37" style="2" customWidth="1"/>
    <col min="6668" max="6668" width="10.21875" style="2" customWidth="1"/>
    <col min="6669" max="6671" width="8.77734375" style="2" customWidth="1"/>
    <col min="6672" max="6675" width="8.6640625" style="2" customWidth="1"/>
    <col min="6676" max="6676" width="10" style="2" customWidth="1"/>
    <col min="6677" max="6677" width="65.44140625" style="2" customWidth="1"/>
    <col min="6678" max="6678" width="29.6640625" style="2" customWidth="1"/>
    <col min="6679" max="6679" width="14.5546875" style="2" customWidth="1"/>
    <col min="6680" max="6680" width="10.6640625" style="2" customWidth="1"/>
    <col min="6681" max="6681" width="19" style="2" customWidth="1"/>
    <col min="6682" max="6682" width="7.44140625" style="2" customWidth="1"/>
    <col min="6683" max="6683" width="12" style="2" customWidth="1"/>
    <col min="6684" max="6688" width="7.44140625" style="2" customWidth="1"/>
    <col min="6689" max="6921" width="7.44140625" style="2"/>
    <col min="6922" max="6922" width="5.21875" style="2" customWidth="1"/>
    <col min="6923" max="6923" width="37" style="2" customWidth="1"/>
    <col min="6924" max="6924" width="10.21875" style="2" customWidth="1"/>
    <col min="6925" max="6927" width="8.77734375" style="2" customWidth="1"/>
    <col min="6928" max="6931" width="8.6640625" style="2" customWidth="1"/>
    <col min="6932" max="6932" width="10" style="2" customWidth="1"/>
    <col min="6933" max="6933" width="65.44140625" style="2" customWidth="1"/>
    <col min="6934" max="6934" width="29.6640625" style="2" customWidth="1"/>
    <col min="6935" max="6935" width="14.5546875" style="2" customWidth="1"/>
    <col min="6936" max="6936" width="10.6640625" style="2" customWidth="1"/>
    <col min="6937" max="6937" width="19" style="2" customWidth="1"/>
    <col min="6938" max="6938" width="7.44140625" style="2" customWidth="1"/>
    <col min="6939" max="6939" width="12" style="2" customWidth="1"/>
    <col min="6940" max="6944" width="7.44140625" style="2" customWidth="1"/>
    <col min="6945" max="7177" width="7.44140625" style="2"/>
    <col min="7178" max="7178" width="5.21875" style="2" customWidth="1"/>
    <col min="7179" max="7179" width="37" style="2" customWidth="1"/>
    <col min="7180" max="7180" width="10.21875" style="2" customWidth="1"/>
    <col min="7181" max="7183" width="8.77734375" style="2" customWidth="1"/>
    <col min="7184" max="7187" width="8.6640625" style="2" customWidth="1"/>
    <col min="7188" max="7188" width="10" style="2" customWidth="1"/>
    <col min="7189" max="7189" width="65.44140625" style="2" customWidth="1"/>
    <col min="7190" max="7190" width="29.6640625" style="2" customWidth="1"/>
    <col min="7191" max="7191" width="14.5546875" style="2" customWidth="1"/>
    <col min="7192" max="7192" width="10.6640625" style="2" customWidth="1"/>
    <col min="7193" max="7193" width="19" style="2" customWidth="1"/>
    <col min="7194" max="7194" width="7.44140625" style="2" customWidth="1"/>
    <col min="7195" max="7195" width="12" style="2" customWidth="1"/>
    <col min="7196" max="7200" width="7.44140625" style="2" customWidth="1"/>
    <col min="7201" max="7433" width="7.44140625" style="2"/>
    <col min="7434" max="7434" width="5.21875" style="2" customWidth="1"/>
    <col min="7435" max="7435" width="37" style="2" customWidth="1"/>
    <col min="7436" max="7436" width="10.21875" style="2" customWidth="1"/>
    <col min="7437" max="7439" width="8.77734375" style="2" customWidth="1"/>
    <col min="7440" max="7443" width="8.6640625" style="2" customWidth="1"/>
    <col min="7444" max="7444" width="10" style="2" customWidth="1"/>
    <col min="7445" max="7445" width="65.44140625" style="2" customWidth="1"/>
    <col min="7446" max="7446" width="29.6640625" style="2" customWidth="1"/>
    <col min="7447" max="7447" width="14.5546875" style="2" customWidth="1"/>
    <col min="7448" max="7448" width="10.6640625" style="2" customWidth="1"/>
    <col min="7449" max="7449" width="19" style="2" customWidth="1"/>
    <col min="7450" max="7450" width="7.44140625" style="2" customWidth="1"/>
    <col min="7451" max="7451" width="12" style="2" customWidth="1"/>
    <col min="7452" max="7456" width="7.44140625" style="2" customWidth="1"/>
    <col min="7457" max="7689" width="7.44140625" style="2"/>
    <col min="7690" max="7690" width="5.21875" style="2" customWidth="1"/>
    <col min="7691" max="7691" width="37" style="2" customWidth="1"/>
    <col min="7692" max="7692" width="10.21875" style="2" customWidth="1"/>
    <col min="7693" max="7695" width="8.77734375" style="2" customWidth="1"/>
    <col min="7696" max="7699" width="8.6640625" style="2" customWidth="1"/>
    <col min="7700" max="7700" width="10" style="2" customWidth="1"/>
    <col min="7701" max="7701" width="65.44140625" style="2" customWidth="1"/>
    <col min="7702" max="7702" width="29.6640625" style="2" customWidth="1"/>
    <col min="7703" max="7703" width="14.5546875" style="2" customWidth="1"/>
    <col min="7704" max="7704" width="10.6640625" style="2" customWidth="1"/>
    <col min="7705" max="7705" width="19" style="2" customWidth="1"/>
    <col min="7706" max="7706" width="7.44140625" style="2" customWidth="1"/>
    <col min="7707" max="7707" width="12" style="2" customWidth="1"/>
    <col min="7708" max="7712" width="7.44140625" style="2" customWidth="1"/>
    <col min="7713" max="7945" width="7.44140625" style="2"/>
    <col min="7946" max="7946" width="5.21875" style="2" customWidth="1"/>
    <col min="7947" max="7947" width="37" style="2" customWidth="1"/>
    <col min="7948" max="7948" width="10.21875" style="2" customWidth="1"/>
    <col min="7949" max="7951" width="8.77734375" style="2" customWidth="1"/>
    <col min="7952" max="7955" width="8.6640625" style="2" customWidth="1"/>
    <col min="7956" max="7956" width="10" style="2" customWidth="1"/>
    <col min="7957" max="7957" width="65.44140625" style="2" customWidth="1"/>
    <col min="7958" max="7958" width="29.6640625" style="2" customWidth="1"/>
    <col min="7959" max="7959" width="14.5546875" style="2" customWidth="1"/>
    <col min="7960" max="7960" width="10.6640625" style="2" customWidth="1"/>
    <col min="7961" max="7961" width="19" style="2" customWidth="1"/>
    <col min="7962" max="7962" width="7.44140625" style="2" customWidth="1"/>
    <col min="7963" max="7963" width="12" style="2" customWidth="1"/>
    <col min="7964" max="7968" width="7.44140625" style="2" customWidth="1"/>
    <col min="7969" max="8201" width="7.44140625" style="2"/>
    <col min="8202" max="8202" width="5.21875" style="2" customWidth="1"/>
    <col min="8203" max="8203" width="37" style="2" customWidth="1"/>
    <col min="8204" max="8204" width="10.21875" style="2" customWidth="1"/>
    <col min="8205" max="8207" width="8.77734375" style="2" customWidth="1"/>
    <col min="8208" max="8211" width="8.6640625" style="2" customWidth="1"/>
    <col min="8212" max="8212" width="10" style="2" customWidth="1"/>
    <col min="8213" max="8213" width="65.44140625" style="2" customWidth="1"/>
    <col min="8214" max="8214" width="29.6640625" style="2" customWidth="1"/>
    <col min="8215" max="8215" width="14.5546875" style="2" customWidth="1"/>
    <col min="8216" max="8216" width="10.6640625" style="2" customWidth="1"/>
    <col min="8217" max="8217" width="19" style="2" customWidth="1"/>
    <col min="8218" max="8218" width="7.44140625" style="2" customWidth="1"/>
    <col min="8219" max="8219" width="12" style="2" customWidth="1"/>
    <col min="8220" max="8224" width="7.44140625" style="2" customWidth="1"/>
    <col min="8225" max="8457" width="7.44140625" style="2"/>
    <col min="8458" max="8458" width="5.21875" style="2" customWidth="1"/>
    <col min="8459" max="8459" width="37" style="2" customWidth="1"/>
    <col min="8460" max="8460" width="10.21875" style="2" customWidth="1"/>
    <col min="8461" max="8463" width="8.77734375" style="2" customWidth="1"/>
    <col min="8464" max="8467" width="8.6640625" style="2" customWidth="1"/>
    <col min="8468" max="8468" width="10" style="2" customWidth="1"/>
    <col min="8469" max="8469" width="65.44140625" style="2" customWidth="1"/>
    <col min="8470" max="8470" width="29.6640625" style="2" customWidth="1"/>
    <col min="8471" max="8471" width="14.5546875" style="2" customWidth="1"/>
    <col min="8472" max="8472" width="10.6640625" style="2" customWidth="1"/>
    <col min="8473" max="8473" width="19" style="2" customWidth="1"/>
    <col min="8474" max="8474" width="7.44140625" style="2" customWidth="1"/>
    <col min="8475" max="8475" width="12" style="2" customWidth="1"/>
    <col min="8476" max="8480" width="7.44140625" style="2" customWidth="1"/>
    <col min="8481" max="8713" width="7.44140625" style="2"/>
    <col min="8714" max="8714" width="5.21875" style="2" customWidth="1"/>
    <col min="8715" max="8715" width="37" style="2" customWidth="1"/>
    <col min="8716" max="8716" width="10.21875" style="2" customWidth="1"/>
    <col min="8717" max="8719" width="8.77734375" style="2" customWidth="1"/>
    <col min="8720" max="8723" width="8.6640625" style="2" customWidth="1"/>
    <col min="8724" max="8724" width="10" style="2" customWidth="1"/>
    <col min="8725" max="8725" width="65.44140625" style="2" customWidth="1"/>
    <col min="8726" max="8726" width="29.6640625" style="2" customWidth="1"/>
    <col min="8727" max="8727" width="14.5546875" style="2" customWidth="1"/>
    <col min="8728" max="8728" width="10.6640625" style="2" customWidth="1"/>
    <col min="8729" max="8729" width="19" style="2" customWidth="1"/>
    <col min="8730" max="8730" width="7.44140625" style="2" customWidth="1"/>
    <col min="8731" max="8731" width="12" style="2" customWidth="1"/>
    <col min="8732" max="8736" width="7.44140625" style="2" customWidth="1"/>
    <col min="8737" max="8969" width="7.44140625" style="2"/>
    <col min="8970" max="8970" width="5.21875" style="2" customWidth="1"/>
    <col min="8971" max="8971" width="37" style="2" customWidth="1"/>
    <col min="8972" max="8972" width="10.21875" style="2" customWidth="1"/>
    <col min="8973" max="8975" width="8.77734375" style="2" customWidth="1"/>
    <col min="8976" max="8979" width="8.6640625" style="2" customWidth="1"/>
    <col min="8980" max="8980" width="10" style="2" customWidth="1"/>
    <col min="8981" max="8981" width="65.44140625" style="2" customWidth="1"/>
    <col min="8982" max="8982" width="29.6640625" style="2" customWidth="1"/>
    <col min="8983" max="8983" width="14.5546875" style="2" customWidth="1"/>
    <col min="8984" max="8984" width="10.6640625" style="2" customWidth="1"/>
    <col min="8985" max="8985" width="19" style="2" customWidth="1"/>
    <col min="8986" max="8986" width="7.44140625" style="2" customWidth="1"/>
    <col min="8987" max="8987" width="12" style="2" customWidth="1"/>
    <col min="8988" max="8992" width="7.44140625" style="2" customWidth="1"/>
    <col min="8993" max="9225" width="7.44140625" style="2"/>
    <col min="9226" max="9226" width="5.21875" style="2" customWidth="1"/>
    <col min="9227" max="9227" width="37" style="2" customWidth="1"/>
    <col min="9228" max="9228" width="10.21875" style="2" customWidth="1"/>
    <col min="9229" max="9231" width="8.77734375" style="2" customWidth="1"/>
    <col min="9232" max="9235" width="8.6640625" style="2" customWidth="1"/>
    <col min="9236" max="9236" width="10" style="2" customWidth="1"/>
    <col min="9237" max="9237" width="65.44140625" style="2" customWidth="1"/>
    <col min="9238" max="9238" width="29.6640625" style="2" customWidth="1"/>
    <col min="9239" max="9239" width="14.5546875" style="2" customWidth="1"/>
    <col min="9240" max="9240" width="10.6640625" style="2" customWidth="1"/>
    <col min="9241" max="9241" width="19" style="2" customWidth="1"/>
    <col min="9242" max="9242" width="7.44140625" style="2" customWidth="1"/>
    <col min="9243" max="9243" width="12" style="2" customWidth="1"/>
    <col min="9244" max="9248" width="7.44140625" style="2" customWidth="1"/>
    <col min="9249" max="9481" width="7.44140625" style="2"/>
    <col min="9482" max="9482" width="5.21875" style="2" customWidth="1"/>
    <col min="9483" max="9483" width="37" style="2" customWidth="1"/>
    <col min="9484" max="9484" width="10.21875" style="2" customWidth="1"/>
    <col min="9485" max="9487" width="8.77734375" style="2" customWidth="1"/>
    <col min="9488" max="9491" width="8.6640625" style="2" customWidth="1"/>
    <col min="9492" max="9492" width="10" style="2" customWidth="1"/>
    <col min="9493" max="9493" width="65.44140625" style="2" customWidth="1"/>
    <col min="9494" max="9494" width="29.6640625" style="2" customWidth="1"/>
    <col min="9495" max="9495" width="14.5546875" style="2" customWidth="1"/>
    <col min="9496" max="9496" width="10.6640625" style="2" customWidth="1"/>
    <col min="9497" max="9497" width="19" style="2" customWidth="1"/>
    <col min="9498" max="9498" width="7.44140625" style="2" customWidth="1"/>
    <col min="9499" max="9499" width="12" style="2" customWidth="1"/>
    <col min="9500" max="9504" width="7.44140625" style="2" customWidth="1"/>
    <col min="9505" max="9737" width="7.44140625" style="2"/>
    <col min="9738" max="9738" width="5.21875" style="2" customWidth="1"/>
    <col min="9739" max="9739" width="37" style="2" customWidth="1"/>
    <col min="9740" max="9740" width="10.21875" style="2" customWidth="1"/>
    <col min="9741" max="9743" width="8.77734375" style="2" customWidth="1"/>
    <col min="9744" max="9747" width="8.6640625" style="2" customWidth="1"/>
    <col min="9748" max="9748" width="10" style="2" customWidth="1"/>
    <col min="9749" max="9749" width="65.44140625" style="2" customWidth="1"/>
    <col min="9750" max="9750" width="29.6640625" style="2" customWidth="1"/>
    <col min="9751" max="9751" width="14.5546875" style="2" customWidth="1"/>
    <col min="9752" max="9752" width="10.6640625" style="2" customWidth="1"/>
    <col min="9753" max="9753" width="19" style="2" customWidth="1"/>
    <col min="9754" max="9754" width="7.44140625" style="2" customWidth="1"/>
    <col min="9755" max="9755" width="12" style="2" customWidth="1"/>
    <col min="9756" max="9760" width="7.44140625" style="2" customWidth="1"/>
    <col min="9761" max="9993" width="7.44140625" style="2"/>
    <col min="9994" max="9994" width="5.21875" style="2" customWidth="1"/>
    <col min="9995" max="9995" width="37" style="2" customWidth="1"/>
    <col min="9996" max="9996" width="10.21875" style="2" customWidth="1"/>
    <col min="9997" max="9999" width="8.77734375" style="2" customWidth="1"/>
    <col min="10000" max="10003" width="8.6640625" style="2" customWidth="1"/>
    <col min="10004" max="10004" width="10" style="2" customWidth="1"/>
    <col min="10005" max="10005" width="65.44140625" style="2" customWidth="1"/>
    <col min="10006" max="10006" width="29.6640625" style="2" customWidth="1"/>
    <col min="10007" max="10007" width="14.5546875" style="2" customWidth="1"/>
    <col min="10008" max="10008" width="10.6640625" style="2" customWidth="1"/>
    <col min="10009" max="10009" width="19" style="2" customWidth="1"/>
    <col min="10010" max="10010" width="7.44140625" style="2" customWidth="1"/>
    <col min="10011" max="10011" width="12" style="2" customWidth="1"/>
    <col min="10012" max="10016" width="7.44140625" style="2" customWidth="1"/>
    <col min="10017" max="10249" width="7.44140625" style="2"/>
    <col min="10250" max="10250" width="5.21875" style="2" customWidth="1"/>
    <col min="10251" max="10251" width="37" style="2" customWidth="1"/>
    <col min="10252" max="10252" width="10.21875" style="2" customWidth="1"/>
    <col min="10253" max="10255" width="8.77734375" style="2" customWidth="1"/>
    <col min="10256" max="10259" width="8.6640625" style="2" customWidth="1"/>
    <col min="10260" max="10260" width="10" style="2" customWidth="1"/>
    <col min="10261" max="10261" width="65.44140625" style="2" customWidth="1"/>
    <col min="10262" max="10262" width="29.6640625" style="2" customWidth="1"/>
    <col min="10263" max="10263" width="14.5546875" style="2" customWidth="1"/>
    <col min="10264" max="10264" width="10.6640625" style="2" customWidth="1"/>
    <col min="10265" max="10265" width="19" style="2" customWidth="1"/>
    <col min="10266" max="10266" width="7.44140625" style="2" customWidth="1"/>
    <col min="10267" max="10267" width="12" style="2" customWidth="1"/>
    <col min="10268" max="10272" width="7.44140625" style="2" customWidth="1"/>
    <col min="10273" max="10505" width="7.44140625" style="2"/>
    <col min="10506" max="10506" width="5.21875" style="2" customWidth="1"/>
    <col min="10507" max="10507" width="37" style="2" customWidth="1"/>
    <col min="10508" max="10508" width="10.21875" style="2" customWidth="1"/>
    <col min="10509" max="10511" width="8.77734375" style="2" customWidth="1"/>
    <col min="10512" max="10515" width="8.6640625" style="2" customWidth="1"/>
    <col min="10516" max="10516" width="10" style="2" customWidth="1"/>
    <col min="10517" max="10517" width="65.44140625" style="2" customWidth="1"/>
    <col min="10518" max="10518" width="29.6640625" style="2" customWidth="1"/>
    <col min="10519" max="10519" width="14.5546875" style="2" customWidth="1"/>
    <col min="10520" max="10520" width="10.6640625" style="2" customWidth="1"/>
    <col min="10521" max="10521" width="19" style="2" customWidth="1"/>
    <col min="10522" max="10522" width="7.44140625" style="2" customWidth="1"/>
    <col min="10523" max="10523" width="12" style="2" customWidth="1"/>
    <col min="10524" max="10528" width="7.44140625" style="2" customWidth="1"/>
    <col min="10529" max="10761" width="7.44140625" style="2"/>
    <col min="10762" max="10762" width="5.21875" style="2" customWidth="1"/>
    <col min="10763" max="10763" width="37" style="2" customWidth="1"/>
    <col min="10764" max="10764" width="10.21875" style="2" customWidth="1"/>
    <col min="10765" max="10767" width="8.77734375" style="2" customWidth="1"/>
    <col min="10768" max="10771" width="8.6640625" style="2" customWidth="1"/>
    <col min="10772" max="10772" width="10" style="2" customWidth="1"/>
    <col min="10773" max="10773" width="65.44140625" style="2" customWidth="1"/>
    <col min="10774" max="10774" width="29.6640625" style="2" customWidth="1"/>
    <col min="10775" max="10775" width="14.5546875" style="2" customWidth="1"/>
    <col min="10776" max="10776" width="10.6640625" style="2" customWidth="1"/>
    <col min="10777" max="10777" width="19" style="2" customWidth="1"/>
    <col min="10778" max="10778" width="7.44140625" style="2" customWidth="1"/>
    <col min="10779" max="10779" width="12" style="2" customWidth="1"/>
    <col min="10780" max="10784" width="7.44140625" style="2" customWidth="1"/>
    <col min="10785" max="11017" width="7.44140625" style="2"/>
    <col min="11018" max="11018" width="5.21875" style="2" customWidth="1"/>
    <col min="11019" max="11019" width="37" style="2" customWidth="1"/>
    <col min="11020" max="11020" width="10.21875" style="2" customWidth="1"/>
    <col min="11021" max="11023" width="8.77734375" style="2" customWidth="1"/>
    <col min="11024" max="11027" width="8.6640625" style="2" customWidth="1"/>
    <col min="11028" max="11028" width="10" style="2" customWidth="1"/>
    <col min="11029" max="11029" width="65.44140625" style="2" customWidth="1"/>
    <col min="11030" max="11030" width="29.6640625" style="2" customWidth="1"/>
    <col min="11031" max="11031" width="14.5546875" style="2" customWidth="1"/>
    <col min="11032" max="11032" width="10.6640625" style="2" customWidth="1"/>
    <col min="11033" max="11033" width="19" style="2" customWidth="1"/>
    <col min="11034" max="11034" width="7.44140625" style="2" customWidth="1"/>
    <col min="11035" max="11035" width="12" style="2" customWidth="1"/>
    <col min="11036" max="11040" width="7.44140625" style="2" customWidth="1"/>
    <col min="11041" max="11273" width="7.44140625" style="2"/>
    <col min="11274" max="11274" width="5.21875" style="2" customWidth="1"/>
    <col min="11275" max="11275" width="37" style="2" customWidth="1"/>
    <col min="11276" max="11276" width="10.21875" style="2" customWidth="1"/>
    <col min="11277" max="11279" width="8.77734375" style="2" customWidth="1"/>
    <col min="11280" max="11283" width="8.6640625" style="2" customWidth="1"/>
    <col min="11284" max="11284" width="10" style="2" customWidth="1"/>
    <col min="11285" max="11285" width="65.44140625" style="2" customWidth="1"/>
    <col min="11286" max="11286" width="29.6640625" style="2" customWidth="1"/>
    <col min="11287" max="11287" width="14.5546875" style="2" customWidth="1"/>
    <col min="11288" max="11288" width="10.6640625" style="2" customWidth="1"/>
    <col min="11289" max="11289" width="19" style="2" customWidth="1"/>
    <col min="11290" max="11290" width="7.44140625" style="2" customWidth="1"/>
    <col min="11291" max="11291" width="12" style="2" customWidth="1"/>
    <col min="11292" max="11296" width="7.44140625" style="2" customWidth="1"/>
    <col min="11297" max="11529" width="7.44140625" style="2"/>
    <col min="11530" max="11530" width="5.21875" style="2" customWidth="1"/>
    <col min="11531" max="11531" width="37" style="2" customWidth="1"/>
    <col min="11532" max="11532" width="10.21875" style="2" customWidth="1"/>
    <col min="11533" max="11535" width="8.77734375" style="2" customWidth="1"/>
    <col min="11536" max="11539" width="8.6640625" style="2" customWidth="1"/>
    <col min="11540" max="11540" width="10" style="2" customWidth="1"/>
    <col min="11541" max="11541" width="65.44140625" style="2" customWidth="1"/>
    <col min="11542" max="11542" width="29.6640625" style="2" customWidth="1"/>
    <col min="11543" max="11543" width="14.5546875" style="2" customWidth="1"/>
    <col min="11544" max="11544" width="10.6640625" style="2" customWidth="1"/>
    <col min="11545" max="11545" width="19" style="2" customWidth="1"/>
    <col min="11546" max="11546" width="7.44140625" style="2" customWidth="1"/>
    <col min="11547" max="11547" width="12" style="2" customWidth="1"/>
    <col min="11548" max="11552" width="7.44140625" style="2" customWidth="1"/>
    <col min="11553" max="11785" width="7.44140625" style="2"/>
    <col min="11786" max="11786" width="5.21875" style="2" customWidth="1"/>
    <col min="11787" max="11787" width="37" style="2" customWidth="1"/>
    <col min="11788" max="11788" width="10.21875" style="2" customWidth="1"/>
    <col min="11789" max="11791" width="8.77734375" style="2" customWidth="1"/>
    <col min="11792" max="11795" width="8.6640625" style="2" customWidth="1"/>
    <col min="11796" max="11796" width="10" style="2" customWidth="1"/>
    <col min="11797" max="11797" width="65.44140625" style="2" customWidth="1"/>
    <col min="11798" max="11798" width="29.6640625" style="2" customWidth="1"/>
    <col min="11799" max="11799" width="14.5546875" style="2" customWidth="1"/>
    <col min="11800" max="11800" width="10.6640625" style="2" customWidth="1"/>
    <col min="11801" max="11801" width="19" style="2" customWidth="1"/>
    <col min="11802" max="11802" width="7.44140625" style="2" customWidth="1"/>
    <col min="11803" max="11803" width="12" style="2" customWidth="1"/>
    <col min="11804" max="11808" width="7.44140625" style="2" customWidth="1"/>
    <col min="11809" max="12041" width="7.44140625" style="2"/>
    <col min="12042" max="12042" width="5.21875" style="2" customWidth="1"/>
    <col min="12043" max="12043" width="37" style="2" customWidth="1"/>
    <col min="12044" max="12044" width="10.21875" style="2" customWidth="1"/>
    <col min="12045" max="12047" width="8.77734375" style="2" customWidth="1"/>
    <col min="12048" max="12051" width="8.6640625" style="2" customWidth="1"/>
    <col min="12052" max="12052" width="10" style="2" customWidth="1"/>
    <col min="12053" max="12053" width="65.44140625" style="2" customWidth="1"/>
    <col min="12054" max="12054" width="29.6640625" style="2" customWidth="1"/>
    <col min="12055" max="12055" width="14.5546875" style="2" customWidth="1"/>
    <col min="12056" max="12056" width="10.6640625" style="2" customWidth="1"/>
    <col min="12057" max="12057" width="19" style="2" customWidth="1"/>
    <col min="12058" max="12058" width="7.44140625" style="2" customWidth="1"/>
    <col min="12059" max="12059" width="12" style="2" customWidth="1"/>
    <col min="12060" max="12064" width="7.44140625" style="2" customWidth="1"/>
    <col min="12065" max="12297" width="7.44140625" style="2"/>
    <col min="12298" max="12298" width="5.21875" style="2" customWidth="1"/>
    <col min="12299" max="12299" width="37" style="2" customWidth="1"/>
    <col min="12300" max="12300" width="10.21875" style="2" customWidth="1"/>
    <col min="12301" max="12303" width="8.77734375" style="2" customWidth="1"/>
    <col min="12304" max="12307" width="8.6640625" style="2" customWidth="1"/>
    <col min="12308" max="12308" width="10" style="2" customWidth="1"/>
    <col min="12309" max="12309" width="65.44140625" style="2" customWidth="1"/>
    <col min="12310" max="12310" width="29.6640625" style="2" customWidth="1"/>
    <col min="12311" max="12311" width="14.5546875" style="2" customWidth="1"/>
    <col min="12312" max="12312" width="10.6640625" style="2" customWidth="1"/>
    <col min="12313" max="12313" width="19" style="2" customWidth="1"/>
    <col min="12314" max="12314" width="7.44140625" style="2" customWidth="1"/>
    <col min="12315" max="12315" width="12" style="2" customWidth="1"/>
    <col min="12316" max="12320" width="7.44140625" style="2" customWidth="1"/>
    <col min="12321" max="12553" width="7.44140625" style="2"/>
    <col min="12554" max="12554" width="5.21875" style="2" customWidth="1"/>
    <col min="12555" max="12555" width="37" style="2" customWidth="1"/>
    <col min="12556" max="12556" width="10.21875" style="2" customWidth="1"/>
    <col min="12557" max="12559" width="8.77734375" style="2" customWidth="1"/>
    <col min="12560" max="12563" width="8.6640625" style="2" customWidth="1"/>
    <col min="12564" max="12564" width="10" style="2" customWidth="1"/>
    <col min="12565" max="12565" width="65.44140625" style="2" customWidth="1"/>
    <col min="12566" max="12566" width="29.6640625" style="2" customWidth="1"/>
    <col min="12567" max="12567" width="14.5546875" style="2" customWidth="1"/>
    <col min="12568" max="12568" width="10.6640625" style="2" customWidth="1"/>
    <col min="12569" max="12569" width="19" style="2" customWidth="1"/>
    <col min="12570" max="12570" width="7.44140625" style="2" customWidth="1"/>
    <col min="12571" max="12571" width="12" style="2" customWidth="1"/>
    <col min="12572" max="12576" width="7.44140625" style="2" customWidth="1"/>
    <col min="12577" max="12809" width="7.44140625" style="2"/>
    <col min="12810" max="12810" width="5.21875" style="2" customWidth="1"/>
    <col min="12811" max="12811" width="37" style="2" customWidth="1"/>
    <col min="12812" max="12812" width="10.21875" style="2" customWidth="1"/>
    <col min="12813" max="12815" width="8.77734375" style="2" customWidth="1"/>
    <col min="12816" max="12819" width="8.6640625" style="2" customWidth="1"/>
    <col min="12820" max="12820" width="10" style="2" customWidth="1"/>
    <col min="12821" max="12821" width="65.44140625" style="2" customWidth="1"/>
    <col min="12822" max="12822" width="29.6640625" style="2" customWidth="1"/>
    <col min="12823" max="12823" width="14.5546875" style="2" customWidth="1"/>
    <col min="12824" max="12824" width="10.6640625" style="2" customWidth="1"/>
    <col min="12825" max="12825" width="19" style="2" customWidth="1"/>
    <col min="12826" max="12826" width="7.44140625" style="2" customWidth="1"/>
    <col min="12827" max="12827" width="12" style="2" customWidth="1"/>
    <col min="12828" max="12832" width="7.44140625" style="2" customWidth="1"/>
    <col min="12833" max="13065" width="7.44140625" style="2"/>
    <col min="13066" max="13066" width="5.21875" style="2" customWidth="1"/>
    <col min="13067" max="13067" width="37" style="2" customWidth="1"/>
    <col min="13068" max="13068" width="10.21875" style="2" customWidth="1"/>
    <col min="13069" max="13071" width="8.77734375" style="2" customWidth="1"/>
    <col min="13072" max="13075" width="8.6640625" style="2" customWidth="1"/>
    <col min="13076" max="13076" width="10" style="2" customWidth="1"/>
    <col min="13077" max="13077" width="65.44140625" style="2" customWidth="1"/>
    <col min="13078" max="13078" width="29.6640625" style="2" customWidth="1"/>
    <col min="13079" max="13079" width="14.5546875" style="2" customWidth="1"/>
    <col min="13080" max="13080" width="10.6640625" style="2" customWidth="1"/>
    <col min="13081" max="13081" width="19" style="2" customWidth="1"/>
    <col min="13082" max="13082" width="7.44140625" style="2" customWidth="1"/>
    <col min="13083" max="13083" width="12" style="2" customWidth="1"/>
    <col min="13084" max="13088" width="7.44140625" style="2" customWidth="1"/>
    <col min="13089" max="13321" width="7.44140625" style="2"/>
    <col min="13322" max="13322" width="5.21875" style="2" customWidth="1"/>
    <col min="13323" max="13323" width="37" style="2" customWidth="1"/>
    <col min="13324" max="13324" width="10.21875" style="2" customWidth="1"/>
    <col min="13325" max="13327" width="8.77734375" style="2" customWidth="1"/>
    <col min="13328" max="13331" width="8.6640625" style="2" customWidth="1"/>
    <col min="13332" max="13332" width="10" style="2" customWidth="1"/>
    <col min="13333" max="13333" width="65.44140625" style="2" customWidth="1"/>
    <col min="13334" max="13334" width="29.6640625" style="2" customWidth="1"/>
    <col min="13335" max="13335" width="14.5546875" style="2" customWidth="1"/>
    <col min="13336" max="13336" width="10.6640625" style="2" customWidth="1"/>
    <col min="13337" max="13337" width="19" style="2" customWidth="1"/>
    <col min="13338" max="13338" width="7.44140625" style="2" customWidth="1"/>
    <col min="13339" max="13339" width="12" style="2" customWidth="1"/>
    <col min="13340" max="13344" width="7.44140625" style="2" customWidth="1"/>
    <col min="13345" max="13577" width="7.44140625" style="2"/>
    <col min="13578" max="13578" width="5.21875" style="2" customWidth="1"/>
    <col min="13579" max="13579" width="37" style="2" customWidth="1"/>
    <col min="13580" max="13580" width="10.21875" style="2" customWidth="1"/>
    <col min="13581" max="13583" width="8.77734375" style="2" customWidth="1"/>
    <col min="13584" max="13587" width="8.6640625" style="2" customWidth="1"/>
    <col min="13588" max="13588" width="10" style="2" customWidth="1"/>
    <col min="13589" max="13589" width="65.44140625" style="2" customWidth="1"/>
    <col min="13590" max="13590" width="29.6640625" style="2" customWidth="1"/>
    <col min="13591" max="13591" width="14.5546875" style="2" customWidth="1"/>
    <col min="13592" max="13592" width="10.6640625" style="2" customWidth="1"/>
    <col min="13593" max="13593" width="19" style="2" customWidth="1"/>
    <col min="13594" max="13594" width="7.44140625" style="2" customWidth="1"/>
    <col min="13595" max="13595" width="12" style="2" customWidth="1"/>
    <col min="13596" max="13600" width="7.44140625" style="2" customWidth="1"/>
    <col min="13601" max="13833" width="7.44140625" style="2"/>
    <col min="13834" max="13834" width="5.21875" style="2" customWidth="1"/>
    <col min="13835" max="13835" width="37" style="2" customWidth="1"/>
    <col min="13836" max="13836" width="10.21875" style="2" customWidth="1"/>
    <col min="13837" max="13839" width="8.77734375" style="2" customWidth="1"/>
    <col min="13840" max="13843" width="8.6640625" style="2" customWidth="1"/>
    <col min="13844" max="13844" width="10" style="2" customWidth="1"/>
    <col min="13845" max="13845" width="65.44140625" style="2" customWidth="1"/>
    <col min="13846" max="13846" width="29.6640625" style="2" customWidth="1"/>
    <col min="13847" max="13847" width="14.5546875" style="2" customWidth="1"/>
    <col min="13848" max="13848" width="10.6640625" style="2" customWidth="1"/>
    <col min="13849" max="13849" width="19" style="2" customWidth="1"/>
    <col min="13850" max="13850" width="7.44140625" style="2" customWidth="1"/>
    <col min="13851" max="13851" width="12" style="2" customWidth="1"/>
    <col min="13852" max="13856" width="7.44140625" style="2" customWidth="1"/>
    <col min="13857" max="14089" width="7.44140625" style="2"/>
    <col min="14090" max="14090" width="5.21875" style="2" customWidth="1"/>
    <col min="14091" max="14091" width="37" style="2" customWidth="1"/>
    <col min="14092" max="14092" width="10.21875" style="2" customWidth="1"/>
    <col min="14093" max="14095" width="8.77734375" style="2" customWidth="1"/>
    <col min="14096" max="14099" width="8.6640625" style="2" customWidth="1"/>
    <col min="14100" max="14100" width="10" style="2" customWidth="1"/>
    <col min="14101" max="14101" width="65.44140625" style="2" customWidth="1"/>
    <col min="14102" max="14102" width="29.6640625" style="2" customWidth="1"/>
    <col min="14103" max="14103" width="14.5546875" style="2" customWidth="1"/>
    <col min="14104" max="14104" width="10.6640625" style="2" customWidth="1"/>
    <col min="14105" max="14105" width="19" style="2" customWidth="1"/>
    <col min="14106" max="14106" width="7.44140625" style="2" customWidth="1"/>
    <col min="14107" max="14107" width="12" style="2" customWidth="1"/>
    <col min="14108" max="14112" width="7.44140625" style="2" customWidth="1"/>
    <col min="14113" max="14345" width="7.44140625" style="2"/>
    <col min="14346" max="14346" width="5.21875" style="2" customWidth="1"/>
    <col min="14347" max="14347" width="37" style="2" customWidth="1"/>
    <col min="14348" max="14348" width="10.21875" style="2" customWidth="1"/>
    <col min="14349" max="14351" width="8.77734375" style="2" customWidth="1"/>
    <col min="14352" max="14355" width="8.6640625" style="2" customWidth="1"/>
    <col min="14356" max="14356" width="10" style="2" customWidth="1"/>
    <col min="14357" max="14357" width="65.44140625" style="2" customWidth="1"/>
    <col min="14358" max="14358" width="29.6640625" style="2" customWidth="1"/>
    <col min="14359" max="14359" width="14.5546875" style="2" customWidth="1"/>
    <col min="14360" max="14360" width="10.6640625" style="2" customWidth="1"/>
    <col min="14361" max="14361" width="19" style="2" customWidth="1"/>
    <col min="14362" max="14362" width="7.44140625" style="2" customWidth="1"/>
    <col min="14363" max="14363" width="12" style="2" customWidth="1"/>
    <col min="14364" max="14368" width="7.44140625" style="2" customWidth="1"/>
    <col min="14369" max="14601" width="7.44140625" style="2"/>
    <col min="14602" max="14602" width="5.21875" style="2" customWidth="1"/>
    <col min="14603" max="14603" width="37" style="2" customWidth="1"/>
    <col min="14604" max="14604" width="10.21875" style="2" customWidth="1"/>
    <col min="14605" max="14607" width="8.77734375" style="2" customWidth="1"/>
    <col min="14608" max="14611" width="8.6640625" style="2" customWidth="1"/>
    <col min="14612" max="14612" width="10" style="2" customWidth="1"/>
    <col min="14613" max="14613" width="65.44140625" style="2" customWidth="1"/>
    <col min="14614" max="14614" width="29.6640625" style="2" customWidth="1"/>
    <col min="14615" max="14615" width="14.5546875" style="2" customWidth="1"/>
    <col min="14616" max="14616" width="10.6640625" style="2" customWidth="1"/>
    <col min="14617" max="14617" width="19" style="2" customWidth="1"/>
    <col min="14618" max="14618" width="7.44140625" style="2" customWidth="1"/>
    <col min="14619" max="14619" width="12" style="2" customWidth="1"/>
    <col min="14620" max="14624" width="7.44140625" style="2" customWidth="1"/>
    <col min="14625" max="14857" width="7.44140625" style="2"/>
    <col min="14858" max="14858" width="5.21875" style="2" customWidth="1"/>
    <col min="14859" max="14859" width="37" style="2" customWidth="1"/>
    <col min="14860" max="14860" width="10.21875" style="2" customWidth="1"/>
    <col min="14861" max="14863" width="8.77734375" style="2" customWidth="1"/>
    <col min="14864" max="14867" width="8.6640625" style="2" customWidth="1"/>
    <col min="14868" max="14868" width="10" style="2" customWidth="1"/>
    <col min="14869" max="14869" width="65.44140625" style="2" customWidth="1"/>
    <col min="14870" max="14870" width="29.6640625" style="2" customWidth="1"/>
    <col min="14871" max="14871" width="14.5546875" style="2" customWidth="1"/>
    <col min="14872" max="14872" width="10.6640625" style="2" customWidth="1"/>
    <col min="14873" max="14873" width="19" style="2" customWidth="1"/>
    <col min="14874" max="14874" width="7.44140625" style="2" customWidth="1"/>
    <col min="14875" max="14875" width="12" style="2" customWidth="1"/>
    <col min="14876" max="14880" width="7.44140625" style="2" customWidth="1"/>
    <col min="14881" max="15113" width="7.44140625" style="2"/>
    <col min="15114" max="15114" width="5.21875" style="2" customWidth="1"/>
    <col min="15115" max="15115" width="37" style="2" customWidth="1"/>
    <col min="15116" max="15116" width="10.21875" style="2" customWidth="1"/>
    <col min="15117" max="15119" width="8.77734375" style="2" customWidth="1"/>
    <col min="15120" max="15123" width="8.6640625" style="2" customWidth="1"/>
    <col min="15124" max="15124" width="10" style="2" customWidth="1"/>
    <col min="15125" max="15125" width="65.44140625" style="2" customWidth="1"/>
    <col min="15126" max="15126" width="29.6640625" style="2" customWidth="1"/>
    <col min="15127" max="15127" width="14.5546875" style="2" customWidth="1"/>
    <col min="15128" max="15128" width="10.6640625" style="2" customWidth="1"/>
    <col min="15129" max="15129" width="19" style="2" customWidth="1"/>
    <col min="15130" max="15130" width="7.44140625" style="2" customWidth="1"/>
    <col min="15131" max="15131" width="12" style="2" customWidth="1"/>
    <col min="15132" max="15136" width="7.44140625" style="2" customWidth="1"/>
    <col min="15137" max="15369" width="7.44140625" style="2"/>
    <col min="15370" max="15370" width="5.21875" style="2" customWidth="1"/>
    <col min="15371" max="15371" width="37" style="2" customWidth="1"/>
    <col min="15372" max="15372" width="10.21875" style="2" customWidth="1"/>
    <col min="15373" max="15375" width="8.77734375" style="2" customWidth="1"/>
    <col min="15376" max="15379" width="8.6640625" style="2" customWidth="1"/>
    <col min="15380" max="15380" width="10" style="2" customWidth="1"/>
    <col min="15381" max="15381" width="65.44140625" style="2" customWidth="1"/>
    <col min="15382" max="15382" width="29.6640625" style="2" customWidth="1"/>
    <col min="15383" max="15383" width="14.5546875" style="2" customWidth="1"/>
    <col min="15384" max="15384" width="10.6640625" style="2" customWidth="1"/>
    <col min="15385" max="15385" width="19" style="2" customWidth="1"/>
    <col min="15386" max="15386" width="7.44140625" style="2" customWidth="1"/>
    <col min="15387" max="15387" width="12" style="2" customWidth="1"/>
    <col min="15388" max="15392" width="7.44140625" style="2" customWidth="1"/>
    <col min="15393" max="15625" width="7.44140625" style="2"/>
    <col min="15626" max="15626" width="5.21875" style="2" customWidth="1"/>
    <col min="15627" max="15627" width="37" style="2" customWidth="1"/>
    <col min="15628" max="15628" width="10.21875" style="2" customWidth="1"/>
    <col min="15629" max="15631" width="8.77734375" style="2" customWidth="1"/>
    <col min="15632" max="15635" width="8.6640625" style="2" customWidth="1"/>
    <col min="15636" max="15636" width="10" style="2" customWidth="1"/>
    <col min="15637" max="15637" width="65.44140625" style="2" customWidth="1"/>
    <col min="15638" max="15638" width="29.6640625" style="2" customWidth="1"/>
    <col min="15639" max="15639" width="14.5546875" style="2" customWidth="1"/>
    <col min="15640" max="15640" width="10.6640625" style="2" customWidth="1"/>
    <col min="15641" max="15641" width="19" style="2" customWidth="1"/>
    <col min="15642" max="15642" width="7.44140625" style="2" customWidth="1"/>
    <col min="15643" max="15643" width="12" style="2" customWidth="1"/>
    <col min="15644" max="15648" width="7.44140625" style="2" customWidth="1"/>
    <col min="15649" max="15881" width="7.44140625" style="2"/>
    <col min="15882" max="15882" width="5.21875" style="2" customWidth="1"/>
    <col min="15883" max="15883" width="37" style="2" customWidth="1"/>
    <col min="15884" max="15884" width="10.21875" style="2" customWidth="1"/>
    <col min="15885" max="15887" width="8.77734375" style="2" customWidth="1"/>
    <col min="15888" max="15891" width="8.6640625" style="2" customWidth="1"/>
    <col min="15892" max="15892" width="10" style="2" customWidth="1"/>
    <col min="15893" max="15893" width="65.44140625" style="2" customWidth="1"/>
    <col min="15894" max="15894" width="29.6640625" style="2" customWidth="1"/>
    <col min="15895" max="15895" width="14.5546875" style="2" customWidth="1"/>
    <col min="15896" max="15896" width="10.6640625" style="2" customWidth="1"/>
    <col min="15897" max="15897" width="19" style="2" customWidth="1"/>
    <col min="15898" max="15898" width="7.44140625" style="2" customWidth="1"/>
    <col min="15899" max="15899" width="12" style="2" customWidth="1"/>
    <col min="15900" max="15904" width="7.44140625" style="2" customWidth="1"/>
    <col min="15905" max="16137" width="7.44140625" style="2"/>
    <col min="16138" max="16138" width="5.21875" style="2" customWidth="1"/>
    <col min="16139" max="16139" width="37" style="2" customWidth="1"/>
    <col min="16140" max="16140" width="10.21875" style="2" customWidth="1"/>
    <col min="16141" max="16143" width="8.77734375" style="2" customWidth="1"/>
    <col min="16144" max="16147" width="8.6640625" style="2" customWidth="1"/>
    <col min="16148" max="16148" width="10" style="2" customWidth="1"/>
    <col min="16149" max="16149" width="65.44140625" style="2" customWidth="1"/>
    <col min="16150" max="16150" width="29.6640625" style="2" customWidth="1"/>
    <col min="16151" max="16151" width="14.5546875" style="2" customWidth="1"/>
    <col min="16152" max="16152" width="10.6640625" style="2" customWidth="1"/>
    <col min="16153" max="16153" width="19" style="2" customWidth="1"/>
    <col min="16154" max="16154" width="7.44140625" style="2" customWidth="1"/>
    <col min="16155" max="16155" width="12" style="2" customWidth="1"/>
    <col min="16156" max="16160" width="7.44140625" style="2" customWidth="1"/>
    <col min="16161" max="16384" width="7.44140625" style="2"/>
  </cols>
  <sheetData>
    <row r="1" spans="1:25" ht="30" customHeight="1">
      <c r="A1" s="344" t="s">
        <v>329</v>
      </c>
      <c r="B1" s="344"/>
      <c r="C1" s="344"/>
      <c r="D1" s="344"/>
      <c r="E1" s="344"/>
      <c r="F1" s="344"/>
      <c r="G1" s="344"/>
      <c r="H1" s="344"/>
      <c r="I1" s="344"/>
      <c r="J1" s="344"/>
      <c r="K1" s="344"/>
      <c r="L1" s="344"/>
      <c r="M1" s="344"/>
      <c r="N1" s="344"/>
      <c r="O1" s="344"/>
      <c r="P1" s="344"/>
      <c r="Q1" s="344"/>
      <c r="R1" s="344"/>
      <c r="S1" s="344"/>
      <c r="T1" s="344"/>
      <c r="U1" s="344"/>
      <c r="V1" s="344"/>
      <c r="W1" s="344"/>
    </row>
    <row r="2" spans="1:25" ht="23.25" customHeight="1">
      <c r="A2" s="406" t="s">
        <v>341</v>
      </c>
      <c r="B2" s="406"/>
      <c r="C2" s="406"/>
      <c r="D2" s="406"/>
      <c r="E2" s="406"/>
      <c r="F2" s="406"/>
      <c r="G2" s="406"/>
      <c r="H2" s="406"/>
      <c r="I2" s="406"/>
      <c r="J2" s="406"/>
      <c r="K2" s="406"/>
      <c r="L2" s="406"/>
      <c r="M2" s="406"/>
      <c r="N2" s="406"/>
      <c r="O2" s="406"/>
      <c r="P2" s="406"/>
      <c r="Q2" s="406"/>
      <c r="R2" s="406"/>
      <c r="S2" s="406"/>
      <c r="T2" s="406"/>
      <c r="U2" s="406"/>
      <c r="V2" s="406"/>
      <c r="W2" s="406"/>
    </row>
    <row r="3" spans="1:25" ht="23.25" customHeight="1">
      <c r="A3" s="407" t="str">
        <f>CTXDNTM!A3</f>
        <v>(Kèm theo Báo cáo số              /BC-UBND ngày 14 tháng 11 năm 2024 của UBND huyện Tuần Giáo)</v>
      </c>
      <c r="B3" s="407"/>
      <c r="C3" s="407"/>
      <c r="D3" s="407"/>
      <c r="E3" s="407"/>
      <c r="F3" s="407"/>
      <c r="G3" s="407"/>
      <c r="H3" s="407"/>
      <c r="I3" s="407"/>
      <c r="J3" s="407"/>
      <c r="K3" s="407"/>
      <c r="L3" s="407"/>
      <c r="M3" s="407"/>
      <c r="N3" s="407"/>
      <c r="O3" s="407"/>
      <c r="P3" s="407"/>
      <c r="Q3" s="407"/>
      <c r="R3" s="407"/>
      <c r="S3" s="407"/>
      <c r="T3" s="407"/>
      <c r="U3" s="407"/>
      <c r="V3" s="407"/>
      <c r="W3" s="407"/>
    </row>
    <row r="4" spans="1:25" s="9" customFormat="1" ht="26.25" customHeight="1">
      <c r="A4" s="193"/>
      <c r="B4" s="193"/>
      <c r="C4" s="193"/>
      <c r="D4" s="193"/>
      <c r="E4" s="193"/>
      <c r="F4" s="193"/>
      <c r="G4" s="193"/>
      <c r="H4" s="193"/>
      <c r="I4" s="193"/>
      <c r="J4" s="193"/>
      <c r="K4" s="193"/>
      <c r="L4" s="193"/>
      <c r="M4" s="193"/>
      <c r="N4" s="193"/>
      <c r="O4" s="193"/>
      <c r="P4" s="193"/>
      <c r="Q4" s="193"/>
      <c r="R4" s="193"/>
      <c r="S4" s="193"/>
      <c r="T4" s="193"/>
      <c r="U4" s="193"/>
      <c r="V4" s="193"/>
      <c r="W4" s="156" t="s">
        <v>4</v>
      </c>
    </row>
    <row r="5" spans="1:25" s="9" customFormat="1" ht="35.450000000000003" customHeight="1">
      <c r="A5" s="358" t="s">
        <v>2</v>
      </c>
      <c r="B5" s="358" t="s">
        <v>1</v>
      </c>
      <c r="C5" s="348" t="s">
        <v>260</v>
      </c>
      <c r="D5" s="360"/>
      <c r="E5" s="360"/>
      <c r="F5" s="349"/>
      <c r="G5" s="348" t="s">
        <v>294</v>
      </c>
      <c r="H5" s="360"/>
      <c r="I5" s="360"/>
      <c r="J5" s="349"/>
      <c r="K5" s="356" t="s">
        <v>286</v>
      </c>
      <c r="L5" s="348" t="s">
        <v>295</v>
      </c>
      <c r="M5" s="360"/>
      <c r="N5" s="360"/>
      <c r="O5" s="349"/>
      <c r="P5" s="394" t="s">
        <v>304</v>
      </c>
      <c r="Q5" s="356" t="s">
        <v>334</v>
      </c>
      <c r="R5" s="350" t="s">
        <v>335</v>
      </c>
      <c r="S5" s="350"/>
      <c r="T5" s="350" t="s">
        <v>338</v>
      </c>
      <c r="U5" s="394" t="s">
        <v>283</v>
      </c>
      <c r="V5" s="394" t="s">
        <v>284</v>
      </c>
      <c r="W5" s="392" t="s">
        <v>285</v>
      </c>
      <c r="Y5" s="10"/>
    </row>
    <row r="6" spans="1:25" s="9" customFormat="1" ht="35.450000000000003" customHeight="1">
      <c r="A6" s="358"/>
      <c r="B6" s="358"/>
      <c r="C6" s="356" t="s">
        <v>0</v>
      </c>
      <c r="D6" s="348" t="s">
        <v>5</v>
      </c>
      <c r="E6" s="349"/>
      <c r="F6" s="356" t="s">
        <v>262</v>
      </c>
      <c r="G6" s="388" t="s">
        <v>0</v>
      </c>
      <c r="H6" s="380" t="s">
        <v>5</v>
      </c>
      <c r="I6" s="380"/>
      <c r="J6" s="356" t="s">
        <v>262</v>
      </c>
      <c r="K6" s="359"/>
      <c r="L6" s="356" t="s">
        <v>0</v>
      </c>
      <c r="M6" s="348" t="s">
        <v>5</v>
      </c>
      <c r="N6" s="349"/>
      <c r="O6" s="356" t="s">
        <v>262</v>
      </c>
      <c r="P6" s="395"/>
      <c r="Q6" s="359"/>
      <c r="R6" s="350" t="s">
        <v>336</v>
      </c>
      <c r="S6" s="350" t="s">
        <v>337</v>
      </c>
      <c r="T6" s="350"/>
      <c r="U6" s="395"/>
      <c r="V6" s="395"/>
      <c r="W6" s="393"/>
      <c r="Y6" s="10"/>
    </row>
    <row r="7" spans="1:25" s="9" customFormat="1" ht="47.25" customHeight="1">
      <c r="A7" s="358"/>
      <c r="B7" s="358"/>
      <c r="C7" s="359"/>
      <c r="D7" s="11" t="s">
        <v>6</v>
      </c>
      <c r="E7" s="11" t="s">
        <v>7</v>
      </c>
      <c r="F7" s="357"/>
      <c r="G7" s="388"/>
      <c r="H7" s="171" t="s">
        <v>6</v>
      </c>
      <c r="I7" s="25" t="s">
        <v>7</v>
      </c>
      <c r="J7" s="357"/>
      <c r="K7" s="357"/>
      <c r="L7" s="359"/>
      <c r="M7" s="11" t="s">
        <v>6</v>
      </c>
      <c r="N7" s="11" t="s">
        <v>7</v>
      </c>
      <c r="O7" s="357"/>
      <c r="P7" s="396"/>
      <c r="Q7" s="357"/>
      <c r="R7" s="350"/>
      <c r="S7" s="350"/>
      <c r="T7" s="350"/>
      <c r="U7" s="396"/>
      <c r="V7" s="396"/>
      <c r="W7" s="393"/>
      <c r="Y7" s="10"/>
    </row>
    <row r="8" spans="1:25" s="16" customFormat="1" ht="28.5" customHeight="1">
      <c r="A8" s="12"/>
      <c r="B8" s="12" t="s">
        <v>18</v>
      </c>
      <c r="C8" s="177">
        <f>SUM(D8:F8)</f>
        <v>94089.370999999999</v>
      </c>
      <c r="D8" s="177">
        <f t="shared" ref="D8:T8" si="0">D9+D13+D14+D17+D25+D27+D33</f>
        <v>59946</v>
      </c>
      <c r="E8" s="177">
        <f t="shared" si="0"/>
        <v>3920</v>
      </c>
      <c r="F8" s="177">
        <f t="shared" si="0"/>
        <v>30223.370999999999</v>
      </c>
      <c r="G8" s="177">
        <f t="shared" si="0"/>
        <v>0</v>
      </c>
      <c r="H8" s="177">
        <f t="shared" si="0"/>
        <v>0</v>
      </c>
      <c r="I8" s="177">
        <f t="shared" si="0"/>
        <v>0</v>
      </c>
      <c r="J8" s="177">
        <f t="shared" si="0"/>
        <v>0</v>
      </c>
      <c r="K8" s="177">
        <f t="shared" si="0"/>
        <v>0</v>
      </c>
      <c r="L8" s="177">
        <f t="shared" si="0"/>
        <v>57920.870999999999</v>
      </c>
      <c r="M8" s="177">
        <f t="shared" si="0"/>
        <v>32024.3</v>
      </c>
      <c r="N8" s="177">
        <f t="shared" si="0"/>
        <v>3440</v>
      </c>
      <c r="O8" s="177">
        <f t="shared" si="0"/>
        <v>22456.571</v>
      </c>
      <c r="P8" s="177">
        <f t="shared" si="0"/>
        <v>0</v>
      </c>
      <c r="Q8" s="177">
        <f t="shared" si="0"/>
        <v>0</v>
      </c>
      <c r="R8" s="177">
        <f t="shared" si="0"/>
        <v>0</v>
      </c>
      <c r="S8" s="177">
        <f t="shared" si="0"/>
        <v>10390.759400000001</v>
      </c>
      <c r="T8" s="177">
        <f t="shared" si="0"/>
        <v>21303</v>
      </c>
      <c r="U8" s="18"/>
      <c r="V8" s="18"/>
      <c r="W8" s="15"/>
    </row>
    <row r="9" spans="1:25" s="16" customFormat="1" ht="45.75" customHeight="1">
      <c r="A9" s="12">
        <v>1</v>
      </c>
      <c r="B9" s="17" t="s">
        <v>19</v>
      </c>
      <c r="C9" s="177">
        <f t="shared" ref="C9:C36" si="1">SUM(D9:F9)</f>
        <v>9554.8709999999992</v>
      </c>
      <c r="D9" s="177">
        <f>+D10+D11</f>
        <v>7661</v>
      </c>
      <c r="E9" s="177">
        <f>+E10+E11</f>
        <v>480</v>
      </c>
      <c r="F9" s="177">
        <f>+F10+F11</f>
        <v>1413.8710000000001</v>
      </c>
      <c r="G9" s="177">
        <f t="shared" ref="G9:T9" si="2">+G10+G11</f>
        <v>0</v>
      </c>
      <c r="H9" s="177">
        <f t="shared" si="2"/>
        <v>0</v>
      </c>
      <c r="I9" s="177">
        <f t="shared" si="2"/>
        <v>0</v>
      </c>
      <c r="J9" s="177">
        <f t="shared" si="2"/>
        <v>0</v>
      </c>
      <c r="K9" s="177">
        <f t="shared" si="2"/>
        <v>0</v>
      </c>
      <c r="L9" s="177">
        <f t="shared" si="2"/>
        <v>8602.8709999999992</v>
      </c>
      <c r="M9" s="177">
        <f t="shared" si="2"/>
        <v>7189</v>
      </c>
      <c r="N9" s="177">
        <f t="shared" si="2"/>
        <v>0</v>
      </c>
      <c r="O9" s="177">
        <f t="shared" si="2"/>
        <v>1413.8710000000001</v>
      </c>
      <c r="P9" s="177">
        <f t="shared" si="2"/>
        <v>0</v>
      </c>
      <c r="Q9" s="177">
        <f t="shared" si="2"/>
        <v>0</v>
      </c>
      <c r="R9" s="177">
        <f t="shared" si="2"/>
        <v>0</v>
      </c>
      <c r="S9" s="177">
        <f t="shared" si="2"/>
        <v>952</v>
      </c>
      <c r="T9" s="177">
        <f t="shared" si="2"/>
        <v>2015</v>
      </c>
      <c r="U9" s="155"/>
      <c r="V9" s="18"/>
      <c r="W9" s="14"/>
    </row>
    <row r="10" spans="1:25" ht="51" customHeight="1">
      <c r="A10" s="19" t="s">
        <v>3</v>
      </c>
      <c r="B10" s="20" t="s">
        <v>20</v>
      </c>
      <c r="C10" s="179">
        <f t="shared" si="1"/>
        <v>6587.8710000000001</v>
      </c>
      <c r="D10" s="179">
        <v>5174</v>
      </c>
      <c r="E10" s="179"/>
      <c r="F10" s="179">
        <v>1413.8710000000001</v>
      </c>
      <c r="G10" s="179"/>
      <c r="H10" s="179"/>
      <c r="I10" s="179"/>
      <c r="J10" s="179"/>
      <c r="K10" s="179"/>
      <c r="L10" s="179">
        <f t="shared" ref="L10:L36" si="3">M10+N10+O10</f>
        <v>6587.8710000000001</v>
      </c>
      <c r="M10" s="179">
        <v>5174</v>
      </c>
      <c r="N10" s="179"/>
      <c r="O10" s="179">
        <v>1413.8710000000001</v>
      </c>
      <c r="P10" s="178"/>
      <c r="Q10" s="178"/>
      <c r="R10" s="178"/>
      <c r="S10" s="178"/>
      <c r="T10" s="178"/>
      <c r="U10" s="155" t="s">
        <v>305</v>
      </c>
      <c r="V10" s="18"/>
      <c r="W10" s="142" t="s">
        <v>306</v>
      </c>
    </row>
    <row r="11" spans="1:25" ht="54.75" customHeight="1">
      <c r="A11" s="19" t="s">
        <v>3</v>
      </c>
      <c r="B11" s="20" t="s">
        <v>21</v>
      </c>
      <c r="C11" s="179">
        <f t="shared" si="1"/>
        <v>2967</v>
      </c>
      <c r="D11" s="179">
        <v>2487</v>
      </c>
      <c r="E11" s="179">
        <f>270+210</f>
        <v>480</v>
      </c>
      <c r="F11" s="179"/>
      <c r="G11" s="179"/>
      <c r="H11" s="179"/>
      <c r="I11" s="179"/>
      <c r="J11" s="179"/>
      <c r="K11" s="179"/>
      <c r="L11" s="179">
        <f t="shared" si="3"/>
        <v>2015</v>
      </c>
      <c r="M11" s="179">
        <v>2015</v>
      </c>
      <c r="N11" s="179"/>
      <c r="O11" s="179"/>
      <c r="P11" s="178"/>
      <c r="Q11" s="178"/>
      <c r="R11" s="178"/>
      <c r="S11" s="180">
        <f>S12</f>
        <v>952</v>
      </c>
      <c r="T11" s="180">
        <f>T12</f>
        <v>2015</v>
      </c>
      <c r="U11" s="155" t="s">
        <v>307</v>
      </c>
      <c r="V11" s="18"/>
      <c r="W11" s="142" t="s">
        <v>308</v>
      </c>
    </row>
    <row r="12" spans="1:25" s="237" customFormat="1" ht="54.75" customHeight="1">
      <c r="A12" s="212"/>
      <c r="B12" s="213" t="s">
        <v>370</v>
      </c>
      <c r="C12" s="214">
        <f t="shared" ref="C12" si="4">SUM(D12:F12)</f>
        <v>2967</v>
      </c>
      <c r="D12" s="214">
        <v>2487</v>
      </c>
      <c r="E12" s="214">
        <f>270+210</f>
        <v>480</v>
      </c>
      <c r="F12" s="214"/>
      <c r="G12" s="214"/>
      <c r="H12" s="214"/>
      <c r="I12" s="214"/>
      <c r="J12" s="214"/>
      <c r="K12" s="214"/>
      <c r="L12" s="214"/>
      <c r="M12" s="214"/>
      <c r="N12" s="214"/>
      <c r="O12" s="214"/>
      <c r="P12" s="216"/>
      <c r="Q12" s="216"/>
      <c r="R12" s="216"/>
      <c r="S12" s="216">
        <v>952</v>
      </c>
      <c r="T12" s="216">
        <f>C12+R12-S12</f>
        <v>2015</v>
      </c>
      <c r="U12" s="264" t="s">
        <v>394</v>
      </c>
      <c r="V12" s="217"/>
      <c r="W12" s="223"/>
    </row>
    <row r="13" spans="1:25" s="170" customFormat="1" ht="89.25" customHeight="1">
      <c r="A13" s="167">
        <v>2</v>
      </c>
      <c r="B13" s="168" t="s">
        <v>22</v>
      </c>
      <c r="C13" s="182">
        <f t="shared" si="1"/>
        <v>40185</v>
      </c>
      <c r="D13" s="182">
        <f>10646+14000</f>
        <v>24646</v>
      </c>
      <c r="E13" s="182"/>
      <c r="F13" s="182">
        <v>15539</v>
      </c>
      <c r="G13" s="182"/>
      <c r="H13" s="182"/>
      <c r="I13" s="182"/>
      <c r="J13" s="182"/>
      <c r="K13" s="182"/>
      <c r="L13" s="182">
        <f t="shared" si="3"/>
        <v>21755</v>
      </c>
      <c r="M13" s="185">
        <v>6216</v>
      </c>
      <c r="N13" s="182"/>
      <c r="O13" s="185">
        <v>15539</v>
      </c>
      <c r="P13" s="186"/>
      <c r="Q13" s="186"/>
      <c r="R13" s="186"/>
      <c r="S13" s="186"/>
      <c r="T13" s="186"/>
      <c r="U13" s="166" t="s">
        <v>309</v>
      </c>
      <c r="V13" s="163" t="s">
        <v>330</v>
      </c>
      <c r="W13" s="169" t="s">
        <v>371</v>
      </c>
    </row>
    <row r="14" spans="1:25" s="16" customFormat="1" ht="41.25" customHeight="1">
      <c r="A14" s="12">
        <v>3</v>
      </c>
      <c r="B14" s="17" t="s">
        <v>23</v>
      </c>
      <c r="C14" s="177">
        <f t="shared" si="1"/>
        <v>13544</v>
      </c>
      <c r="D14" s="177">
        <f>+D15+D16</f>
        <v>6845</v>
      </c>
      <c r="E14" s="177">
        <f>+E15+E16</f>
        <v>0</v>
      </c>
      <c r="F14" s="177">
        <f>+F15+F16</f>
        <v>6699</v>
      </c>
      <c r="G14" s="177"/>
      <c r="H14" s="177"/>
      <c r="I14" s="177"/>
      <c r="J14" s="177"/>
      <c r="K14" s="177"/>
      <c r="L14" s="177">
        <f t="shared" si="3"/>
        <v>6146</v>
      </c>
      <c r="M14" s="187">
        <f>M15+M16</f>
        <v>1886</v>
      </c>
      <c r="N14" s="177"/>
      <c r="O14" s="187">
        <f>O15+O16</f>
        <v>4260</v>
      </c>
      <c r="P14" s="178"/>
      <c r="Q14" s="178"/>
      <c r="R14" s="178"/>
      <c r="S14" s="178"/>
      <c r="T14" s="178"/>
      <c r="U14" s="155"/>
      <c r="V14" s="18"/>
      <c r="W14" s="142"/>
    </row>
    <row r="15" spans="1:25" ht="65.25" customHeight="1">
      <c r="A15" s="19" t="s">
        <v>3</v>
      </c>
      <c r="B15" s="20" t="s">
        <v>24</v>
      </c>
      <c r="C15" s="179">
        <f t="shared" si="1"/>
        <v>11639</v>
      </c>
      <c r="D15" s="179">
        <v>4959</v>
      </c>
      <c r="E15" s="179"/>
      <c r="F15" s="179">
        <v>6680</v>
      </c>
      <c r="G15" s="179"/>
      <c r="H15" s="179"/>
      <c r="I15" s="179"/>
      <c r="J15" s="179"/>
      <c r="K15" s="179"/>
      <c r="L15" s="179">
        <f t="shared" si="3"/>
        <v>4241</v>
      </c>
      <c r="M15" s="188"/>
      <c r="N15" s="179"/>
      <c r="O15" s="189">
        <v>4241</v>
      </c>
      <c r="P15" s="178"/>
      <c r="Q15" s="178"/>
      <c r="R15" s="178"/>
      <c r="S15" s="178"/>
      <c r="T15" s="178"/>
      <c r="U15" s="155" t="s">
        <v>311</v>
      </c>
      <c r="V15" s="18"/>
      <c r="W15" s="142" t="s">
        <v>310</v>
      </c>
    </row>
    <row r="16" spans="1:25" ht="229.5" customHeight="1">
      <c r="A16" s="19" t="s">
        <v>3</v>
      </c>
      <c r="B16" s="20" t="s">
        <v>25</v>
      </c>
      <c r="C16" s="179">
        <f t="shared" si="1"/>
        <v>1905</v>
      </c>
      <c r="D16" s="179">
        <v>1886</v>
      </c>
      <c r="E16" s="179"/>
      <c r="F16" s="179">
        <v>19</v>
      </c>
      <c r="G16" s="179"/>
      <c r="H16" s="179"/>
      <c r="I16" s="179"/>
      <c r="J16" s="179"/>
      <c r="K16" s="179"/>
      <c r="L16" s="179">
        <f t="shared" si="3"/>
        <v>1905</v>
      </c>
      <c r="M16" s="190">
        <v>1886</v>
      </c>
      <c r="N16" s="179"/>
      <c r="O16" s="190">
        <v>19</v>
      </c>
      <c r="P16" s="178"/>
      <c r="Q16" s="178"/>
      <c r="R16" s="178"/>
      <c r="S16" s="178"/>
      <c r="T16" s="178"/>
      <c r="U16" s="155" t="s">
        <v>312</v>
      </c>
      <c r="V16" s="18"/>
      <c r="W16" s="142" t="s">
        <v>313</v>
      </c>
    </row>
    <row r="17" spans="1:25" s="16" customFormat="1" ht="36" customHeight="1">
      <c r="A17" s="12">
        <v>4</v>
      </c>
      <c r="B17" s="17" t="s">
        <v>26</v>
      </c>
      <c r="C17" s="177">
        <f t="shared" si="1"/>
        <v>9359.7999999999993</v>
      </c>
      <c r="D17" s="177">
        <f>+D18+D21+D23</f>
        <v>3604</v>
      </c>
      <c r="E17" s="177">
        <f>+E18+E21+E23</f>
        <v>0</v>
      </c>
      <c r="F17" s="177">
        <f>+F18+F21+F23</f>
        <v>5755.8</v>
      </c>
      <c r="G17" s="177">
        <f t="shared" ref="G17:T17" si="5">+G18+G21+G23</f>
        <v>0</v>
      </c>
      <c r="H17" s="177">
        <f t="shared" si="5"/>
        <v>0</v>
      </c>
      <c r="I17" s="177">
        <f t="shared" si="5"/>
        <v>0</v>
      </c>
      <c r="J17" s="177">
        <f t="shared" si="5"/>
        <v>0</v>
      </c>
      <c r="K17" s="177">
        <f t="shared" si="5"/>
        <v>0</v>
      </c>
      <c r="L17" s="177">
        <f t="shared" si="5"/>
        <v>500</v>
      </c>
      <c r="M17" s="177">
        <f t="shared" si="5"/>
        <v>43.3</v>
      </c>
      <c r="N17" s="177">
        <f t="shared" si="5"/>
        <v>0</v>
      </c>
      <c r="O17" s="177">
        <f t="shared" si="5"/>
        <v>456.7</v>
      </c>
      <c r="P17" s="177">
        <f t="shared" si="5"/>
        <v>0</v>
      </c>
      <c r="Q17" s="177">
        <f t="shared" si="5"/>
        <v>0</v>
      </c>
      <c r="R17" s="177">
        <f t="shared" si="5"/>
        <v>0</v>
      </c>
      <c r="S17" s="177">
        <f t="shared" si="5"/>
        <v>8860</v>
      </c>
      <c r="T17" s="177">
        <f t="shared" si="5"/>
        <v>500</v>
      </c>
      <c r="U17" s="155"/>
      <c r="V17" s="18"/>
      <c r="W17" s="142"/>
    </row>
    <row r="18" spans="1:25" ht="69" customHeight="1">
      <c r="A18" s="19" t="s">
        <v>3</v>
      </c>
      <c r="B18" s="20" t="s">
        <v>27</v>
      </c>
      <c r="C18" s="179">
        <f t="shared" si="1"/>
        <v>5859.8</v>
      </c>
      <c r="D18" s="179">
        <v>2528</v>
      </c>
      <c r="E18" s="179"/>
      <c r="F18" s="179">
        <f>F19+F20</f>
        <v>3331.8</v>
      </c>
      <c r="G18" s="179">
        <f t="shared" ref="G18:T18" si="6">G19+G20</f>
        <v>0</v>
      </c>
      <c r="H18" s="179">
        <f t="shared" si="6"/>
        <v>0</v>
      </c>
      <c r="I18" s="179">
        <f t="shared" si="6"/>
        <v>0</v>
      </c>
      <c r="J18" s="179">
        <f t="shared" si="6"/>
        <v>0</v>
      </c>
      <c r="K18" s="179">
        <f t="shared" si="6"/>
        <v>0</v>
      </c>
      <c r="L18" s="179">
        <f t="shared" si="6"/>
        <v>0</v>
      </c>
      <c r="M18" s="179">
        <f t="shared" si="6"/>
        <v>0</v>
      </c>
      <c r="N18" s="179">
        <f t="shared" si="6"/>
        <v>0</v>
      </c>
      <c r="O18" s="179">
        <f t="shared" si="6"/>
        <v>0</v>
      </c>
      <c r="P18" s="179">
        <f t="shared" si="6"/>
        <v>0</v>
      </c>
      <c r="Q18" s="179">
        <f t="shared" si="6"/>
        <v>0</v>
      </c>
      <c r="R18" s="179"/>
      <c r="S18" s="179">
        <f t="shared" si="6"/>
        <v>5859.8</v>
      </c>
      <c r="T18" s="179">
        <f t="shared" si="6"/>
        <v>0</v>
      </c>
      <c r="U18" s="155" t="s">
        <v>314</v>
      </c>
      <c r="V18" s="155" t="s">
        <v>326</v>
      </c>
      <c r="W18" s="142" t="s">
        <v>315</v>
      </c>
    </row>
    <row r="19" spans="1:25" s="237" customFormat="1" ht="47.25">
      <c r="A19" s="212"/>
      <c r="B19" s="213" t="s">
        <v>315</v>
      </c>
      <c r="C19" s="216">
        <f t="shared" si="1"/>
        <v>5652.8</v>
      </c>
      <c r="D19" s="214">
        <v>2528</v>
      </c>
      <c r="E19" s="214"/>
      <c r="F19" s="214">
        <v>3124.8</v>
      </c>
      <c r="G19" s="214"/>
      <c r="H19" s="214"/>
      <c r="I19" s="214"/>
      <c r="J19" s="214"/>
      <c r="K19" s="214"/>
      <c r="L19" s="214"/>
      <c r="M19" s="238"/>
      <c r="N19" s="214"/>
      <c r="O19" s="238"/>
      <c r="P19" s="216"/>
      <c r="Q19" s="216"/>
      <c r="R19" s="216"/>
      <c r="S19" s="216">
        <v>5652.8</v>
      </c>
      <c r="T19" s="216">
        <f>C19+R19-S19</f>
        <v>0</v>
      </c>
      <c r="U19" s="264" t="s">
        <v>392</v>
      </c>
      <c r="V19" s="236"/>
      <c r="W19" s="223"/>
    </row>
    <row r="20" spans="1:25" s="237" customFormat="1" ht="40.5" customHeight="1">
      <c r="A20" s="212"/>
      <c r="B20" s="213" t="s">
        <v>372</v>
      </c>
      <c r="C20" s="216">
        <f t="shared" si="1"/>
        <v>207</v>
      </c>
      <c r="D20" s="214"/>
      <c r="E20" s="214"/>
      <c r="F20" s="214">
        <v>207</v>
      </c>
      <c r="G20" s="214"/>
      <c r="H20" s="214"/>
      <c r="I20" s="214"/>
      <c r="J20" s="214"/>
      <c r="K20" s="214"/>
      <c r="L20" s="214"/>
      <c r="M20" s="238"/>
      <c r="N20" s="214"/>
      <c r="O20" s="238"/>
      <c r="P20" s="216"/>
      <c r="Q20" s="216"/>
      <c r="R20" s="216"/>
      <c r="S20" s="216">
        <v>207</v>
      </c>
      <c r="T20" s="216">
        <f>C20+R20-S20</f>
        <v>0</v>
      </c>
      <c r="U20" s="236" t="s">
        <v>373</v>
      </c>
      <c r="V20" s="236"/>
      <c r="W20" s="223"/>
    </row>
    <row r="21" spans="1:25" ht="73.5" customHeight="1">
      <c r="A21" s="19" t="s">
        <v>3</v>
      </c>
      <c r="B21" s="20" t="s">
        <v>28</v>
      </c>
      <c r="C21" s="179">
        <f t="shared" si="1"/>
        <v>1614</v>
      </c>
      <c r="D21" s="179">
        <v>373</v>
      </c>
      <c r="E21" s="179"/>
      <c r="F21" s="179">
        <v>1241</v>
      </c>
      <c r="G21" s="179"/>
      <c r="H21" s="179"/>
      <c r="I21" s="179"/>
      <c r="J21" s="179"/>
      <c r="K21" s="179"/>
      <c r="L21" s="179">
        <f t="shared" si="3"/>
        <v>150</v>
      </c>
      <c r="M21" s="190">
        <v>43.3</v>
      </c>
      <c r="N21" s="179"/>
      <c r="O21" s="190">
        <v>106.7</v>
      </c>
      <c r="P21" s="180"/>
      <c r="Q21" s="180"/>
      <c r="R21" s="180"/>
      <c r="S21" s="180">
        <f>S22</f>
        <v>1463.9</v>
      </c>
      <c r="T21" s="180">
        <f>T22</f>
        <v>150</v>
      </c>
      <c r="U21" s="155" t="s">
        <v>316</v>
      </c>
      <c r="V21" s="155" t="s">
        <v>317</v>
      </c>
      <c r="W21" s="142" t="s">
        <v>318</v>
      </c>
      <c r="Y21" s="157"/>
    </row>
    <row r="22" spans="1:25" s="237" customFormat="1" ht="40.5" customHeight="1">
      <c r="A22" s="212"/>
      <c r="B22" s="213" t="s">
        <v>372</v>
      </c>
      <c r="C22" s="216">
        <v>1613.9</v>
      </c>
      <c r="D22" s="214">
        <v>373</v>
      </c>
      <c r="E22" s="214"/>
      <c r="F22" s="214">
        <v>1240.9000000000001</v>
      </c>
      <c r="G22" s="214"/>
      <c r="H22" s="214"/>
      <c r="I22" s="214"/>
      <c r="J22" s="214"/>
      <c r="K22" s="214"/>
      <c r="L22" s="214"/>
      <c r="M22" s="238"/>
      <c r="N22" s="214"/>
      <c r="O22" s="238"/>
      <c r="P22" s="216"/>
      <c r="Q22" s="216"/>
      <c r="R22" s="216"/>
      <c r="S22" s="216">
        <v>1463.9</v>
      </c>
      <c r="T22" s="216">
        <f>C22+R22-S22</f>
        <v>150</v>
      </c>
      <c r="U22" s="264" t="s">
        <v>390</v>
      </c>
      <c r="V22" s="236"/>
      <c r="W22" s="223"/>
    </row>
    <row r="23" spans="1:25" ht="39.75" customHeight="1">
      <c r="A23" s="19" t="s">
        <v>3</v>
      </c>
      <c r="B23" s="20" t="s">
        <v>29</v>
      </c>
      <c r="C23" s="179">
        <f t="shared" si="1"/>
        <v>1886</v>
      </c>
      <c r="D23" s="179">
        <v>703</v>
      </c>
      <c r="E23" s="179"/>
      <c r="F23" s="179">
        <v>1183</v>
      </c>
      <c r="G23" s="179"/>
      <c r="H23" s="179"/>
      <c r="I23" s="179"/>
      <c r="J23" s="179"/>
      <c r="K23" s="179"/>
      <c r="L23" s="179">
        <f t="shared" si="3"/>
        <v>350</v>
      </c>
      <c r="M23" s="190"/>
      <c r="N23" s="179"/>
      <c r="O23" s="190">
        <v>350</v>
      </c>
      <c r="P23" s="180"/>
      <c r="Q23" s="180"/>
      <c r="R23" s="180"/>
      <c r="S23" s="180">
        <f>S24</f>
        <v>1536.3</v>
      </c>
      <c r="T23" s="180">
        <f>T24</f>
        <v>350</v>
      </c>
      <c r="U23" s="155" t="s">
        <v>319</v>
      </c>
      <c r="V23" s="21"/>
      <c r="W23" s="142" t="s">
        <v>318</v>
      </c>
    </row>
    <row r="24" spans="1:25" s="237" customFormat="1" ht="40.5" customHeight="1">
      <c r="A24" s="212"/>
      <c r="B24" s="213" t="s">
        <v>372</v>
      </c>
      <c r="C24" s="216">
        <v>1886.3</v>
      </c>
      <c r="D24" s="214">
        <v>703</v>
      </c>
      <c r="E24" s="214"/>
      <c r="F24" s="214">
        <v>1183.3</v>
      </c>
      <c r="G24" s="214"/>
      <c r="H24" s="214"/>
      <c r="I24" s="214"/>
      <c r="J24" s="214"/>
      <c r="K24" s="214"/>
      <c r="L24" s="214"/>
      <c r="M24" s="238"/>
      <c r="N24" s="214"/>
      <c r="O24" s="238"/>
      <c r="P24" s="216"/>
      <c r="Q24" s="216"/>
      <c r="R24" s="216"/>
      <c r="S24" s="216">
        <v>1536.3</v>
      </c>
      <c r="T24" s="216">
        <f>C24+R24-S24</f>
        <v>350</v>
      </c>
      <c r="U24" s="264" t="s">
        <v>391</v>
      </c>
      <c r="V24" s="236"/>
      <c r="W24" s="223"/>
    </row>
    <row r="25" spans="1:25" s="16" customFormat="1" ht="87.75" customHeight="1">
      <c r="A25" s="12">
        <v>5</v>
      </c>
      <c r="B25" s="23" t="s">
        <v>30</v>
      </c>
      <c r="C25" s="177">
        <f t="shared" si="1"/>
        <v>17270</v>
      </c>
      <c r="D25" s="177">
        <v>13760</v>
      </c>
      <c r="E25" s="177">
        <v>3440</v>
      </c>
      <c r="F25" s="177">
        <v>70</v>
      </c>
      <c r="G25" s="177"/>
      <c r="H25" s="177"/>
      <c r="I25" s="177"/>
      <c r="J25" s="177"/>
      <c r="K25" s="177"/>
      <c r="L25" s="177">
        <f t="shared" si="3"/>
        <v>17250</v>
      </c>
      <c r="M25" s="177">
        <v>13760</v>
      </c>
      <c r="N25" s="177">
        <v>3440</v>
      </c>
      <c r="O25" s="191">
        <v>50</v>
      </c>
      <c r="P25" s="178"/>
      <c r="Q25" s="178"/>
      <c r="R25" s="178"/>
      <c r="S25" s="178">
        <v>70</v>
      </c>
      <c r="T25" s="178">
        <f>C25+R25-S25</f>
        <v>17200</v>
      </c>
      <c r="U25" s="257" t="s">
        <v>389</v>
      </c>
      <c r="V25" s="18"/>
      <c r="W25" s="142" t="s">
        <v>320</v>
      </c>
    </row>
    <row r="26" spans="1:25" s="266" customFormat="1" ht="110.25">
      <c r="A26" s="259"/>
      <c r="B26" s="260" t="s">
        <v>374</v>
      </c>
      <c r="C26" s="250">
        <f t="shared" si="1"/>
        <v>150</v>
      </c>
      <c r="D26" s="261">
        <v>80</v>
      </c>
      <c r="E26" s="261">
        <v>20</v>
      </c>
      <c r="F26" s="261">
        <v>50</v>
      </c>
      <c r="G26" s="261"/>
      <c r="H26" s="261"/>
      <c r="I26" s="261"/>
      <c r="J26" s="261"/>
      <c r="K26" s="261"/>
      <c r="L26" s="261"/>
      <c r="M26" s="262"/>
      <c r="N26" s="261"/>
      <c r="O26" s="262"/>
      <c r="P26" s="263"/>
      <c r="Q26" s="263"/>
      <c r="R26" s="263"/>
      <c r="S26" s="263">
        <v>50</v>
      </c>
      <c r="T26" s="263">
        <f>C26-S26</f>
        <v>100</v>
      </c>
      <c r="U26" s="264" t="s">
        <v>388</v>
      </c>
      <c r="V26" s="264"/>
      <c r="W26" s="265" t="s">
        <v>387</v>
      </c>
    </row>
    <row r="27" spans="1:25" s="16" customFormat="1" ht="42" customHeight="1">
      <c r="A27" s="12">
        <v>6</v>
      </c>
      <c r="B27" s="17" t="s">
        <v>31</v>
      </c>
      <c r="C27" s="177">
        <f t="shared" si="1"/>
        <v>2545.6999999999998</v>
      </c>
      <c r="D27" s="177">
        <f>+D28+D30</f>
        <v>2035</v>
      </c>
      <c r="E27" s="177">
        <f>+E28+E30</f>
        <v>0</v>
      </c>
      <c r="F27" s="177">
        <f>+F28+F30</f>
        <v>510.7</v>
      </c>
      <c r="G27" s="177">
        <f t="shared" ref="G27:T27" si="7">+G28+G30</f>
        <v>0</v>
      </c>
      <c r="H27" s="177">
        <f t="shared" si="7"/>
        <v>0</v>
      </c>
      <c r="I27" s="177">
        <f t="shared" si="7"/>
        <v>0</v>
      </c>
      <c r="J27" s="177">
        <f t="shared" si="7"/>
        <v>0</v>
      </c>
      <c r="K27" s="177">
        <f t="shared" si="7"/>
        <v>0</v>
      </c>
      <c r="L27" s="177">
        <f t="shared" si="7"/>
        <v>2037</v>
      </c>
      <c r="M27" s="177">
        <f t="shared" si="7"/>
        <v>1535</v>
      </c>
      <c r="N27" s="177">
        <f t="shared" si="7"/>
        <v>0</v>
      </c>
      <c r="O27" s="177">
        <f t="shared" si="7"/>
        <v>502</v>
      </c>
      <c r="P27" s="177">
        <f t="shared" si="7"/>
        <v>0</v>
      </c>
      <c r="Q27" s="177">
        <f t="shared" si="7"/>
        <v>0</v>
      </c>
      <c r="R27" s="177">
        <f t="shared" si="7"/>
        <v>0</v>
      </c>
      <c r="S27" s="177">
        <f t="shared" si="7"/>
        <v>508.7</v>
      </c>
      <c r="T27" s="177">
        <f t="shared" si="7"/>
        <v>1588</v>
      </c>
      <c r="U27" s="155"/>
      <c r="V27" s="18"/>
      <c r="W27" s="142"/>
    </row>
    <row r="28" spans="1:25" ht="41.25" customHeight="1">
      <c r="A28" s="24" t="s">
        <v>3</v>
      </c>
      <c r="B28" s="20" t="s">
        <v>32</v>
      </c>
      <c r="C28" s="179">
        <f t="shared" si="1"/>
        <v>2088</v>
      </c>
      <c r="D28" s="179">
        <v>1586</v>
      </c>
      <c r="E28" s="179"/>
      <c r="F28" s="179">
        <v>502</v>
      </c>
      <c r="G28" s="179"/>
      <c r="H28" s="179"/>
      <c r="I28" s="179"/>
      <c r="J28" s="179"/>
      <c r="K28" s="179"/>
      <c r="L28" s="179">
        <f t="shared" si="3"/>
        <v>1588</v>
      </c>
      <c r="M28" s="190">
        <v>1086</v>
      </c>
      <c r="N28" s="179"/>
      <c r="O28" s="190">
        <v>502</v>
      </c>
      <c r="P28" s="178"/>
      <c r="Q28" s="178"/>
      <c r="R28" s="178"/>
      <c r="S28" s="179">
        <f>S29</f>
        <v>500</v>
      </c>
      <c r="T28" s="179">
        <f>C28+R28-S28</f>
        <v>1588</v>
      </c>
      <c r="U28" s="155" t="s">
        <v>321</v>
      </c>
      <c r="V28" s="18"/>
      <c r="W28" s="142" t="s">
        <v>299</v>
      </c>
    </row>
    <row r="29" spans="1:25" s="237" customFormat="1" ht="40.5" customHeight="1">
      <c r="A29" s="212"/>
      <c r="B29" s="213" t="s">
        <v>375</v>
      </c>
      <c r="C29" s="216">
        <f t="shared" ref="C29" si="8">SUM(D29:F29)</f>
        <v>2088</v>
      </c>
      <c r="D29" s="216">
        <v>1586</v>
      </c>
      <c r="E29" s="216"/>
      <c r="F29" s="216">
        <v>502</v>
      </c>
      <c r="G29" s="214"/>
      <c r="H29" s="214"/>
      <c r="I29" s="214"/>
      <c r="J29" s="214"/>
      <c r="K29" s="214"/>
      <c r="L29" s="214"/>
      <c r="M29" s="238"/>
      <c r="N29" s="214"/>
      <c r="O29" s="238"/>
      <c r="P29" s="216"/>
      <c r="Q29" s="216"/>
      <c r="R29" s="216"/>
      <c r="S29" s="216">
        <v>500</v>
      </c>
      <c r="T29" s="216">
        <f>C29+R29-S29</f>
        <v>1588</v>
      </c>
      <c r="U29" s="264" t="s">
        <v>393</v>
      </c>
      <c r="V29" s="236"/>
      <c r="W29" s="223"/>
    </row>
    <row r="30" spans="1:25" ht="59.25" customHeight="1">
      <c r="A30" s="24" t="s">
        <v>3</v>
      </c>
      <c r="B30" s="20" t="s">
        <v>33</v>
      </c>
      <c r="C30" s="179">
        <f t="shared" si="1"/>
        <v>457.7</v>
      </c>
      <c r="D30" s="179">
        <v>449</v>
      </c>
      <c r="E30" s="179"/>
      <c r="F30" s="179">
        <v>8.6999999999999993</v>
      </c>
      <c r="G30" s="179"/>
      <c r="H30" s="179"/>
      <c r="I30" s="179"/>
      <c r="J30" s="179"/>
      <c r="K30" s="179"/>
      <c r="L30" s="179">
        <f t="shared" si="3"/>
        <v>449</v>
      </c>
      <c r="M30" s="190">
        <v>449</v>
      </c>
      <c r="N30" s="179"/>
      <c r="O30" s="190"/>
      <c r="P30" s="178"/>
      <c r="Q30" s="178"/>
      <c r="R30" s="178"/>
      <c r="S30" s="180">
        <f>S32</f>
        <v>8.6999999999999993</v>
      </c>
      <c r="T30" s="180">
        <f>T32</f>
        <v>0</v>
      </c>
      <c r="U30" s="155" t="s">
        <v>322</v>
      </c>
      <c r="V30" s="18"/>
      <c r="W30" s="142" t="s">
        <v>320</v>
      </c>
    </row>
    <row r="31" spans="1:25" s="258" customFormat="1" ht="59.25" customHeight="1">
      <c r="A31" s="251"/>
      <c r="B31" s="252" t="s">
        <v>320</v>
      </c>
      <c r="C31" s="253">
        <f t="shared" si="1"/>
        <v>449</v>
      </c>
      <c r="D31" s="253">
        <v>449</v>
      </c>
      <c r="E31" s="253"/>
      <c r="F31" s="253"/>
      <c r="G31" s="253"/>
      <c r="H31" s="253"/>
      <c r="I31" s="253"/>
      <c r="J31" s="253"/>
      <c r="K31" s="253"/>
      <c r="L31" s="253"/>
      <c r="M31" s="254"/>
      <c r="N31" s="253"/>
      <c r="O31" s="254"/>
      <c r="P31" s="255"/>
      <c r="Q31" s="255"/>
      <c r="R31" s="255"/>
      <c r="S31" s="256"/>
      <c r="T31" s="256"/>
      <c r="U31" s="257"/>
      <c r="V31" s="129"/>
      <c r="W31" s="133"/>
    </row>
    <row r="32" spans="1:25" s="266" customFormat="1" ht="40.5" customHeight="1">
      <c r="A32" s="259"/>
      <c r="B32" s="260" t="s">
        <v>372</v>
      </c>
      <c r="C32" s="253">
        <f t="shared" ref="C32" si="9">SUM(D32:F32)</f>
        <v>8.6999999999999993</v>
      </c>
      <c r="D32" s="253"/>
      <c r="E32" s="261"/>
      <c r="F32" s="261">
        <v>8.6999999999999993</v>
      </c>
      <c r="G32" s="261"/>
      <c r="H32" s="261"/>
      <c r="I32" s="261"/>
      <c r="J32" s="261"/>
      <c r="K32" s="261"/>
      <c r="L32" s="261"/>
      <c r="M32" s="262"/>
      <c r="N32" s="261"/>
      <c r="O32" s="262"/>
      <c r="P32" s="263"/>
      <c r="Q32" s="263"/>
      <c r="R32" s="263"/>
      <c r="S32" s="263">
        <v>8.6999999999999993</v>
      </c>
      <c r="T32" s="263">
        <f>C32+R32-S32</f>
        <v>0</v>
      </c>
      <c r="U32" s="264" t="s">
        <v>385</v>
      </c>
      <c r="V32" s="264"/>
      <c r="W32" s="265"/>
    </row>
    <row r="33" spans="1:23" s="16" customFormat="1" ht="45.75" customHeight="1">
      <c r="A33" s="12">
        <v>7</v>
      </c>
      <c r="B33" s="17" t="s">
        <v>34</v>
      </c>
      <c r="C33" s="177">
        <f t="shared" si="1"/>
        <v>1630</v>
      </c>
      <c r="D33" s="177">
        <f>+D34+D36</f>
        <v>1395</v>
      </c>
      <c r="E33" s="177">
        <f>+E34+E36</f>
        <v>0</v>
      </c>
      <c r="F33" s="177">
        <f>+F34+F36</f>
        <v>235</v>
      </c>
      <c r="G33" s="177">
        <f t="shared" ref="G33:T33" si="10">+G34+G36</f>
        <v>0</v>
      </c>
      <c r="H33" s="177">
        <f t="shared" si="10"/>
        <v>0</v>
      </c>
      <c r="I33" s="177">
        <f t="shared" si="10"/>
        <v>0</v>
      </c>
      <c r="J33" s="177">
        <f t="shared" si="10"/>
        <v>0</v>
      </c>
      <c r="K33" s="177">
        <f t="shared" si="10"/>
        <v>0</v>
      </c>
      <c r="L33" s="177">
        <f t="shared" si="10"/>
        <v>1630</v>
      </c>
      <c r="M33" s="177">
        <f t="shared" si="10"/>
        <v>1395</v>
      </c>
      <c r="N33" s="177">
        <f t="shared" si="10"/>
        <v>0</v>
      </c>
      <c r="O33" s="177">
        <f t="shared" si="10"/>
        <v>235</v>
      </c>
      <c r="P33" s="177">
        <f t="shared" si="10"/>
        <v>0</v>
      </c>
      <c r="Q33" s="177">
        <f t="shared" si="10"/>
        <v>0</v>
      </c>
      <c r="R33" s="177">
        <f t="shared" si="10"/>
        <v>0</v>
      </c>
      <c r="S33" s="177">
        <f t="shared" si="10"/>
        <v>5.9400000000000001E-2</v>
      </c>
      <c r="T33" s="177">
        <f t="shared" si="10"/>
        <v>0</v>
      </c>
      <c r="U33" s="155"/>
      <c r="V33" s="18"/>
      <c r="W33" s="142"/>
    </row>
    <row r="34" spans="1:23" ht="81" customHeight="1">
      <c r="A34" s="24" t="s">
        <v>3</v>
      </c>
      <c r="B34" s="20" t="s">
        <v>35</v>
      </c>
      <c r="C34" s="179">
        <f t="shared" si="1"/>
        <v>1051</v>
      </c>
      <c r="D34" s="179">
        <v>874</v>
      </c>
      <c r="E34" s="179"/>
      <c r="F34" s="179">
        <v>177</v>
      </c>
      <c r="G34" s="179"/>
      <c r="H34" s="179"/>
      <c r="I34" s="179"/>
      <c r="J34" s="179"/>
      <c r="K34" s="179"/>
      <c r="L34" s="179">
        <f t="shared" si="3"/>
        <v>1051</v>
      </c>
      <c r="M34" s="190">
        <v>874</v>
      </c>
      <c r="N34" s="179"/>
      <c r="O34" s="190">
        <v>177</v>
      </c>
      <c r="P34" s="178"/>
      <c r="Q34" s="178"/>
      <c r="R34" s="178"/>
      <c r="S34" s="178">
        <f>S35</f>
        <v>5.9400000000000001E-2</v>
      </c>
      <c r="T34" s="178"/>
      <c r="U34" s="155" t="s">
        <v>323</v>
      </c>
      <c r="V34" s="18"/>
      <c r="W34" s="142" t="s">
        <v>324</v>
      </c>
    </row>
    <row r="35" spans="1:23" s="266" customFormat="1" ht="40.5" customHeight="1">
      <c r="A35" s="259"/>
      <c r="B35" s="260" t="s">
        <v>362</v>
      </c>
      <c r="C35" s="253">
        <f t="shared" si="1"/>
        <v>30</v>
      </c>
      <c r="D35" s="253">
        <v>30</v>
      </c>
      <c r="E35" s="261"/>
      <c r="F35" s="261"/>
      <c r="G35" s="261"/>
      <c r="H35" s="261"/>
      <c r="I35" s="261"/>
      <c r="J35" s="261"/>
      <c r="K35" s="261"/>
      <c r="L35" s="261"/>
      <c r="M35" s="262"/>
      <c r="N35" s="261"/>
      <c r="O35" s="262"/>
      <c r="P35" s="263"/>
      <c r="Q35" s="263"/>
      <c r="R35" s="263"/>
      <c r="S35" s="263">
        <v>5.9400000000000001E-2</v>
      </c>
      <c r="T35" s="263">
        <f>C35-S35</f>
        <v>29.9406</v>
      </c>
      <c r="U35" s="264" t="s">
        <v>386</v>
      </c>
      <c r="V35" s="264"/>
      <c r="W35" s="265"/>
    </row>
    <row r="36" spans="1:23" ht="87.75" customHeight="1">
      <c r="A36" s="24" t="s">
        <v>3</v>
      </c>
      <c r="B36" s="20" t="s">
        <v>36</v>
      </c>
      <c r="C36" s="179">
        <f t="shared" si="1"/>
        <v>579</v>
      </c>
      <c r="D36" s="179">
        <v>521</v>
      </c>
      <c r="E36" s="179"/>
      <c r="F36" s="179">
        <v>58</v>
      </c>
      <c r="G36" s="179"/>
      <c r="H36" s="179"/>
      <c r="I36" s="179"/>
      <c r="J36" s="179"/>
      <c r="K36" s="179"/>
      <c r="L36" s="179">
        <f t="shared" si="3"/>
        <v>579</v>
      </c>
      <c r="M36" s="189">
        <v>521</v>
      </c>
      <c r="N36" s="179"/>
      <c r="O36" s="189">
        <v>58</v>
      </c>
      <c r="P36" s="178"/>
      <c r="Q36" s="178"/>
      <c r="R36" s="178"/>
      <c r="S36" s="178"/>
      <c r="T36" s="178"/>
      <c r="U36" s="155" t="s">
        <v>325</v>
      </c>
      <c r="V36" s="18"/>
      <c r="W36" s="142" t="s">
        <v>324</v>
      </c>
    </row>
    <row r="48" spans="1:23" ht="30" customHeight="1">
      <c r="W48" s="194"/>
    </row>
  </sheetData>
  <mergeCells count="27">
    <mergeCell ref="Q5:Q7"/>
    <mergeCell ref="R5:S5"/>
    <mergeCell ref="T5:T7"/>
    <mergeCell ref="R6:R7"/>
    <mergeCell ref="S6:S7"/>
    <mergeCell ref="M6:N6"/>
    <mergeCell ref="G5:J5"/>
    <mergeCell ref="K5:K7"/>
    <mergeCell ref="G6:G7"/>
    <mergeCell ref="H6:I6"/>
    <mergeCell ref="J6:J7"/>
    <mergeCell ref="O6:O7"/>
    <mergeCell ref="A1:W1"/>
    <mergeCell ref="A2:W2"/>
    <mergeCell ref="A3:W3"/>
    <mergeCell ref="A5:A7"/>
    <mergeCell ref="B5:B7"/>
    <mergeCell ref="C5:F5"/>
    <mergeCell ref="L5:O5"/>
    <mergeCell ref="P5:P7"/>
    <mergeCell ref="U5:U7"/>
    <mergeCell ref="V5:V7"/>
    <mergeCell ref="W5:W7"/>
    <mergeCell ref="C6:C7"/>
    <mergeCell ref="D6:E6"/>
    <mergeCell ref="F6:F7"/>
    <mergeCell ref="L6:L7"/>
  </mergeCells>
  <pageMargins left="0" right="0" top="0.35433070866141736" bottom="0.35433070866141736"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3"/>
  <sheetViews>
    <sheetView zoomScale="85" zoomScaleNormal="85" zoomScaleSheetLayoutView="85" workbookViewId="0">
      <pane xSplit="2" ySplit="9" topLeftCell="C13" activePane="bottomRight" state="frozen"/>
      <selection pane="topRight" activeCell="C1" sqref="C1"/>
      <selection pane="bottomLeft" activeCell="A10" sqref="A10"/>
      <selection pane="bottomRight" activeCell="F18" sqref="F18"/>
    </sheetView>
  </sheetViews>
  <sheetFormatPr defaultColWidth="8.77734375" defaultRowHeight="15.75"/>
  <cols>
    <col min="1" max="1" width="5.21875" style="29" customWidth="1"/>
    <col min="2" max="2" width="60.77734375" style="26" customWidth="1"/>
    <col min="3" max="3" width="15.109375" style="30" customWidth="1"/>
    <col min="4" max="4" width="13.88671875" style="30" customWidth="1"/>
    <col min="5" max="10" width="13.33203125" style="30" customWidth="1"/>
    <col min="11" max="11" width="23.109375" style="31" customWidth="1"/>
    <col min="12" max="12" width="13.44140625" style="26" customWidth="1"/>
    <col min="13" max="17" width="7.44140625" style="26" customWidth="1"/>
    <col min="18" max="16384" width="8.77734375" style="26"/>
  </cols>
  <sheetData>
    <row r="1" spans="1:12" ht="21.75" customHeight="1">
      <c r="A1" s="387" t="s">
        <v>328</v>
      </c>
      <c r="B1" s="387"/>
      <c r="C1" s="387"/>
      <c r="D1" s="387"/>
      <c r="E1" s="387"/>
      <c r="F1" s="387"/>
      <c r="G1" s="387"/>
      <c r="H1" s="387"/>
      <c r="I1" s="387"/>
      <c r="J1" s="387"/>
      <c r="K1" s="387"/>
    </row>
    <row r="2" spans="1:12" ht="22.5" customHeight="1">
      <c r="A2" s="344" t="s">
        <v>403</v>
      </c>
      <c r="B2" s="344"/>
      <c r="C2" s="344"/>
      <c r="D2" s="344"/>
      <c r="E2" s="344"/>
      <c r="F2" s="344"/>
      <c r="G2" s="344"/>
      <c r="H2" s="344"/>
      <c r="I2" s="344"/>
      <c r="J2" s="344"/>
      <c r="K2" s="344"/>
    </row>
    <row r="3" spans="1:12" ht="22.5" customHeight="1">
      <c r="A3" s="344" t="s">
        <v>396</v>
      </c>
      <c r="B3" s="344"/>
      <c r="C3" s="344"/>
      <c r="D3" s="344"/>
      <c r="E3" s="344"/>
      <c r="F3" s="344"/>
      <c r="G3" s="344"/>
      <c r="H3" s="344"/>
      <c r="I3" s="344"/>
      <c r="J3" s="344"/>
      <c r="K3" s="344"/>
    </row>
    <row r="4" spans="1:12" ht="23.25" customHeight="1">
      <c r="A4" s="346" t="s">
        <v>408</v>
      </c>
      <c r="B4" s="346"/>
      <c r="C4" s="346"/>
      <c r="D4" s="346"/>
      <c r="E4" s="346"/>
      <c r="F4" s="346"/>
      <c r="G4" s="346"/>
      <c r="H4" s="346"/>
      <c r="I4" s="346"/>
      <c r="J4" s="346"/>
      <c r="K4" s="346"/>
    </row>
    <row r="5" spans="1:12" ht="23.25" hidden="1" customHeight="1">
      <c r="A5" s="267"/>
      <c r="B5" s="267"/>
      <c r="C5" s="267"/>
      <c r="D5" s="267"/>
      <c r="E5" s="267"/>
      <c r="F5" s="267"/>
      <c r="G5" s="267"/>
      <c r="H5" s="267"/>
      <c r="I5" s="267"/>
      <c r="J5" s="267"/>
      <c r="K5" s="267"/>
    </row>
    <row r="6" spans="1:12" s="27" customFormat="1">
      <c r="A6" s="6"/>
      <c r="C6" s="397"/>
      <c r="D6" s="397"/>
      <c r="F6" s="8"/>
      <c r="G6" s="8"/>
      <c r="H6" s="8"/>
      <c r="I6" s="8"/>
      <c r="J6" s="8"/>
      <c r="K6" s="268" t="s">
        <v>4</v>
      </c>
    </row>
    <row r="7" spans="1:12" s="27" customFormat="1" ht="45.75" customHeight="1">
      <c r="A7" s="358" t="s">
        <v>2</v>
      </c>
      <c r="B7" s="358" t="s">
        <v>70</v>
      </c>
      <c r="C7" s="348" t="s">
        <v>404</v>
      </c>
      <c r="D7" s="360"/>
      <c r="E7" s="360"/>
      <c r="F7" s="348" t="s">
        <v>409</v>
      </c>
      <c r="G7" s="360"/>
      <c r="H7" s="360"/>
      <c r="I7" s="350" t="s">
        <v>410</v>
      </c>
      <c r="J7" s="350"/>
      <c r="K7" s="392" t="s">
        <v>61</v>
      </c>
      <c r="L7" s="7"/>
    </row>
    <row r="8" spans="1:12" s="27" customFormat="1" ht="23.25" customHeight="1">
      <c r="A8" s="358"/>
      <c r="B8" s="358"/>
      <c r="C8" s="350" t="s">
        <v>0</v>
      </c>
      <c r="D8" s="380" t="s">
        <v>397</v>
      </c>
      <c r="E8" s="380"/>
      <c r="F8" s="350" t="s">
        <v>0</v>
      </c>
      <c r="G8" s="380" t="s">
        <v>397</v>
      </c>
      <c r="H8" s="380"/>
      <c r="I8" s="350" t="s">
        <v>337</v>
      </c>
      <c r="J8" s="350" t="s">
        <v>336</v>
      </c>
      <c r="K8" s="393"/>
    </row>
    <row r="9" spans="1:12" s="27" customFormat="1" ht="23.25" customHeight="1">
      <c r="A9" s="358"/>
      <c r="B9" s="358"/>
      <c r="C9" s="350"/>
      <c r="D9" s="25" t="s">
        <v>6</v>
      </c>
      <c r="E9" s="25" t="s">
        <v>7</v>
      </c>
      <c r="F9" s="350"/>
      <c r="G9" s="25" t="s">
        <v>6</v>
      </c>
      <c r="H9" s="25" t="s">
        <v>7</v>
      </c>
      <c r="I9" s="350"/>
      <c r="J9" s="350"/>
      <c r="K9" s="393"/>
    </row>
    <row r="10" spans="1:12" s="27" customFormat="1" ht="26.25" customHeight="1">
      <c r="A10" s="94"/>
      <c r="B10" s="94" t="s">
        <v>0</v>
      </c>
      <c r="C10" s="273">
        <f>+C11+C17</f>
        <v>80931795893</v>
      </c>
      <c r="D10" s="273">
        <f>+D11+D17</f>
        <v>80931795893</v>
      </c>
      <c r="E10" s="273"/>
      <c r="F10" s="273">
        <f>+F11+F17</f>
        <v>30533410671</v>
      </c>
      <c r="G10" s="273"/>
      <c r="H10" s="273"/>
      <c r="I10" s="25"/>
      <c r="J10" s="25"/>
      <c r="K10" s="271"/>
    </row>
    <row r="11" spans="1:12" s="227" customFormat="1" ht="26.25" customHeight="1">
      <c r="A11" s="12" t="s">
        <v>110</v>
      </c>
      <c r="B11" s="280" t="s">
        <v>400</v>
      </c>
      <c r="C11" s="273">
        <f>+C14</f>
        <v>80931795893</v>
      </c>
      <c r="D11" s="273">
        <f>+D14</f>
        <v>80931795893</v>
      </c>
      <c r="E11" s="273"/>
      <c r="F11" s="273">
        <f>+F14</f>
        <v>30533302200</v>
      </c>
      <c r="G11" s="273"/>
      <c r="H11" s="273"/>
      <c r="I11" s="177"/>
      <c r="J11" s="177"/>
      <c r="K11" s="281"/>
      <c r="L11" s="26"/>
    </row>
    <row r="12" spans="1:12" s="28" customFormat="1" ht="51.75" customHeight="1">
      <c r="A12" s="12">
        <v>1</v>
      </c>
      <c r="B12" s="17" t="s">
        <v>43</v>
      </c>
      <c r="C12" s="276">
        <f>+C13</f>
        <v>80931795893</v>
      </c>
      <c r="D12" s="276">
        <f t="shared" ref="D12:F12" si="0">+D13</f>
        <v>80931795893</v>
      </c>
      <c r="E12" s="276"/>
      <c r="F12" s="276">
        <f t="shared" si="0"/>
        <v>30533302200</v>
      </c>
      <c r="G12" s="276"/>
      <c r="H12" s="276"/>
      <c r="I12" s="177"/>
      <c r="J12" s="177"/>
      <c r="K12" s="155"/>
      <c r="L12" s="26"/>
    </row>
    <row r="13" spans="1:12" s="28" customFormat="1" ht="60" customHeight="1">
      <c r="A13" s="12" t="s">
        <v>395</v>
      </c>
      <c r="B13" s="20" t="s">
        <v>44</v>
      </c>
      <c r="C13" s="276">
        <f>+C15+C16</f>
        <v>80931795893</v>
      </c>
      <c r="D13" s="276">
        <f t="shared" ref="D13:F13" si="1">+D15+D16</f>
        <v>80931795893</v>
      </c>
      <c r="E13" s="276"/>
      <c r="F13" s="276">
        <f t="shared" si="1"/>
        <v>30533302200</v>
      </c>
      <c r="G13" s="276"/>
      <c r="H13" s="276"/>
      <c r="I13" s="177"/>
      <c r="J13" s="177"/>
      <c r="K13" s="155"/>
      <c r="L13" s="26"/>
    </row>
    <row r="14" spans="1:12" s="28" customFormat="1" ht="31.15" customHeight="1">
      <c r="A14" s="12" t="s">
        <v>3</v>
      </c>
      <c r="B14" s="272" t="s">
        <v>398</v>
      </c>
      <c r="C14" s="276">
        <f>+C12</f>
        <v>80931795893</v>
      </c>
      <c r="D14" s="276">
        <f>+D12</f>
        <v>80931795893</v>
      </c>
      <c r="E14" s="276"/>
      <c r="F14" s="276">
        <f>+F12</f>
        <v>30533302200</v>
      </c>
      <c r="G14" s="276"/>
      <c r="H14" s="276"/>
      <c r="I14" s="177"/>
      <c r="J14" s="177"/>
      <c r="K14" s="155"/>
      <c r="L14" s="26"/>
    </row>
    <row r="15" spans="1:12" s="28" customFormat="1" ht="31.5" customHeight="1">
      <c r="A15" s="22"/>
      <c r="B15" s="282" t="s">
        <v>401</v>
      </c>
      <c r="C15" s="278">
        <v>2805000000</v>
      </c>
      <c r="D15" s="283">
        <v>2805000000</v>
      </c>
      <c r="E15" s="269"/>
      <c r="F15" s="269"/>
      <c r="G15" s="285"/>
      <c r="H15" s="283"/>
      <c r="I15" s="177"/>
      <c r="J15" s="177"/>
      <c r="K15" s="270"/>
      <c r="L15" s="26" t="s">
        <v>384</v>
      </c>
    </row>
    <row r="16" spans="1:12" s="28" customFormat="1" ht="40.9" customHeight="1">
      <c r="A16" s="22"/>
      <c r="B16" s="282" t="s">
        <v>402</v>
      </c>
      <c r="C16" s="278">
        <v>78126795893</v>
      </c>
      <c r="D16" s="283">
        <v>78126795893</v>
      </c>
      <c r="E16" s="269"/>
      <c r="F16" s="276">
        <v>30533302200</v>
      </c>
      <c r="G16" s="276"/>
      <c r="H16" s="283"/>
      <c r="I16" s="177"/>
      <c r="J16" s="177"/>
      <c r="K16" s="270"/>
      <c r="L16" s="26" t="s">
        <v>405</v>
      </c>
    </row>
    <row r="17" spans="1:12" s="227" customFormat="1" ht="26.25" customHeight="1">
      <c r="A17" s="12" t="s">
        <v>127</v>
      </c>
      <c r="B17" s="280" t="s">
        <v>399</v>
      </c>
      <c r="C17" s="273"/>
      <c r="D17" s="273"/>
      <c r="E17" s="273"/>
      <c r="F17" s="289">
        <f>F18+F20+F21+F24+F29+F30+F33</f>
        <v>108471</v>
      </c>
      <c r="G17" s="289">
        <f>G18+G20+G21+G24+G29+G30+G33</f>
        <v>108471</v>
      </c>
      <c r="H17" s="273"/>
      <c r="I17" s="177"/>
      <c r="J17" s="177"/>
      <c r="K17" s="281"/>
      <c r="L17" s="26"/>
    </row>
    <row r="18" spans="1:12" s="28" customFormat="1" ht="31.15" customHeight="1">
      <c r="A18" s="12">
        <v>1</v>
      </c>
      <c r="B18" s="272" t="s">
        <v>19</v>
      </c>
      <c r="C18" s="276"/>
      <c r="D18" s="276"/>
      <c r="E18" s="276"/>
      <c r="F18" s="276">
        <f>F19</f>
        <v>7109</v>
      </c>
      <c r="G18" s="276">
        <f>G19</f>
        <v>7109</v>
      </c>
      <c r="H18" s="276"/>
      <c r="I18" s="177"/>
      <c r="J18" s="177"/>
      <c r="K18" s="155"/>
      <c r="L18" s="26"/>
    </row>
    <row r="19" spans="1:12" ht="31.15" customHeight="1">
      <c r="A19" s="24"/>
      <c r="B19" s="282" t="s">
        <v>406</v>
      </c>
      <c r="C19" s="278"/>
      <c r="D19" s="278"/>
      <c r="E19" s="278"/>
      <c r="F19" s="278">
        <f>G19+H19</f>
        <v>7109</v>
      </c>
      <c r="G19" s="278">
        <v>7109</v>
      </c>
      <c r="H19" s="278"/>
      <c r="I19" s="179"/>
      <c r="J19" s="179"/>
      <c r="K19" s="155"/>
    </row>
    <row r="20" spans="1:12" s="28" customFormat="1" ht="31.15" customHeight="1">
      <c r="A20" s="12">
        <v>2</v>
      </c>
      <c r="B20" s="272" t="s">
        <v>411</v>
      </c>
      <c r="C20" s="276"/>
      <c r="D20" s="276"/>
      <c r="E20" s="276"/>
      <c r="F20" s="276">
        <f>G20</f>
        <v>47273</v>
      </c>
      <c r="G20" s="276">
        <v>47273</v>
      </c>
      <c r="H20" s="276"/>
      <c r="I20" s="177"/>
      <c r="J20" s="177"/>
      <c r="K20" s="155"/>
      <c r="L20" s="26"/>
    </row>
    <row r="21" spans="1:12" s="28" customFormat="1" ht="24.75" customHeight="1">
      <c r="A21" s="22">
        <v>3</v>
      </c>
      <c r="B21" s="272" t="s">
        <v>23</v>
      </c>
      <c r="C21" s="278"/>
      <c r="D21" s="283"/>
      <c r="E21" s="269"/>
      <c r="F21" s="276">
        <f>F22+F23</f>
        <v>32018</v>
      </c>
      <c r="G21" s="276">
        <f>G22+G23</f>
        <v>32018</v>
      </c>
      <c r="H21" s="278"/>
      <c r="I21" s="178"/>
      <c r="J21" s="178"/>
      <c r="K21" s="142"/>
      <c r="L21" s="26"/>
    </row>
    <row r="22" spans="1:12" s="28" customFormat="1" ht="42.6" customHeight="1">
      <c r="A22" s="22"/>
      <c r="B22" s="20" t="s">
        <v>412</v>
      </c>
      <c r="C22" s="284"/>
      <c r="D22" s="284"/>
      <c r="E22" s="284"/>
      <c r="F22" s="278">
        <f>G22</f>
        <v>29496</v>
      </c>
      <c r="G22" s="278">
        <v>29496</v>
      </c>
      <c r="H22" s="284"/>
      <c r="I22" s="177"/>
      <c r="J22" s="177"/>
      <c r="K22" s="143"/>
      <c r="L22" s="26"/>
    </row>
    <row r="23" spans="1:12" s="28" customFormat="1" ht="31.15" customHeight="1">
      <c r="A23" s="12"/>
      <c r="B23" s="20" t="s">
        <v>413</v>
      </c>
      <c r="C23" s="276"/>
      <c r="D23" s="276"/>
      <c r="E23" s="276"/>
      <c r="F23" s="278">
        <f>G23</f>
        <v>2522</v>
      </c>
      <c r="G23" s="278">
        <v>2522</v>
      </c>
      <c r="H23" s="276"/>
      <c r="I23" s="177"/>
      <c r="J23" s="177"/>
      <c r="K23" s="270"/>
      <c r="L23" s="26"/>
    </row>
    <row r="24" spans="1:12" s="28" customFormat="1" ht="31.15" customHeight="1">
      <c r="A24" s="12">
        <v>4</v>
      </c>
      <c r="B24" s="272" t="s">
        <v>26</v>
      </c>
      <c r="C24" s="276"/>
      <c r="D24" s="276"/>
      <c r="E24" s="276"/>
      <c r="F24" s="276">
        <f>F25+F27+F28</f>
        <v>3699</v>
      </c>
      <c r="G24" s="276">
        <f>G25+G27+G28</f>
        <v>3699</v>
      </c>
      <c r="H24" s="276"/>
      <c r="I24" s="177"/>
      <c r="J24" s="177"/>
      <c r="K24" s="270"/>
      <c r="L24" s="26"/>
    </row>
    <row r="25" spans="1:12" s="28" customFormat="1" ht="31.15" customHeight="1">
      <c r="A25" s="12"/>
      <c r="B25" s="20" t="s">
        <v>414</v>
      </c>
      <c r="C25" s="276"/>
      <c r="D25" s="276"/>
      <c r="E25" s="276"/>
      <c r="F25" s="278">
        <f>F26</f>
        <v>1990</v>
      </c>
      <c r="G25" s="278">
        <f>G26</f>
        <v>1990</v>
      </c>
      <c r="H25" s="276"/>
      <c r="I25" s="177"/>
      <c r="J25" s="177"/>
      <c r="K25" s="270"/>
      <c r="L25" s="26"/>
    </row>
    <row r="26" spans="1:12" s="28" customFormat="1" ht="31.15" customHeight="1">
      <c r="A26" s="12"/>
      <c r="B26" s="20" t="s">
        <v>415</v>
      </c>
      <c r="C26" s="276"/>
      <c r="D26" s="276"/>
      <c r="E26" s="276"/>
      <c r="F26" s="278">
        <f>G26</f>
        <v>1990</v>
      </c>
      <c r="G26" s="278">
        <v>1990</v>
      </c>
      <c r="H26" s="276"/>
      <c r="I26" s="177"/>
      <c r="J26" s="177"/>
      <c r="K26" s="270"/>
      <c r="L26" s="26"/>
    </row>
    <row r="27" spans="1:12" s="28" customFormat="1" ht="26.45" customHeight="1">
      <c r="A27" s="22"/>
      <c r="B27" s="277" t="s">
        <v>416</v>
      </c>
      <c r="C27" s="278"/>
      <c r="D27" s="283"/>
      <c r="E27" s="269"/>
      <c r="F27" s="278">
        <f>G27</f>
        <v>176</v>
      </c>
      <c r="G27" s="278">
        <v>176</v>
      </c>
      <c r="H27" s="278"/>
      <c r="I27" s="178"/>
      <c r="J27" s="178"/>
      <c r="K27" s="142"/>
      <c r="L27" s="26"/>
    </row>
    <row r="28" spans="1:12" s="28" customFormat="1" ht="26.45" customHeight="1">
      <c r="A28" s="22"/>
      <c r="B28" s="277" t="s">
        <v>417</v>
      </c>
      <c r="C28" s="278"/>
      <c r="D28" s="283"/>
      <c r="E28" s="285"/>
      <c r="F28" s="278">
        <f>G28</f>
        <v>1533</v>
      </c>
      <c r="G28" s="278">
        <v>1533</v>
      </c>
      <c r="H28" s="278"/>
      <c r="I28" s="178"/>
      <c r="J28" s="178"/>
      <c r="K28" s="142"/>
      <c r="L28" s="26"/>
    </row>
    <row r="29" spans="1:12" s="28" customFormat="1" ht="36" customHeight="1">
      <c r="A29" s="12">
        <v>5</v>
      </c>
      <c r="B29" s="17" t="s">
        <v>407</v>
      </c>
      <c r="C29" s="278"/>
      <c r="D29" s="283"/>
      <c r="E29" s="285"/>
      <c r="F29" s="276">
        <f>G29</f>
        <v>14680</v>
      </c>
      <c r="G29" s="276">
        <v>14680</v>
      </c>
      <c r="H29" s="278"/>
      <c r="I29" s="178"/>
      <c r="J29" s="178"/>
      <c r="K29" s="142"/>
      <c r="L29" s="26"/>
    </row>
    <row r="30" spans="1:12" s="28" customFormat="1" ht="26.45" customHeight="1">
      <c r="A30" s="22">
        <v>6</v>
      </c>
      <c r="B30" s="17" t="s">
        <v>31</v>
      </c>
      <c r="C30" s="278"/>
      <c r="D30" s="283"/>
      <c r="E30" s="285"/>
      <c r="F30" s="276">
        <f>F31+F32</f>
        <v>1597</v>
      </c>
      <c r="G30" s="276">
        <f>G31+G32</f>
        <v>1597</v>
      </c>
      <c r="H30" s="278"/>
      <c r="I30" s="178"/>
      <c r="J30" s="178"/>
      <c r="K30" s="142"/>
      <c r="L30" s="26"/>
    </row>
    <row r="31" spans="1:12" s="28" customFormat="1" ht="26.45" customHeight="1">
      <c r="A31" s="22"/>
      <c r="B31" s="277" t="s">
        <v>418</v>
      </c>
      <c r="C31" s="278"/>
      <c r="D31" s="283"/>
      <c r="E31" s="285"/>
      <c r="F31" s="278">
        <f>G31</f>
        <v>1097</v>
      </c>
      <c r="G31" s="278">
        <v>1097</v>
      </c>
      <c r="H31" s="278"/>
      <c r="I31" s="178"/>
      <c r="J31" s="178"/>
      <c r="K31" s="142"/>
      <c r="L31" s="26"/>
    </row>
    <row r="32" spans="1:12" s="28" customFormat="1" ht="25.9" customHeight="1">
      <c r="A32" s="12"/>
      <c r="B32" s="277" t="s">
        <v>419</v>
      </c>
      <c r="C32" s="274"/>
      <c r="D32" s="274"/>
      <c r="E32" s="274"/>
      <c r="F32" s="278">
        <f>G32</f>
        <v>500</v>
      </c>
      <c r="G32" s="278">
        <v>500</v>
      </c>
      <c r="H32" s="278"/>
      <c r="I32" s="177"/>
      <c r="J32" s="177"/>
      <c r="K32" s="152"/>
      <c r="L32" s="26"/>
    </row>
    <row r="33" spans="1:12" s="28" customFormat="1" ht="31.15" customHeight="1">
      <c r="A33" s="12">
        <v>7</v>
      </c>
      <c r="B33" s="275" t="s">
        <v>34</v>
      </c>
      <c r="C33" s="274"/>
      <c r="D33" s="274"/>
      <c r="E33" s="274"/>
      <c r="F33" s="276">
        <f>F34+F35</f>
        <v>2095</v>
      </c>
      <c r="G33" s="276">
        <f>G34+G35</f>
        <v>2095</v>
      </c>
      <c r="H33" s="276"/>
      <c r="I33" s="177"/>
      <c r="J33" s="177"/>
      <c r="K33" s="152"/>
    </row>
    <row r="34" spans="1:12" s="28" customFormat="1" ht="31.15" customHeight="1">
      <c r="A34" s="12"/>
      <c r="B34" s="277" t="s">
        <v>420</v>
      </c>
      <c r="C34" s="274"/>
      <c r="D34" s="274"/>
      <c r="E34" s="274"/>
      <c r="F34" s="278">
        <f>G34</f>
        <v>1406</v>
      </c>
      <c r="G34" s="278">
        <v>1406</v>
      </c>
      <c r="H34" s="278"/>
      <c r="I34" s="177"/>
      <c r="J34" s="177"/>
      <c r="K34" s="152"/>
      <c r="L34" s="26"/>
    </row>
    <row r="35" spans="1:12" s="28" customFormat="1" ht="27" customHeight="1">
      <c r="A35" s="12"/>
      <c r="B35" s="277" t="s">
        <v>421</v>
      </c>
      <c r="C35" s="274"/>
      <c r="D35" s="274"/>
      <c r="E35" s="274"/>
      <c r="F35" s="278">
        <f>G35</f>
        <v>689</v>
      </c>
      <c r="G35" s="278">
        <v>689</v>
      </c>
      <c r="H35" s="278"/>
      <c r="I35" s="177"/>
      <c r="J35" s="177"/>
      <c r="K35" s="152"/>
      <c r="L35" s="26"/>
    </row>
    <row r="36" spans="1:12" s="28" customFormat="1" ht="30.6" customHeight="1">
      <c r="A36" s="12" t="s">
        <v>132</v>
      </c>
      <c r="B36" s="275" t="s">
        <v>348</v>
      </c>
      <c r="C36" s="273"/>
      <c r="D36" s="273"/>
      <c r="E36" s="273"/>
      <c r="F36" s="286"/>
      <c r="G36" s="286"/>
      <c r="H36" s="286"/>
      <c r="I36" s="177"/>
      <c r="J36" s="177"/>
      <c r="K36" s="152"/>
    </row>
    <row r="37" spans="1:12" s="28" customFormat="1" ht="31.15" customHeight="1">
      <c r="A37" s="12"/>
      <c r="B37" s="275" t="s">
        <v>422</v>
      </c>
      <c r="C37" s="273"/>
      <c r="D37" s="273"/>
      <c r="E37" s="273"/>
      <c r="F37" s="287"/>
      <c r="G37" s="287"/>
      <c r="H37" s="287"/>
      <c r="I37" s="177"/>
      <c r="J37" s="177"/>
      <c r="K37" s="152"/>
      <c r="L37" s="26"/>
    </row>
    <row r="38" spans="1:12" s="28" customFormat="1" ht="28.15" customHeight="1">
      <c r="A38" s="12"/>
      <c r="B38" s="275" t="s">
        <v>423</v>
      </c>
      <c r="C38" s="273"/>
      <c r="D38" s="273"/>
      <c r="E38" s="273"/>
      <c r="F38" s="273">
        <f>F39</f>
        <v>1500</v>
      </c>
      <c r="G38" s="273">
        <f>G39</f>
        <v>1500</v>
      </c>
      <c r="H38" s="287"/>
      <c r="I38" s="273">
        <f>I39</f>
        <v>1500</v>
      </c>
      <c r="J38" s="177"/>
      <c r="K38" s="152"/>
      <c r="L38" s="26"/>
    </row>
    <row r="39" spans="1:12" s="28" customFormat="1" ht="95.45" customHeight="1">
      <c r="A39" s="12"/>
      <c r="B39" s="277" t="s">
        <v>424</v>
      </c>
      <c r="C39" s="279"/>
      <c r="D39" s="279"/>
      <c r="E39" s="279"/>
      <c r="F39" s="279">
        <f>G39+H39</f>
        <v>1500</v>
      </c>
      <c r="G39" s="279">
        <v>1500</v>
      </c>
      <c r="H39" s="287"/>
      <c r="I39" s="279">
        <f>F39</f>
        <v>1500</v>
      </c>
      <c r="J39" s="177"/>
      <c r="K39" s="288" t="s">
        <v>426</v>
      </c>
      <c r="L39" s="26"/>
    </row>
    <row r="40" spans="1:12" s="28" customFormat="1" ht="42.6" customHeight="1">
      <c r="A40" s="12"/>
      <c r="B40" s="275" t="s">
        <v>15</v>
      </c>
      <c r="C40" s="273"/>
      <c r="D40" s="273"/>
      <c r="E40" s="273"/>
      <c r="F40" s="286">
        <f>+F41</f>
        <v>2500</v>
      </c>
      <c r="G40" s="286">
        <f>+G41</f>
        <v>1500</v>
      </c>
      <c r="H40" s="286">
        <f>+H41</f>
        <v>1000</v>
      </c>
      <c r="I40" s="177"/>
      <c r="J40" s="273">
        <f>J41</f>
        <v>2500</v>
      </c>
      <c r="K40" s="152"/>
    </row>
    <row r="41" spans="1:12" s="28" customFormat="1" ht="55.15" customHeight="1">
      <c r="A41" s="12"/>
      <c r="B41" s="277" t="s">
        <v>425</v>
      </c>
      <c r="C41" s="273"/>
      <c r="D41" s="273"/>
      <c r="E41" s="273"/>
      <c r="F41" s="287">
        <f>+G41+H41</f>
        <v>2500</v>
      </c>
      <c r="G41" s="287">
        <v>1500</v>
      </c>
      <c r="H41" s="287">
        <v>1000</v>
      </c>
      <c r="I41" s="177"/>
      <c r="J41" s="279">
        <f>F41</f>
        <v>2500</v>
      </c>
      <c r="K41" s="152"/>
      <c r="L41" s="26"/>
    </row>
    <row r="42" spans="1:12" s="28" customFormat="1" ht="42.6" customHeight="1">
      <c r="A42" s="12"/>
      <c r="B42" s="277"/>
      <c r="C42" s="273"/>
      <c r="D42" s="273"/>
      <c r="E42" s="273"/>
      <c r="F42" s="287"/>
      <c r="G42" s="287"/>
      <c r="H42" s="287"/>
      <c r="I42" s="177"/>
      <c r="J42" s="177"/>
      <c r="K42" s="152"/>
      <c r="L42" s="26"/>
    </row>
    <row r="43" spans="1:12" s="28" customFormat="1" ht="42.6" customHeight="1">
      <c r="A43" s="12"/>
      <c r="B43" s="277"/>
      <c r="C43" s="273"/>
      <c r="D43" s="273"/>
      <c r="E43" s="273"/>
      <c r="F43" s="287"/>
      <c r="G43" s="287"/>
      <c r="H43" s="287"/>
      <c r="I43" s="177"/>
      <c r="J43" s="177"/>
      <c r="K43" s="152"/>
      <c r="L43" s="26"/>
    </row>
  </sheetData>
  <mergeCells count="17">
    <mergeCell ref="K7:K9"/>
    <mergeCell ref="C8:C9"/>
    <mergeCell ref="D8:E8"/>
    <mergeCell ref="F7:H7"/>
    <mergeCell ref="F8:F9"/>
    <mergeCell ref="G8:H8"/>
    <mergeCell ref="I7:J7"/>
    <mergeCell ref="A1:K1"/>
    <mergeCell ref="A2:K2"/>
    <mergeCell ref="A3:K3"/>
    <mergeCell ref="A4:K4"/>
    <mergeCell ref="C6:D6"/>
    <mergeCell ref="I8:I9"/>
    <mergeCell ref="J8:J9"/>
    <mergeCell ref="A7:A9"/>
    <mergeCell ref="B7:B9"/>
    <mergeCell ref="C7:E7"/>
  </mergeCells>
  <pageMargins left="0" right="0" top="0.47244094488188981" bottom="0.15748031496062992" header="0.31496062992125984" footer="0.11811023622047245"/>
  <pageSetup paperSize="9" scale="57"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7"/>
  <sheetViews>
    <sheetView view="pageBreakPreview" zoomScale="70" zoomScaleNormal="55" zoomScaleSheetLayoutView="70" workbookViewId="0">
      <selection activeCell="D15" sqref="D15"/>
    </sheetView>
  </sheetViews>
  <sheetFormatPr defaultColWidth="7.44140625" defaultRowHeight="15.75"/>
  <cols>
    <col min="1" max="1" width="5.21875" style="1" customWidth="1"/>
    <col min="2" max="2" width="37" style="2" customWidth="1"/>
    <col min="3" max="4" width="10.77734375" style="3" customWidth="1"/>
    <col min="5" max="10" width="10.77734375" style="117" customWidth="1"/>
    <col min="11" max="11" width="10.77734375" style="124" customWidth="1"/>
    <col min="12" max="13" width="21.77734375" style="124" customWidth="1"/>
    <col min="14" max="14" width="16.777343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410" t="s">
        <v>271</v>
      </c>
      <c r="B1" s="410"/>
      <c r="C1" s="410"/>
      <c r="D1" s="410"/>
      <c r="E1" s="410"/>
      <c r="F1" s="410"/>
      <c r="G1" s="410"/>
      <c r="H1" s="410"/>
      <c r="I1" s="410"/>
      <c r="J1" s="410"/>
      <c r="K1" s="410"/>
      <c r="L1" s="410"/>
      <c r="M1" s="410"/>
      <c r="N1" s="410"/>
    </row>
    <row r="2" spans="1:16" ht="23.25" customHeight="1">
      <c r="A2" s="411" t="s">
        <v>275</v>
      </c>
      <c r="B2" s="411"/>
      <c r="C2" s="411"/>
      <c r="D2" s="411"/>
      <c r="E2" s="411"/>
      <c r="F2" s="411"/>
      <c r="G2" s="411"/>
      <c r="H2" s="411"/>
      <c r="I2" s="411"/>
      <c r="J2" s="411"/>
      <c r="K2" s="411"/>
      <c r="L2" s="411"/>
      <c r="M2" s="411"/>
      <c r="N2" s="411"/>
    </row>
    <row r="3" spans="1:16" s="95" customFormat="1" ht="23.25" customHeight="1">
      <c r="A3" s="413" t="e">
        <f>#REF!</f>
        <v>#REF!</v>
      </c>
      <c r="B3" s="413"/>
      <c r="C3" s="413"/>
      <c r="D3" s="413"/>
      <c r="E3" s="413"/>
      <c r="F3" s="413"/>
      <c r="G3" s="413"/>
      <c r="H3" s="413"/>
      <c r="I3" s="413"/>
      <c r="J3" s="413"/>
      <c r="K3" s="413"/>
      <c r="L3" s="413"/>
      <c r="M3" s="413"/>
      <c r="N3" s="413"/>
    </row>
    <row r="4" spans="1:16" s="9" customFormat="1" ht="26.25" customHeight="1">
      <c r="A4" s="6"/>
      <c r="B4" s="7"/>
      <c r="C4" s="8"/>
      <c r="D4" s="8"/>
      <c r="E4" s="114"/>
      <c r="F4" s="114"/>
      <c r="G4" s="114"/>
      <c r="H4" s="114"/>
      <c r="I4" s="118"/>
      <c r="J4" s="119"/>
      <c r="K4" s="122"/>
      <c r="L4" s="122"/>
      <c r="M4" s="122"/>
      <c r="N4" s="96" t="s">
        <v>4</v>
      </c>
    </row>
    <row r="5" spans="1:16" s="9" customFormat="1" ht="43.5" customHeight="1">
      <c r="A5" s="358" t="s">
        <v>2</v>
      </c>
      <c r="B5" s="358" t="s">
        <v>1</v>
      </c>
      <c r="C5" s="348" t="s">
        <v>261</v>
      </c>
      <c r="D5" s="360"/>
      <c r="E5" s="360"/>
      <c r="F5" s="349"/>
      <c r="G5" s="418" t="s">
        <v>273</v>
      </c>
      <c r="H5" s="419"/>
      <c r="I5" s="419"/>
      <c r="J5" s="420"/>
      <c r="K5" s="415" t="s">
        <v>276</v>
      </c>
      <c r="L5" s="421" t="s">
        <v>278</v>
      </c>
      <c r="M5" s="421" t="s">
        <v>279</v>
      </c>
      <c r="N5" s="412" t="s">
        <v>61</v>
      </c>
      <c r="P5" s="10"/>
    </row>
    <row r="6" spans="1:16" s="9" customFormat="1" ht="35.450000000000003" customHeight="1">
      <c r="A6" s="358"/>
      <c r="B6" s="358"/>
      <c r="C6" s="350" t="s">
        <v>0</v>
      </c>
      <c r="D6" s="350" t="s">
        <v>5</v>
      </c>
      <c r="E6" s="350"/>
      <c r="F6" s="399" t="s">
        <v>262</v>
      </c>
      <c r="G6" s="414" t="s">
        <v>0</v>
      </c>
      <c r="H6" s="414" t="s">
        <v>5</v>
      </c>
      <c r="I6" s="414"/>
      <c r="J6" s="408" t="s">
        <v>262</v>
      </c>
      <c r="K6" s="416"/>
      <c r="L6" s="422"/>
      <c r="M6" s="422"/>
      <c r="N6" s="412"/>
      <c r="P6" s="10"/>
    </row>
    <row r="7" spans="1:16" s="9" customFormat="1" ht="35.450000000000003" customHeight="1">
      <c r="A7" s="358"/>
      <c r="B7" s="358"/>
      <c r="C7" s="350"/>
      <c r="D7" s="25" t="s">
        <v>6</v>
      </c>
      <c r="E7" s="120" t="s">
        <v>7</v>
      </c>
      <c r="F7" s="400"/>
      <c r="G7" s="414"/>
      <c r="H7" s="136" t="s">
        <v>6</v>
      </c>
      <c r="I7" s="136" t="s">
        <v>7</v>
      </c>
      <c r="J7" s="409"/>
      <c r="K7" s="417"/>
      <c r="L7" s="423"/>
      <c r="M7" s="423"/>
      <c r="N7" s="412"/>
      <c r="P7" s="10"/>
    </row>
    <row r="8" spans="1:16" s="16" customFormat="1" ht="40.5" customHeight="1">
      <c r="A8" s="12"/>
      <c r="B8" s="12" t="s">
        <v>18</v>
      </c>
      <c r="C8" s="38">
        <f>SUM(D8:F8)</f>
        <v>2176.0851160000002</v>
      </c>
      <c r="D8" s="38">
        <f>+D9+D11+D14+D16</f>
        <v>1810</v>
      </c>
      <c r="E8" s="115">
        <f>+E9+E11+E14+E16</f>
        <v>0</v>
      </c>
      <c r="F8" s="115">
        <f>+F9+F11+F14+F16</f>
        <v>366.08511600000003</v>
      </c>
      <c r="G8" s="137"/>
      <c r="H8" s="137"/>
      <c r="I8" s="137"/>
      <c r="J8" s="137"/>
      <c r="K8" s="129"/>
      <c r="L8" s="129"/>
      <c r="M8" s="129"/>
      <c r="N8" s="130"/>
    </row>
    <row r="9" spans="1:16" s="16" customFormat="1" ht="71.25" customHeight="1">
      <c r="A9" s="12">
        <v>1</v>
      </c>
      <c r="B9" s="17" t="s">
        <v>9</v>
      </c>
      <c r="C9" s="38">
        <f t="shared" ref="C9:C17" si="0">SUM(D9:F9)</f>
        <v>941.25</v>
      </c>
      <c r="D9" s="38">
        <f>+D10</f>
        <v>600</v>
      </c>
      <c r="E9" s="115">
        <f>+E10</f>
        <v>0</v>
      </c>
      <c r="F9" s="115">
        <f>+F10</f>
        <v>341.25</v>
      </c>
      <c r="G9" s="137"/>
      <c r="H9" s="137"/>
      <c r="I9" s="137"/>
      <c r="J9" s="137"/>
      <c r="K9" s="129"/>
      <c r="L9" s="129"/>
      <c r="M9" s="129"/>
      <c r="N9" s="128"/>
    </row>
    <row r="10" spans="1:16" ht="95.25" customHeight="1">
      <c r="A10" s="19" t="s">
        <v>3</v>
      </c>
      <c r="B10" s="20" t="s">
        <v>10</v>
      </c>
      <c r="C10" s="39">
        <f>SUM(D10:F10)</f>
        <v>941.25</v>
      </c>
      <c r="D10" s="39">
        <v>600</v>
      </c>
      <c r="E10" s="116"/>
      <c r="F10" s="116">
        <v>341.25</v>
      </c>
      <c r="G10" s="138"/>
      <c r="H10" s="138"/>
      <c r="I10" s="138"/>
      <c r="J10" s="138"/>
      <c r="K10" s="129"/>
      <c r="L10" s="129"/>
      <c r="M10" s="129"/>
      <c r="N10" s="133"/>
    </row>
    <row r="11" spans="1:16" s="16" customFormat="1" ht="141.75" customHeight="1">
      <c r="A11" s="22">
        <v>2</v>
      </c>
      <c r="B11" s="17" t="s">
        <v>11</v>
      </c>
      <c r="C11" s="38">
        <f t="shared" si="0"/>
        <v>700.01764000000003</v>
      </c>
      <c r="D11" s="38">
        <f>+D12+D13</f>
        <v>700</v>
      </c>
      <c r="E11" s="115">
        <f>+E12+E13</f>
        <v>0</v>
      </c>
      <c r="F11" s="115">
        <f>+F12+F13</f>
        <v>1.76400000000001E-2</v>
      </c>
      <c r="G11" s="137"/>
      <c r="H11" s="137"/>
      <c r="I11" s="137"/>
      <c r="J11" s="137"/>
      <c r="K11" s="129"/>
      <c r="L11" s="129"/>
      <c r="M11" s="129"/>
      <c r="N11" s="134"/>
    </row>
    <row r="12" spans="1:16" ht="65.25" customHeight="1">
      <c r="A12" s="24" t="s">
        <v>12</v>
      </c>
      <c r="B12" s="20" t="s">
        <v>13</v>
      </c>
      <c r="C12" s="39">
        <f t="shared" si="0"/>
        <v>200.01764</v>
      </c>
      <c r="D12" s="39">
        <v>200</v>
      </c>
      <c r="E12" s="116"/>
      <c r="F12" s="116">
        <v>1.76400000000001E-2</v>
      </c>
      <c r="G12" s="138"/>
      <c r="H12" s="138"/>
      <c r="I12" s="138"/>
      <c r="J12" s="138"/>
      <c r="K12" s="129"/>
      <c r="L12" s="129"/>
      <c r="M12" s="129"/>
      <c r="N12" s="133"/>
    </row>
    <row r="13" spans="1:16" ht="55.5" customHeight="1">
      <c r="A13" s="24" t="s">
        <v>12</v>
      </c>
      <c r="B13" s="20" t="s">
        <v>14</v>
      </c>
      <c r="C13" s="39">
        <f t="shared" si="0"/>
        <v>500</v>
      </c>
      <c r="D13" s="39">
        <v>500</v>
      </c>
      <c r="E13" s="116"/>
      <c r="F13" s="116"/>
      <c r="G13" s="138"/>
      <c r="H13" s="138"/>
      <c r="I13" s="138"/>
      <c r="J13" s="138"/>
      <c r="K13" s="129"/>
      <c r="L13" s="129"/>
      <c r="M13" s="129"/>
      <c r="N13" s="133"/>
    </row>
    <row r="14" spans="1:16" s="16" customFormat="1" ht="30" customHeight="1">
      <c r="A14" s="12">
        <v>3</v>
      </c>
      <c r="B14" s="17" t="s">
        <v>15</v>
      </c>
      <c r="C14" s="38">
        <f t="shared" si="0"/>
        <v>300</v>
      </c>
      <c r="D14" s="38">
        <f>+D15</f>
        <v>300</v>
      </c>
      <c r="E14" s="115"/>
      <c r="F14" s="115"/>
      <c r="G14" s="137"/>
      <c r="H14" s="137"/>
      <c r="I14" s="137"/>
      <c r="J14" s="137"/>
      <c r="K14" s="129"/>
      <c r="L14" s="129"/>
      <c r="M14" s="129"/>
      <c r="N14" s="134"/>
    </row>
    <row r="15" spans="1:16" ht="86.25" customHeight="1">
      <c r="A15" s="19" t="s">
        <v>3</v>
      </c>
      <c r="B15" s="20" t="s">
        <v>268</v>
      </c>
      <c r="C15" s="39">
        <f t="shared" si="0"/>
        <v>300</v>
      </c>
      <c r="D15" s="39">
        <v>300</v>
      </c>
      <c r="E15" s="116"/>
      <c r="F15" s="116"/>
      <c r="G15" s="138"/>
      <c r="H15" s="138"/>
      <c r="I15" s="138"/>
      <c r="J15" s="138"/>
      <c r="K15" s="129"/>
      <c r="L15" s="129"/>
      <c r="M15" s="129"/>
      <c r="N15" s="133"/>
    </row>
    <row r="16" spans="1:16" s="16" customFormat="1" ht="107.25" customHeight="1">
      <c r="A16" s="12">
        <v>4</v>
      </c>
      <c r="B16" s="17" t="s">
        <v>16</v>
      </c>
      <c r="C16" s="38">
        <f t="shared" si="0"/>
        <v>234.817476</v>
      </c>
      <c r="D16" s="38">
        <f>+D17</f>
        <v>210</v>
      </c>
      <c r="E16" s="115">
        <f>+E17</f>
        <v>0</v>
      </c>
      <c r="F16" s="115">
        <f>+F17</f>
        <v>24.817475999999999</v>
      </c>
      <c r="G16" s="137"/>
      <c r="H16" s="137"/>
      <c r="I16" s="137"/>
      <c r="J16" s="137"/>
      <c r="K16" s="129"/>
      <c r="L16" s="129"/>
      <c r="M16" s="129"/>
      <c r="N16" s="134"/>
    </row>
    <row r="17" spans="1:14" ht="85.5" customHeight="1">
      <c r="A17" s="24" t="s">
        <v>12</v>
      </c>
      <c r="B17" s="20" t="s">
        <v>17</v>
      </c>
      <c r="C17" s="39">
        <f t="shared" si="0"/>
        <v>234.817476</v>
      </c>
      <c r="D17" s="39">
        <v>210</v>
      </c>
      <c r="E17" s="116"/>
      <c r="F17" s="116">
        <v>24.817475999999999</v>
      </c>
      <c r="G17" s="138"/>
      <c r="H17" s="138"/>
      <c r="I17" s="138"/>
      <c r="J17" s="138"/>
      <c r="K17" s="129"/>
      <c r="L17" s="129"/>
      <c r="M17" s="129"/>
      <c r="N17" s="133"/>
    </row>
  </sheetData>
  <mergeCells count="17">
    <mergeCell ref="F6:F7"/>
    <mergeCell ref="J6:J7"/>
    <mergeCell ref="A1:N1"/>
    <mergeCell ref="A2:N2"/>
    <mergeCell ref="N5:N7"/>
    <mergeCell ref="B5:B7"/>
    <mergeCell ref="C6:C7"/>
    <mergeCell ref="A3:N3"/>
    <mergeCell ref="A5:A7"/>
    <mergeCell ref="G6:G7"/>
    <mergeCell ref="K5:K7"/>
    <mergeCell ref="C5:F5"/>
    <mergeCell ref="G5:J5"/>
    <mergeCell ref="D6:E6"/>
    <mergeCell ref="H6:I6"/>
    <mergeCell ref="L5:L7"/>
    <mergeCell ref="M5:M7"/>
  </mergeCells>
  <pageMargins left="0.35433070866141736" right="0.19685039370078741" top="0.39370078740157483" bottom="0.23622047244094491" header="0.23622047244094491" footer="0.43307086614173229"/>
  <pageSetup paperSize="8" scale="68" fitToHeight="0" orientation="landscape" horizontalDpi="300" verticalDpi="300"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Biểu tổng hợp</vt:lpstr>
      <vt:lpstr>TH vốn ĐT</vt:lpstr>
      <vt:lpstr>Vốn ĐT</vt:lpstr>
      <vt:lpstr>TH</vt:lpstr>
      <vt:lpstr>CT PTKTXHVĐBDTMN</vt:lpstr>
      <vt:lpstr>CTXDNTM</vt:lpstr>
      <vt:lpstr>CTGNBV</vt:lpstr>
      <vt:lpstr>Điều chỉnh 111</vt:lpstr>
      <vt:lpstr>NTM</vt:lpstr>
      <vt:lpstr>GNBV</vt:lpstr>
      <vt:lpstr>Đ.chinh ĐTC 21-25</vt:lpstr>
      <vt:lpstr>Đ.chinh ĐTC 2025</vt:lpstr>
      <vt:lpstr>CDNS 21-25</vt:lpstr>
      <vt:lpstr>CDNS 2025</vt:lpstr>
      <vt:lpstr>'Biểu tổng hợp'!Print_Area</vt:lpstr>
      <vt:lpstr>'CDNS 2025'!Print_Area</vt:lpstr>
      <vt:lpstr>'CT PTKTXHVĐBDTMN'!Print_Area</vt:lpstr>
      <vt:lpstr>'Đ.chinh ĐTC 2025'!Print_Area</vt:lpstr>
      <vt:lpstr>'Điều chỉnh 111'!Print_Area</vt:lpstr>
      <vt:lpstr>NTM!Print_Area</vt:lpstr>
      <vt:lpstr>'TH vốn ĐT'!Print_Area</vt:lpstr>
      <vt:lpstr>'CT PTKTXHVĐBDTMN'!Print_Titles</vt:lpstr>
      <vt:lpstr>'Đ.chinh ĐTC 2025'!Print_Titles</vt:lpstr>
      <vt:lpstr>'Đ.chinh ĐTC 21-25'!Print_Titles</vt:lpstr>
      <vt:lpstr>GNBV!Print_Titles</vt:lpstr>
      <vt:lpstr>NTM!Print_Titles</vt:lpstr>
      <vt:lpstr>'TH vốn 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NGA-PC1</cp:lastModifiedBy>
  <cp:lastPrinted>2025-04-23T08:57:08Z</cp:lastPrinted>
  <dcterms:created xsi:type="dcterms:W3CDTF">2022-06-15T08:29:03Z</dcterms:created>
  <dcterms:modified xsi:type="dcterms:W3CDTF">2025-04-23T07:13:04Z</dcterms:modified>
</cp:coreProperties>
</file>