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A397CFB6-F3EF-4B56-848A-9A1D34094C23}" xr6:coauthVersionLast="36" xr6:coauthVersionMax="36" xr10:uidLastSave="{00000000-0000-0000-0000-000000000000}"/>
  <bookViews>
    <workbookView xWindow="0" yWindow="0" windowWidth="16812" windowHeight="7356" tabRatio="823" activeTab="3" xr2:uid="{00000000-000D-0000-FFFF-FFFF00000000}"/>
  </bookViews>
  <sheets>
    <sheet name="Phụ lục 2" sheetId="12" r:id="rId1"/>
    <sheet name="NÔNG NGHIỆP" sheetId="11" r:id="rId2"/>
    <sheet name="DỊCH VỤ" sheetId="9" r:id="rId3"/>
    <sheet name="LAO ĐỘNG - TB&amp;XH" sheetId="8" r:id="rId4"/>
    <sheet name="GIÁO DỤC&amp;ĐT" sheetId="7" r:id="rId5"/>
    <sheet name="Y TẾ " sheetId="10" r:id="rId6"/>
    <sheet name="VĂN HÓA" sheetId="6" r:id="rId7"/>
  </sheets>
  <definedNames>
    <definedName name="_xlnm.Print_Area" localSheetId="2">'DỊCH VỤ'!$A$1:$J$17</definedName>
    <definedName name="_xlnm.Print_Area" localSheetId="3">'LAO ĐỘNG - TB&amp;XH'!$A$1:$L$49</definedName>
    <definedName name="_xlnm.Print_Area" localSheetId="1">'NÔNG NGHIỆP'!$A$1:$AB$98</definedName>
    <definedName name="_xlnm.Print_Area" localSheetId="0">'Phụ lục 2'!$A$1:$M$23</definedName>
    <definedName name="_xlnm.Print_Area" localSheetId="6">'VĂN HÓA'!$A$1:$M$42</definedName>
    <definedName name="_xlnm.Print_Area" localSheetId="5">'Y TẾ '!$A$1:$K$63</definedName>
    <definedName name="_xlnm.Print_Titles" localSheetId="4">'GIÁO DỤC&amp;ĐT'!$5:$7</definedName>
    <definedName name="_xlnm.Print_Titles" localSheetId="3">'LAO ĐỘNG - TB&amp;XH'!$5:$7</definedName>
    <definedName name="_xlnm.Print_Titles" localSheetId="1">'NÔNG NGHIỆP'!$5:$6</definedName>
    <definedName name="_xlnm.Print_Titles" localSheetId="6">'VĂN HÓA'!$5:$7</definedName>
    <definedName name="_xlnm.Print_Titles" localSheetId="5">'Y TẾ '!$5:$7</definedName>
  </definedNames>
  <calcPr calcId="191029"/>
</workbook>
</file>

<file path=xl/calcChain.xml><?xml version="1.0" encoding="utf-8"?>
<calcChain xmlns="http://schemas.openxmlformats.org/spreadsheetml/2006/main">
  <c r="H23" i="7" l="1"/>
  <c r="H22" i="7"/>
  <c r="J15" i="10"/>
  <c r="H15" i="10"/>
  <c r="I15" i="10"/>
  <c r="J18" i="10" l="1"/>
  <c r="I18" i="10"/>
  <c r="G22" i="10"/>
  <c r="I16" i="10"/>
  <c r="J14" i="10"/>
  <c r="H14" i="10"/>
  <c r="E52" i="10"/>
  <c r="F52" i="10"/>
  <c r="G52" i="10"/>
  <c r="H52" i="10"/>
  <c r="D52" i="10"/>
  <c r="H53" i="7"/>
  <c r="K9" i="7"/>
  <c r="M33" i="8"/>
  <c r="M9" i="8"/>
  <c r="AC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10" i="11"/>
  <c r="L9" i="7"/>
  <c r="L12" i="9"/>
  <c r="L13" i="9"/>
  <c r="L14" i="9"/>
  <c r="L15" i="9"/>
  <c r="L16" i="9"/>
  <c r="L17" i="9"/>
  <c r="L11" i="9"/>
  <c r="K11" i="9"/>
  <c r="I11" i="9"/>
  <c r="K12" i="9"/>
  <c r="K13" i="9"/>
  <c r="K14" i="9"/>
  <c r="K15" i="9"/>
  <c r="K16" i="9"/>
  <c r="K17" i="9"/>
  <c r="D72" i="11"/>
  <c r="E72" i="11"/>
  <c r="G72" i="11"/>
  <c r="X88" i="11"/>
  <c r="W88" i="11"/>
  <c r="T88" i="11"/>
  <c r="Q88" i="11"/>
  <c r="P88" i="11"/>
  <c r="J88" i="11"/>
  <c r="H94" i="11" l="1"/>
  <c r="J12" i="6"/>
  <c r="J17" i="6"/>
  <c r="J41" i="6"/>
  <c r="J40" i="6"/>
  <c r="J39" i="6"/>
  <c r="H50" i="10"/>
  <c r="N12" i="6" l="1"/>
  <c r="N13" i="6"/>
  <c r="N14" i="6"/>
  <c r="N15" i="6"/>
  <c r="N16" i="6"/>
  <c r="N17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11" i="6"/>
  <c r="J22" i="10"/>
  <c r="I22" i="10"/>
  <c r="J21" i="10"/>
  <c r="I21" i="10"/>
  <c r="J20" i="10"/>
  <c r="I20" i="10"/>
  <c r="J17" i="10"/>
  <c r="I17" i="10"/>
  <c r="J16" i="10"/>
  <c r="I14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4" i="10"/>
  <c r="O56" i="10"/>
  <c r="O57" i="10"/>
  <c r="O58" i="10"/>
  <c r="O59" i="10"/>
  <c r="O60" i="10"/>
  <c r="O61" i="10"/>
  <c r="O62" i="10"/>
  <c r="O63" i="10"/>
  <c r="O10" i="10"/>
  <c r="I67" i="7" l="1"/>
  <c r="H67" i="7"/>
  <c r="I66" i="7"/>
  <c r="H66" i="7"/>
  <c r="I54" i="7"/>
  <c r="H54" i="7"/>
  <c r="I53" i="7"/>
  <c r="H37" i="7"/>
  <c r="K20" i="7"/>
  <c r="K10" i="7"/>
  <c r="K11" i="7"/>
  <c r="K12" i="7"/>
  <c r="K13" i="7"/>
  <c r="K14" i="7"/>
  <c r="K15" i="7"/>
  <c r="K16" i="7"/>
  <c r="K17" i="7"/>
  <c r="K18" i="7"/>
  <c r="K19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AC19" i="11"/>
  <c r="AC23" i="11"/>
  <c r="AC27" i="11"/>
  <c r="AC31" i="11"/>
  <c r="AC34" i="11"/>
  <c r="AC38" i="11"/>
  <c r="AC42" i="11"/>
  <c r="AC43" i="11"/>
  <c r="AC44" i="11"/>
  <c r="AC47" i="11"/>
  <c r="AC49" i="11"/>
  <c r="AC51" i="11"/>
  <c r="AC55" i="11"/>
  <c r="AC58" i="11"/>
  <c r="AC62" i="11"/>
  <c r="AC66" i="11"/>
  <c r="AC67" i="11"/>
  <c r="AC70" i="11"/>
  <c r="AC94" i="11"/>
  <c r="AC97" i="11"/>
  <c r="AC98" i="11"/>
  <c r="N30" i="8" l="1"/>
  <c r="F33" i="8" l="1"/>
  <c r="G33" i="8"/>
  <c r="H33" i="8"/>
  <c r="I33" i="8"/>
  <c r="D33" i="8"/>
  <c r="N33" i="8" s="1"/>
  <c r="N32" i="8"/>
  <c r="A3" i="8" l="1"/>
  <c r="A3" i="7" s="1"/>
  <c r="A3" i="10" s="1"/>
  <c r="A3" i="9"/>
  <c r="I79" i="11" l="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W83" i="11"/>
  <c r="X83" i="11"/>
  <c r="Y83" i="11"/>
  <c r="Z83" i="11"/>
  <c r="AA83" i="11"/>
  <c r="I83" i="11"/>
  <c r="H12" i="11"/>
  <c r="AC12" i="11" s="1"/>
  <c r="H16" i="11"/>
  <c r="AC16" i="11" s="1"/>
  <c r="D17" i="11"/>
  <c r="E17" i="11"/>
  <c r="F17" i="11"/>
  <c r="G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H20" i="11"/>
  <c r="AC20" i="11" s="1"/>
  <c r="D22" i="11"/>
  <c r="E22" i="11"/>
  <c r="F22" i="11"/>
  <c r="G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H24" i="11"/>
  <c r="AC24" i="11" s="1"/>
  <c r="D26" i="11"/>
  <c r="E26" i="11"/>
  <c r="F26" i="11"/>
  <c r="G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H28" i="11"/>
  <c r="AC28" i="11" s="1"/>
  <c r="D30" i="11"/>
  <c r="E30" i="11"/>
  <c r="F30" i="11"/>
  <c r="G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D32" i="11"/>
  <c r="E32" i="11"/>
  <c r="F32" i="11"/>
  <c r="F10" i="11" s="1"/>
  <c r="G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H35" i="11"/>
  <c r="AC35" i="11" s="1"/>
  <c r="D37" i="11"/>
  <c r="E37" i="11"/>
  <c r="F37" i="11"/>
  <c r="F33" i="11" s="1"/>
  <c r="G37" i="11"/>
  <c r="I37" i="11"/>
  <c r="I33" i="11" s="1"/>
  <c r="J37" i="11"/>
  <c r="K37" i="11"/>
  <c r="K33" i="11" s="1"/>
  <c r="L37" i="11"/>
  <c r="L33" i="11" s="1"/>
  <c r="M37" i="11"/>
  <c r="M33" i="11" s="1"/>
  <c r="N37" i="11"/>
  <c r="N33" i="11" s="1"/>
  <c r="O37" i="11"/>
  <c r="O33" i="11" s="1"/>
  <c r="P37" i="11"/>
  <c r="Q37" i="11"/>
  <c r="R37" i="11"/>
  <c r="R33" i="11" s="1"/>
  <c r="S37" i="11"/>
  <c r="S33" i="11" s="1"/>
  <c r="T37" i="11"/>
  <c r="T33" i="11" s="1"/>
  <c r="U37" i="11"/>
  <c r="U33" i="11" s="1"/>
  <c r="V37" i="11"/>
  <c r="V33" i="11" s="1"/>
  <c r="W37" i="11"/>
  <c r="W33" i="11" s="1"/>
  <c r="X37" i="11"/>
  <c r="Y37" i="11"/>
  <c r="Y33" i="11" s="1"/>
  <c r="Z37" i="11"/>
  <c r="Z33" i="11" s="1"/>
  <c r="AA37" i="11"/>
  <c r="AA33" i="11" s="1"/>
  <c r="H39" i="11"/>
  <c r="AC39" i="11" s="1"/>
  <c r="D41" i="11"/>
  <c r="E41" i="11"/>
  <c r="G41" i="11"/>
  <c r="J41" i="11"/>
  <c r="P41" i="11"/>
  <c r="Q41" i="11"/>
  <c r="X41" i="11"/>
  <c r="D45" i="11"/>
  <c r="E45" i="11"/>
  <c r="F45" i="11"/>
  <c r="G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U46" i="11"/>
  <c r="V46" i="11"/>
  <c r="W46" i="11"/>
  <c r="Y46" i="11"/>
  <c r="Z46" i="11"/>
  <c r="AA46" i="11"/>
  <c r="H48" i="11"/>
  <c r="AC48" i="11" s="1"/>
  <c r="D50" i="11"/>
  <c r="E50" i="11"/>
  <c r="F50" i="11"/>
  <c r="F46" i="11" s="1"/>
  <c r="G50" i="11"/>
  <c r="I50" i="11"/>
  <c r="I46" i="11" s="1"/>
  <c r="J50" i="11"/>
  <c r="J46" i="11" s="1"/>
  <c r="K50" i="11"/>
  <c r="K46" i="11" s="1"/>
  <c r="L50" i="11"/>
  <c r="L46" i="11" s="1"/>
  <c r="H52" i="11"/>
  <c r="AC52" i="11" s="1"/>
  <c r="D54" i="11"/>
  <c r="E54" i="11"/>
  <c r="G54" i="11"/>
  <c r="G46" i="11" s="1"/>
  <c r="M54" i="11"/>
  <c r="M46" i="11" s="1"/>
  <c r="N54" i="11"/>
  <c r="N46" i="11" s="1"/>
  <c r="O54" i="11"/>
  <c r="O46" i="11" s="1"/>
  <c r="P54" i="11"/>
  <c r="P46" i="11" s="1"/>
  <c r="Q54" i="11"/>
  <c r="Q46" i="11" s="1"/>
  <c r="R54" i="11"/>
  <c r="R46" i="11" s="1"/>
  <c r="S54" i="11"/>
  <c r="S46" i="11" s="1"/>
  <c r="T54" i="11"/>
  <c r="T46" i="11" s="1"/>
  <c r="X54" i="11"/>
  <c r="X46" i="11" s="1"/>
  <c r="D56" i="11"/>
  <c r="E56" i="11"/>
  <c r="F56" i="11"/>
  <c r="G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H59" i="11"/>
  <c r="AC59" i="11" s="1"/>
  <c r="D61" i="11"/>
  <c r="E61" i="11"/>
  <c r="F61" i="11"/>
  <c r="F57" i="11" s="1"/>
  <c r="G61" i="11"/>
  <c r="I61" i="11"/>
  <c r="J61" i="11"/>
  <c r="M61" i="11"/>
  <c r="O61" i="11"/>
  <c r="P61" i="11"/>
  <c r="Q61" i="11"/>
  <c r="R61" i="11"/>
  <c r="T61" i="11"/>
  <c r="U61" i="11"/>
  <c r="V61" i="11"/>
  <c r="W61" i="11"/>
  <c r="X61" i="11"/>
  <c r="Z61" i="11"/>
  <c r="AA61" i="11"/>
  <c r="H63" i="11"/>
  <c r="AC63" i="11" s="1"/>
  <c r="D65" i="11"/>
  <c r="E65" i="11"/>
  <c r="G65" i="11"/>
  <c r="I65" i="11"/>
  <c r="J65" i="11"/>
  <c r="K65" i="11"/>
  <c r="K57" i="11" s="1"/>
  <c r="L65" i="11"/>
  <c r="L57" i="11" s="1"/>
  <c r="M65" i="11"/>
  <c r="N65" i="11"/>
  <c r="N57" i="11" s="1"/>
  <c r="O65" i="11"/>
  <c r="P65" i="11"/>
  <c r="Q65" i="11"/>
  <c r="R65" i="11"/>
  <c r="S65" i="11"/>
  <c r="S57" i="11" s="1"/>
  <c r="T65" i="11"/>
  <c r="U65" i="11"/>
  <c r="V65" i="11"/>
  <c r="W65" i="11"/>
  <c r="X65" i="11"/>
  <c r="Y65" i="11"/>
  <c r="Y57" i="11" s="1"/>
  <c r="Z65" i="11"/>
  <c r="AA65" i="11"/>
  <c r="H68" i="11"/>
  <c r="AC68" i="11" s="1"/>
  <c r="I69" i="11"/>
  <c r="J69" i="11"/>
  <c r="L69" i="11"/>
  <c r="M69" i="11"/>
  <c r="N69" i="11"/>
  <c r="R69" i="11"/>
  <c r="S69" i="11"/>
  <c r="T69" i="11"/>
  <c r="U69" i="11"/>
  <c r="V69" i="11"/>
  <c r="Y69" i="11"/>
  <c r="Z69" i="11"/>
  <c r="AA69" i="11"/>
  <c r="H71" i="11"/>
  <c r="AC71" i="11" s="1"/>
  <c r="O73" i="11"/>
  <c r="H73" i="11" s="1"/>
  <c r="H74" i="11"/>
  <c r="AC74" i="11" s="1"/>
  <c r="H75" i="11"/>
  <c r="AC75" i="11" s="1"/>
  <c r="H76" i="11"/>
  <c r="AC76" i="11" s="1"/>
  <c r="H77" i="11"/>
  <c r="AC77" i="11" s="1"/>
  <c r="H78" i="11"/>
  <c r="AC78" i="11" s="1"/>
  <c r="D79" i="11"/>
  <c r="E79" i="11"/>
  <c r="F79" i="11"/>
  <c r="G79" i="11"/>
  <c r="W79" i="11"/>
  <c r="X79" i="11"/>
  <c r="Y79" i="11"/>
  <c r="Z79" i="11"/>
  <c r="AA79" i="11"/>
  <c r="H80" i="11"/>
  <c r="AC80" i="11" s="1"/>
  <c r="H81" i="11"/>
  <c r="AC81" i="11" s="1"/>
  <c r="H82" i="11"/>
  <c r="AC82" i="11" s="1"/>
  <c r="D83" i="11"/>
  <c r="E83" i="11"/>
  <c r="H84" i="11"/>
  <c r="AC84" i="11" s="1"/>
  <c r="H85" i="11"/>
  <c r="AC85" i="11" s="1"/>
  <c r="F86" i="11"/>
  <c r="F83" i="11" s="1"/>
  <c r="H86" i="11"/>
  <c r="G87" i="11"/>
  <c r="H87" i="11"/>
  <c r="AC87" i="11" s="1"/>
  <c r="G88" i="11"/>
  <c r="G89" i="11"/>
  <c r="H89" i="11"/>
  <c r="AC89" i="11" s="1"/>
  <c r="F90" i="11"/>
  <c r="G90" i="11" s="1"/>
  <c r="AA90" i="11"/>
  <c r="H90" i="11" s="1"/>
  <c r="AC90" i="11" s="1"/>
  <c r="H92" i="11"/>
  <c r="AC92" i="11" s="1"/>
  <c r="D93" i="11"/>
  <c r="D91" i="11" s="1"/>
  <c r="E93" i="11"/>
  <c r="E91" i="11" s="1"/>
  <c r="G93" i="11"/>
  <c r="I93" i="11"/>
  <c r="I91" i="11" s="1"/>
  <c r="J93" i="11"/>
  <c r="J91" i="11" s="1"/>
  <c r="K93" i="11"/>
  <c r="K91" i="11" s="1"/>
  <c r="L93" i="11"/>
  <c r="L91" i="11" s="1"/>
  <c r="M93" i="11"/>
  <c r="M91" i="11" s="1"/>
  <c r="N93" i="11"/>
  <c r="N91" i="11" s="1"/>
  <c r="O93" i="11"/>
  <c r="O91" i="11" s="1"/>
  <c r="P93" i="11"/>
  <c r="P91" i="11" s="1"/>
  <c r="Q91" i="11"/>
  <c r="R93" i="11"/>
  <c r="R91" i="11" s="1"/>
  <c r="S93" i="11"/>
  <c r="S91" i="11" s="1"/>
  <c r="T93" i="11"/>
  <c r="T91" i="11" s="1"/>
  <c r="U93" i="11"/>
  <c r="U91" i="11" s="1"/>
  <c r="V93" i="11"/>
  <c r="V91" i="11" s="1"/>
  <c r="W93" i="11"/>
  <c r="W91" i="11" s="1"/>
  <c r="X93" i="11"/>
  <c r="X91" i="11" s="1"/>
  <c r="Y93" i="11"/>
  <c r="Y91" i="11" s="1"/>
  <c r="Z93" i="11"/>
  <c r="Z91" i="11" s="1"/>
  <c r="AA93" i="11"/>
  <c r="AA91" i="11" s="1"/>
  <c r="F94" i="11"/>
  <c r="F95" i="11"/>
  <c r="H95" i="11"/>
  <c r="AC95" i="11" s="1"/>
  <c r="H96" i="11"/>
  <c r="AC96" i="11" s="1"/>
  <c r="P10" i="11" l="1"/>
  <c r="H88" i="11"/>
  <c r="D88" i="11"/>
  <c r="AE89" i="11"/>
  <c r="H72" i="11"/>
  <c r="AC72" i="11" s="1"/>
  <c r="AC73" i="11"/>
  <c r="G91" i="11"/>
  <c r="H93" i="11"/>
  <c r="AC93" i="11" s="1"/>
  <c r="X10" i="11"/>
  <c r="L10" i="11"/>
  <c r="T13" i="11"/>
  <c r="X14" i="11"/>
  <c r="G57" i="11"/>
  <c r="H79" i="11"/>
  <c r="AC79" i="11" s="1"/>
  <c r="Q57" i="11"/>
  <c r="W10" i="11"/>
  <c r="K10" i="11"/>
  <c r="G86" i="11"/>
  <c r="G83" i="11" s="1"/>
  <c r="J33" i="11"/>
  <c r="T14" i="11"/>
  <c r="T10" i="11"/>
  <c r="L13" i="11"/>
  <c r="H83" i="11"/>
  <c r="AC83" i="11" s="1"/>
  <c r="D46" i="11"/>
  <c r="Q10" i="11"/>
  <c r="P13" i="11"/>
  <c r="H37" i="11"/>
  <c r="L14" i="11"/>
  <c r="W14" i="11"/>
  <c r="W57" i="11"/>
  <c r="H41" i="11"/>
  <c r="R14" i="11"/>
  <c r="R10" i="11"/>
  <c r="E10" i="11"/>
  <c r="X13" i="11"/>
  <c r="P14" i="11"/>
  <c r="Q14" i="11"/>
  <c r="H32" i="11"/>
  <c r="AC32" i="11" s="1"/>
  <c r="V14" i="11"/>
  <c r="J14" i="11"/>
  <c r="V10" i="11"/>
  <c r="J10" i="11"/>
  <c r="T57" i="11"/>
  <c r="H30" i="11"/>
  <c r="O18" i="11"/>
  <c r="AA18" i="11"/>
  <c r="AA11" i="11" s="1"/>
  <c r="U14" i="11"/>
  <c r="O14" i="11"/>
  <c r="I14" i="11"/>
  <c r="AA10" i="11"/>
  <c r="U10" i="11"/>
  <c r="O10" i="11"/>
  <c r="I10" i="11"/>
  <c r="K18" i="11"/>
  <c r="K11" i="11" s="1"/>
  <c r="Z14" i="11"/>
  <c r="N14" i="11"/>
  <c r="Z10" i="11"/>
  <c r="N10" i="11"/>
  <c r="W18" i="11"/>
  <c r="W11" i="11" s="1"/>
  <c r="AC88" i="11"/>
  <c r="X57" i="11"/>
  <c r="E57" i="11"/>
  <c r="Y14" i="11"/>
  <c r="S14" i="11"/>
  <c r="M14" i="11"/>
  <c r="Y10" i="11"/>
  <c r="S10" i="11"/>
  <c r="M10" i="11"/>
  <c r="O11" i="11"/>
  <c r="H65" i="11"/>
  <c r="X33" i="11"/>
  <c r="AA57" i="11"/>
  <c r="Z57" i="11"/>
  <c r="U57" i="11"/>
  <c r="P57" i="11"/>
  <c r="I57" i="11"/>
  <c r="D57" i="11"/>
  <c r="H45" i="11"/>
  <c r="AC45" i="11" s="1"/>
  <c r="G33" i="11"/>
  <c r="Z18" i="11"/>
  <c r="Z11" i="11" s="1"/>
  <c r="V18" i="11"/>
  <c r="V11" i="11" s="1"/>
  <c r="R18" i="11"/>
  <c r="R11" i="11" s="1"/>
  <c r="N18" i="11"/>
  <c r="N11" i="11" s="1"/>
  <c r="J18" i="11"/>
  <c r="E13" i="11"/>
  <c r="S18" i="11"/>
  <c r="S11" i="11" s="1"/>
  <c r="D10" i="11"/>
  <c r="AA13" i="11"/>
  <c r="W13" i="11"/>
  <c r="S13" i="11"/>
  <c r="O13" i="11"/>
  <c r="K13" i="11"/>
  <c r="AA14" i="11"/>
  <c r="K14" i="11"/>
  <c r="F13" i="11"/>
  <c r="F93" i="11"/>
  <c r="F91" i="11" s="1"/>
  <c r="V57" i="11"/>
  <c r="J57" i="11"/>
  <c r="O57" i="11"/>
  <c r="E46" i="11"/>
  <c r="E33" i="11"/>
  <c r="H26" i="11"/>
  <c r="D13" i="11"/>
  <c r="G10" i="11"/>
  <c r="Z13" i="11"/>
  <c r="V13" i="11"/>
  <c r="R13" i="11"/>
  <c r="N13" i="11"/>
  <c r="J13" i="11"/>
  <c r="F18" i="11"/>
  <c r="F11" i="11" s="1"/>
  <c r="H69" i="11"/>
  <c r="AC69" i="11" s="1"/>
  <c r="R57" i="11"/>
  <c r="M57" i="11"/>
  <c r="H56" i="11"/>
  <c r="AC56" i="11" s="1"/>
  <c r="Q33" i="11"/>
  <c r="D33" i="11"/>
  <c r="G18" i="11"/>
  <c r="H22" i="11"/>
  <c r="AC22" i="11" s="1"/>
  <c r="G13" i="11"/>
  <c r="H17" i="11"/>
  <c r="AC17" i="11" s="1"/>
  <c r="Y13" i="11"/>
  <c r="U13" i="11"/>
  <c r="Q13" i="11"/>
  <c r="M13" i="11"/>
  <c r="I13" i="11"/>
  <c r="H46" i="11"/>
  <c r="AC46" i="11" s="1"/>
  <c r="H50" i="11"/>
  <c r="AC50" i="11" s="1"/>
  <c r="Y18" i="11"/>
  <c r="Y11" i="11" s="1"/>
  <c r="Q18" i="11"/>
  <c r="I18" i="11"/>
  <c r="I11" i="11" s="1"/>
  <c r="P33" i="11"/>
  <c r="X18" i="11"/>
  <c r="P18" i="11"/>
  <c r="G14" i="11"/>
  <c r="H61" i="11"/>
  <c r="H54" i="11"/>
  <c r="U18" i="11"/>
  <c r="U11" i="11" s="1"/>
  <c r="M18" i="11"/>
  <c r="M11" i="11" s="1"/>
  <c r="E18" i="11"/>
  <c r="F14" i="11"/>
  <c r="T18" i="11"/>
  <c r="T11" i="11" s="1"/>
  <c r="L18" i="11"/>
  <c r="L11" i="11" s="1"/>
  <c r="L15" i="11" s="1"/>
  <c r="D18" i="11"/>
  <c r="E14" i="11"/>
  <c r="D14" i="11"/>
  <c r="I11" i="7"/>
  <c r="I12" i="7"/>
  <c r="I13" i="7"/>
  <c r="I14" i="7"/>
  <c r="I15" i="7"/>
  <c r="I16" i="7"/>
  <c r="I17" i="7"/>
  <c r="I18" i="7"/>
  <c r="I20" i="7"/>
  <c r="I21" i="7"/>
  <c r="I22" i="7"/>
  <c r="I23" i="7"/>
  <c r="I24" i="7"/>
  <c r="I25" i="7"/>
  <c r="I26" i="7"/>
  <c r="I27" i="7"/>
  <c r="I31" i="7"/>
  <c r="I32" i="7"/>
  <c r="I33" i="7"/>
  <c r="I34" i="7"/>
  <c r="I35" i="7"/>
  <c r="I36" i="7"/>
  <c r="I37" i="7"/>
  <c r="I38" i="7"/>
  <c r="I40" i="7"/>
  <c r="I41" i="7"/>
  <c r="I42" i="7"/>
  <c r="I44" i="7"/>
  <c r="I45" i="7"/>
  <c r="I46" i="7"/>
  <c r="I47" i="7"/>
  <c r="I48" i="7"/>
  <c r="I49" i="7"/>
  <c r="I50" i="7"/>
  <c r="I51" i="7"/>
  <c r="I52" i="7"/>
  <c r="I55" i="7"/>
  <c r="I56" i="7"/>
  <c r="I58" i="7"/>
  <c r="I59" i="7"/>
  <c r="I60" i="7"/>
  <c r="I61" i="7"/>
  <c r="I62" i="7"/>
  <c r="I63" i="7"/>
  <c r="I64" i="7"/>
  <c r="I65" i="7"/>
  <c r="I68" i="7"/>
  <c r="I70" i="7"/>
  <c r="I71" i="7"/>
  <c r="I72" i="7"/>
  <c r="I74" i="7"/>
  <c r="I75" i="7"/>
  <c r="I76" i="7"/>
  <c r="I77" i="7"/>
  <c r="I78" i="7"/>
  <c r="I79" i="7"/>
  <c r="I80" i="7"/>
  <c r="I81" i="7"/>
  <c r="I86" i="7"/>
  <c r="I87" i="7"/>
  <c r="I88" i="7"/>
  <c r="I90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9" i="7"/>
  <c r="I110" i="7"/>
  <c r="I111" i="7"/>
  <c r="I112" i="7"/>
  <c r="I113" i="7"/>
  <c r="I115" i="7"/>
  <c r="I116" i="7"/>
  <c r="I117" i="7"/>
  <c r="I118" i="7"/>
  <c r="I119" i="7"/>
  <c r="I120" i="7"/>
  <c r="J11" i="10"/>
  <c r="J12" i="10"/>
  <c r="J13" i="10"/>
  <c r="J19" i="10"/>
  <c r="J23" i="10"/>
  <c r="J10" i="10"/>
  <c r="L12" i="6"/>
  <c r="L13" i="6"/>
  <c r="L15" i="6"/>
  <c r="L17" i="6"/>
  <c r="L19" i="6"/>
  <c r="L20" i="6"/>
  <c r="L22" i="6"/>
  <c r="L24" i="6"/>
  <c r="L26" i="6"/>
  <c r="L28" i="6"/>
  <c r="L29" i="6"/>
  <c r="L30" i="6"/>
  <c r="L31" i="6"/>
  <c r="L33" i="6"/>
  <c r="L37" i="6"/>
  <c r="L38" i="6"/>
  <c r="L39" i="6"/>
  <c r="L40" i="6"/>
  <c r="L41" i="6"/>
  <c r="L11" i="6"/>
  <c r="I11" i="10"/>
  <c r="I12" i="10"/>
  <c r="I13" i="10"/>
  <c r="I19" i="10"/>
  <c r="I23" i="10"/>
  <c r="I10" i="10"/>
  <c r="J61" i="10"/>
  <c r="J59" i="10"/>
  <c r="J26" i="10"/>
  <c r="J28" i="10"/>
  <c r="J29" i="10"/>
  <c r="J34" i="10"/>
  <c r="J36" i="10"/>
  <c r="J38" i="10"/>
  <c r="J40" i="10"/>
  <c r="J41" i="10"/>
  <c r="J42" i="10"/>
  <c r="J43" i="10"/>
  <c r="J44" i="10"/>
  <c r="J25" i="10"/>
  <c r="I26" i="10"/>
  <c r="I28" i="10"/>
  <c r="I29" i="10"/>
  <c r="I34" i="10"/>
  <c r="I36" i="10"/>
  <c r="I38" i="10"/>
  <c r="I40" i="10"/>
  <c r="I41" i="10"/>
  <c r="I42" i="10"/>
  <c r="I43" i="10"/>
  <c r="I44" i="10"/>
  <c r="I46" i="10"/>
  <c r="I25" i="10"/>
  <c r="J46" i="10"/>
  <c r="H33" i="10"/>
  <c r="H30" i="10" s="1"/>
  <c r="I52" i="10"/>
  <c r="I57" i="10"/>
  <c r="I61" i="10"/>
  <c r="J52" i="10"/>
  <c r="H57" i="10"/>
  <c r="H54" i="10"/>
  <c r="K35" i="8"/>
  <c r="K34" i="8"/>
  <c r="K38" i="8"/>
  <c r="J38" i="8"/>
  <c r="K12" i="6"/>
  <c r="K13" i="6"/>
  <c r="K15" i="6"/>
  <c r="K16" i="6"/>
  <c r="K17" i="6"/>
  <c r="K19" i="6"/>
  <c r="K20" i="6"/>
  <c r="K22" i="6"/>
  <c r="K24" i="6"/>
  <c r="K26" i="6"/>
  <c r="K28" i="6"/>
  <c r="K29" i="6"/>
  <c r="K30" i="6"/>
  <c r="K31" i="6"/>
  <c r="K33" i="6"/>
  <c r="K37" i="6"/>
  <c r="K38" i="6"/>
  <c r="K39" i="6"/>
  <c r="K40" i="6"/>
  <c r="K41" i="6"/>
  <c r="K11" i="6"/>
  <c r="J34" i="6"/>
  <c r="L34" i="6" s="1"/>
  <c r="J32" i="6"/>
  <c r="J25" i="6"/>
  <c r="J23" i="6"/>
  <c r="J18" i="6"/>
  <c r="J16" i="6"/>
  <c r="L16" i="6" s="1"/>
  <c r="J14" i="6"/>
  <c r="L14" i="6" s="1"/>
  <c r="H64" i="11" l="1"/>
  <c r="AC64" i="11" s="1"/>
  <c r="AC65" i="11"/>
  <c r="H29" i="11"/>
  <c r="AC29" i="11" s="1"/>
  <c r="AC30" i="11"/>
  <c r="H40" i="11"/>
  <c r="AC40" i="11" s="1"/>
  <c r="AC41" i="11"/>
  <c r="AC86" i="11"/>
  <c r="H53" i="11"/>
  <c r="AC53" i="11" s="1"/>
  <c r="AC54" i="11"/>
  <c r="H25" i="11"/>
  <c r="AC25" i="11" s="1"/>
  <c r="AC26" i="11"/>
  <c r="H36" i="11"/>
  <c r="AC36" i="11" s="1"/>
  <c r="AC37" i="11"/>
  <c r="H60" i="11"/>
  <c r="AC60" i="11" s="1"/>
  <c r="AC61" i="11"/>
  <c r="H91" i="11"/>
  <c r="AC91" i="11" s="1"/>
  <c r="L18" i="6"/>
  <c r="N18" i="6"/>
  <c r="F15" i="11"/>
  <c r="H33" i="11"/>
  <c r="AC33" i="11" s="1"/>
  <c r="S15" i="11"/>
  <c r="N15" i="11"/>
  <c r="R15" i="11"/>
  <c r="W15" i="11"/>
  <c r="U15" i="11"/>
  <c r="K15" i="11"/>
  <c r="O15" i="11"/>
  <c r="Z15" i="11"/>
  <c r="P11" i="11"/>
  <c r="X11" i="11"/>
  <c r="X15" i="11" s="1"/>
  <c r="AA15" i="11"/>
  <c r="D11" i="11"/>
  <c r="D15" i="11" s="1"/>
  <c r="H10" i="11"/>
  <c r="J11" i="11"/>
  <c r="J15" i="11" s="1"/>
  <c r="V15" i="11"/>
  <c r="H47" i="10"/>
  <c r="J57" i="10"/>
  <c r="H57" i="11"/>
  <c r="AC57" i="11" s="1"/>
  <c r="E11" i="11"/>
  <c r="E15" i="11" s="1"/>
  <c r="H60" i="10"/>
  <c r="H53" i="10"/>
  <c r="H62" i="10"/>
  <c r="H55" i="10"/>
  <c r="H21" i="11"/>
  <c r="AC21" i="11" s="1"/>
  <c r="H14" i="11"/>
  <c r="AC14" i="11" s="1"/>
  <c r="H13" i="11"/>
  <c r="AC13" i="11" s="1"/>
  <c r="H58" i="10"/>
  <c r="G11" i="11"/>
  <c r="Q11" i="11"/>
  <c r="Q15" i="11" s="1"/>
  <c r="M15" i="11"/>
  <c r="I15" i="11"/>
  <c r="T15" i="11"/>
  <c r="Y15" i="11"/>
  <c r="H18" i="11"/>
  <c r="P15" i="11"/>
  <c r="H11" i="11" l="1"/>
  <c r="AC11" i="11" s="1"/>
  <c r="AC18" i="11"/>
  <c r="G15" i="11"/>
  <c r="H15" i="11"/>
  <c r="A3" i="6"/>
  <c r="E25" i="10"/>
  <c r="E31" i="10"/>
  <c r="D33" i="10"/>
  <c r="D31" i="10" s="1"/>
  <c r="F33" i="10"/>
  <c r="F30" i="10" s="1"/>
  <c r="G33" i="10"/>
  <c r="G30" i="10" s="1"/>
  <c r="F35" i="10"/>
  <c r="F31" i="10" s="1"/>
  <c r="F32" i="10" s="1"/>
  <c r="G35" i="10"/>
  <c r="H35" i="10" s="1"/>
  <c r="H31" i="10" s="1"/>
  <c r="H32" i="10" s="1"/>
  <c r="E46" i="10"/>
  <c r="E47" i="10" s="1"/>
  <c r="D47" i="10"/>
  <c r="F47" i="10"/>
  <c r="G47" i="10"/>
  <c r="F50" i="10"/>
  <c r="F55" i="10" s="1"/>
  <c r="G50" i="10"/>
  <c r="G58" i="10" s="1"/>
  <c r="D53" i="10"/>
  <c r="E53" i="10"/>
  <c r="D55" i="10"/>
  <c r="E55" i="10"/>
  <c r="D58" i="10"/>
  <c r="E58" i="10"/>
  <c r="D59" i="10"/>
  <c r="E59" i="10"/>
  <c r="E60" i="10" s="1"/>
  <c r="D62" i="10"/>
  <c r="E62" i="10"/>
  <c r="AC15" i="11" l="1"/>
  <c r="D30" i="10"/>
  <c r="I30" i="10" s="1"/>
  <c r="D32" i="10"/>
  <c r="E30" i="10"/>
  <c r="E32" i="10"/>
  <c r="J30" i="10"/>
  <c r="I58" i="10"/>
  <c r="J58" i="10"/>
  <c r="D60" i="10"/>
  <c r="I59" i="10"/>
  <c r="F58" i="10"/>
  <c r="I47" i="10"/>
  <c r="J47" i="10"/>
  <c r="G62" i="10"/>
  <c r="I50" i="10"/>
  <c r="J50" i="10"/>
  <c r="G31" i="10"/>
  <c r="G32" i="10" s="1"/>
  <c r="I32" i="10" s="1"/>
  <c r="J33" i="10"/>
  <c r="I33" i="10"/>
  <c r="F62" i="10"/>
  <c r="I54" i="10"/>
  <c r="J54" i="10"/>
  <c r="I35" i="10"/>
  <c r="J35" i="10"/>
  <c r="G55" i="10"/>
  <c r="O55" i="10" s="1"/>
  <c r="G60" i="10"/>
  <c r="F60" i="10"/>
  <c r="G53" i="10"/>
  <c r="O53" i="10" s="1"/>
  <c r="F53" i="10"/>
  <c r="J32" i="10" l="1"/>
  <c r="I53" i="10"/>
  <c r="J53" i="10"/>
  <c r="I60" i="10"/>
  <c r="J60" i="10"/>
  <c r="I62" i="10"/>
  <c r="J62" i="10"/>
  <c r="I55" i="10"/>
  <c r="J55" i="10"/>
  <c r="I31" i="10"/>
  <c r="J31" i="10"/>
  <c r="G11" i="9"/>
  <c r="H11" i="9"/>
  <c r="G12" i="9"/>
  <c r="I12" i="9" s="1"/>
  <c r="H12" i="9"/>
  <c r="G14" i="9"/>
  <c r="I14" i="9" s="1"/>
  <c r="H14" i="9"/>
  <c r="F15" i="9"/>
  <c r="H15" i="9" s="1"/>
  <c r="G16" i="9"/>
  <c r="I16" i="9" s="1"/>
  <c r="H16" i="9"/>
  <c r="G15" i="9" l="1"/>
  <c r="I15" i="9" s="1"/>
  <c r="H37" i="8"/>
  <c r="J37" i="8" s="1"/>
  <c r="D9" i="8"/>
  <c r="J9" i="8" s="1"/>
  <c r="E9" i="8"/>
  <c r="E14" i="8" s="1"/>
  <c r="G9" i="8"/>
  <c r="K9" i="8"/>
  <c r="J10" i="8"/>
  <c r="K10" i="8"/>
  <c r="J11" i="8"/>
  <c r="K11" i="8"/>
  <c r="H12" i="8"/>
  <c r="J12" i="8" s="1"/>
  <c r="I12" i="8"/>
  <c r="K12" i="8" s="1"/>
  <c r="H14" i="8"/>
  <c r="H15" i="8"/>
  <c r="K15" i="8" s="1"/>
  <c r="J16" i="8"/>
  <c r="K16" i="8"/>
  <c r="K17" i="8"/>
  <c r="J18" i="8"/>
  <c r="K18" i="8"/>
  <c r="J19" i="8"/>
  <c r="K19" i="8"/>
  <c r="J21" i="8"/>
  <c r="K21" i="8"/>
  <c r="J22" i="8"/>
  <c r="K22" i="8"/>
  <c r="J23" i="8"/>
  <c r="K23" i="8"/>
  <c r="J25" i="8"/>
  <c r="K25" i="8"/>
  <c r="J28" i="8"/>
  <c r="K28" i="8"/>
  <c r="J30" i="8"/>
  <c r="K30" i="8"/>
  <c r="K31" i="8"/>
  <c r="J32" i="8"/>
  <c r="K32" i="8"/>
  <c r="E36" i="8"/>
  <c r="J36" i="8"/>
  <c r="K36" i="8"/>
  <c r="I37" i="8"/>
  <c r="K37" i="8" s="1"/>
  <c r="J40" i="8"/>
  <c r="K40" i="8"/>
  <c r="G41" i="8"/>
  <c r="G42" i="8" s="1"/>
  <c r="J41" i="8"/>
  <c r="K41" i="8"/>
  <c r="D42" i="8"/>
  <c r="E42" i="8"/>
  <c r="F42" i="8"/>
  <c r="H42" i="8"/>
  <c r="I42" i="8"/>
  <c r="J43" i="8"/>
  <c r="K43" i="8"/>
  <c r="J44" i="8"/>
  <c r="K44" i="8"/>
  <c r="D45" i="8"/>
  <c r="E45" i="8"/>
  <c r="F45" i="8"/>
  <c r="G45" i="8"/>
  <c r="H45" i="8"/>
  <c r="I45" i="8"/>
  <c r="E46" i="8"/>
  <c r="J46" i="8"/>
  <c r="K46" i="8"/>
  <c r="J47" i="8"/>
  <c r="K47" i="8"/>
  <c r="D48" i="8"/>
  <c r="E48" i="8"/>
  <c r="F48" i="8"/>
  <c r="G48" i="8"/>
  <c r="H48" i="8"/>
  <c r="J48" i="8" s="1"/>
  <c r="I48" i="8"/>
  <c r="K42" i="8" l="1"/>
  <c r="J45" i="8"/>
  <c r="J42" i="8"/>
  <c r="K48" i="8"/>
  <c r="K45" i="8"/>
  <c r="J15" i="8"/>
  <c r="D14" i="8"/>
  <c r="J14" i="8" s="1"/>
  <c r="K14" i="8"/>
  <c r="H11" i="7" l="1"/>
  <c r="H12" i="7"/>
  <c r="H13" i="7"/>
  <c r="H14" i="7"/>
  <c r="H15" i="7"/>
  <c r="H16" i="7"/>
  <c r="H17" i="7"/>
  <c r="H18" i="7"/>
  <c r="H20" i="7"/>
  <c r="H21" i="7"/>
  <c r="H24" i="7"/>
  <c r="H25" i="7"/>
  <c r="H26" i="7"/>
  <c r="H27" i="7"/>
  <c r="F29" i="7"/>
  <c r="H29" i="7" s="1"/>
  <c r="G29" i="7"/>
  <c r="H31" i="7"/>
  <c r="H32" i="7"/>
  <c r="H33" i="7"/>
  <c r="H34" i="7"/>
  <c r="H35" i="7"/>
  <c r="H36" i="7"/>
  <c r="H38" i="7"/>
  <c r="H40" i="7"/>
  <c r="H41" i="7"/>
  <c r="H42" i="7"/>
  <c r="H44" i="7"/>
  <c r="H45" i="7"/>
  <c r="H46" i="7"/>
  <c r="H47" i="7"/>
  <c r="H48" i="7"/>
  <c r="H49" i="7"/>
  <c r="H50" i="7"/>
  <c r="H51" i="7"/>
  <c r="H52" i="7"/>
  <c r="H55" i="7"/>
  <c r="H56" i="7"/>
  <c r="H58" i="7"/>
  <c r="H59" i="7"/>
  <c r="H60" i="7"/>
  <c r="H61" i="7"/>
  <c r="H62" i="7"/>
  <c r="H63" i="7"/>
  <c r="H64" i="7"/>
  <c r="H65" i="7"/>
  <c r="H68" i="7"/>
  <c r="H70" i="7"/>
  <c r="H71" i="7"/>
  <c r="H72" i="7"/>
  <c r="H74" i="7"/>
  <c r="H75" i="7"/>
  <c r="H76" i="7"/>
  <c r="H77" i="7"/>
  <c r="H78" i="7"/>
  <c r="H79" i="7"/>
  <c r="H80" i="7"/>
  <c r="H81" i="7"/>
  <c r="F83" i="7"/>
  <c r="F82" i="7" s="1"/>
  <c r="I82" i="7" s="1"/>
  <c r="G84" i="7"/>
  <c r="G85" i="7"/>
  <c r="H86" i="7"/>
  <c r="H87" i="7"/>
  <c r="H88" i="7"/>
  <c r="F89" i="7"/>
  <c r="H89" i="7" s="1"/>
  <c r="G89" i="7"/>
  <c r="H90" i="7"/>
  <c r="F91" i="7"/>
  <c r="F84" i="7" s="1"/>
  <c r="H84" i="7" s="1"/>
  <c r="G91" i="7"/>
  <c r="F92" i="7"/>
  <c r="H92" i="7" s="1"/>
  <c r="G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9" i="7"/>
  <c r="H110" i="7"/>
  <c r="H111" i="7"/>
  <c r="H112" i="7"/>
  <c r="H113" i="7"/>
  <c r="H115" i="7"/>
  <c r="H116" i="7"/>
  <c r="H117" i="7"/>
  <c r="H118" i="7"/>
  <c r="H119" i="7"/>
  <c r="H120" i="7"/>
  <c r="H91" i="7" l="1"/>
  <c r="I29" i="7"/>
  <c r="H83" i="7"/>
  <c r="I89" i="7"/>
  <c r="F85" i="7"/>
  <c r="H85" i="7" s="1"/>
  <c r="I84" i="7"/>
  <c r="G9" i="7"/>
  <c r="I91" i="7"/>
  <c r="F9" i="7"/>
  <c r="H9" i="7" s="1"/>
  <c r="I92" i="7"/>
  <c r="I85" i="7"/>
  <c r="H82" i="7"/>
  <c r="G83" i="7"/>
  <c r="I83" i="7" s="1"/>
  <c r="I9" i="7" l="1"/>
  <c r="D14" i="6"/>
  <c r="K14" i="6" s="1"/>
  <c r="E14" i="6"/>
  <c r="F14" i="6"/>
  <c r="E16" i="6"/>
  <c r="F16" i="6"/>
  <c r="D18" i="6"/>
  <c r="K18" i="6" s="1"/>
  <c r="E18" i="6"/>
  <c r="F18" i="6"/>
  <c r="G18" i="6"/>
  <c r="E23" i="6"/>
  <c r="F23" i="6"/>
  <c r="G23" i="6"/>
  <c r="H23" i="6"/>
  <c r="I23" i="6"/>
  <c r="D25" i="6"/>
  <c r="E25" i="6"/>
  <c r="F25" i="6"/>
  <c r="G25" i="6"/>
  <c r="H25" i="6"/>
  <c r="I25" i="6"/>
  <c r="D32" i="6"/>
  <c r="E32" i="6"/>
  <c r="F32" i="6"/>
  <c r="G32" i="6"/>
  <c r="H32" i="6"/>
  <c r="I32" i="6"/>
  <c r="D34" i="6"/>
  <c r="K34" i="6" s="1"/>
  <c r="E34" i="6"/>
  <c r="F34" i="6"/>
  <c r="G34" i="6"/>
  <c r="K32" i="6" l="1"/>
  <c r="L32" i="6"/>
  <c r="K23" i="6"/>
  <c r="L23" i="6"/>
  <c r="K25" i="6"/>
  <c r="L25" i="6"/>
  <c r="E33" i="8"/>
  <c r="O32" i="8"/>
  <c r="F14" i="8" l="1"/>
  <c r="F12" i="8"/>
  <c r="F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2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bằng tỷ lệ phần trăm giữa số trẻ em dưới 5 tuổi được phát triển phù hợp về sức khỏe, học tập và tâm lý xã hội</t>
        </r>
      </text>
    </comment>
    <comment ref="B3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Tỷ lệ học sinh đi học chung cấp tiểu học là số phần trăm số học sinh đang học cấp tiểu học so với tổng dân số ở độ tuổi cấp tiểu học từ 6 - 10 tuổi</t>
        </r>
      </text>
    </comment>
    <comment ref="B4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: là số phần trăm giữa số học sinh hoàn thành chương trình tiểu học năm học (t+4) so với số học sinh lớp 1 đầu năm học (t)</t>
        </r>
      </text>
    </comment>
    <comment ref="B5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Tỷ lệ học sinh đi học chung cấp trung học cơ sở là số phần trăm số học sinh đang học cấp trung học cơ sở so với tổng dân số ở độ tuổi cấp trung học cơ sở từ 11 - 14 tuổi</t>
        </r>
      </text>
    </comment>
    <comment ref="B5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là số phần trăm giữa số học sinh tốt nghiệp trung học cơ sở năm học (t + 3) so với số học sinh lớp 6 đầu năm học (t)</t>
        </r>
      </text>
    </comment>
    <comment ref="B65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CHI TIEU TRE THO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15 + KH 22=2xã mới</t>
        </r>
      </text>
    </comment>
    <comment ref="H4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15 + KH 22=2xã mới</t>
        </r>
      </text>
    </comment>
  </commentList>
</comments>
</file>

<file path=xl/sharedStrings.xml><?xml version="1.0" encoding="utf-8"?>
<sst xmlns="http://schemas.openxmlformats.org/spreadsheetml/2006/main" count="870" uniqueCount="464">
  <si>
    <t>Chỉ tiêu</t>
  </si>
  <si>
    <t>ĐVT</t>
  </si>
  <si>
    <t>Ghi chú</t>
  </si>
  <si>
    <t>A</t>
  </si>
  <si>
    <t>Nông nghiệp</t>
  </si>
  <si>
    <t>I</t>
  </si>
  <si>
    <t>Sản xuất cây lương thực</t>
  </si>
  <si>
    <t>*</t>
  </si>
  <si>
    <t>Tổng diện tích cây lương thực</t>
  </si>
  <si>
    <t>Tổng Sản lượng lương thực</t>
  </si>
  <si>
    <t>Trong đó:</t>
  </si>
  <si>
    <t>-</t>
  </si>
  <si>
    <t>- Sản lượng thóc</t>
  </si>
  <si>
    <t>- Sản lượng thóc ruộng</t>
  </si>
  <si>
    <t>- Cơ cấu thóc ruộng trong TSLLT</t>
  </si>
  <si>
    <t>%</t>
  </si>
  <si>
    <t>Lúa cả năm</t>
  </si>
  <si>
    <t>Tổng diện tích</t>
  </si>
  <si>
    <t>ha</t>
  </si>
  <si>
    <t>Tổng Sản lượng</t>
  </si>
  <si>
    <t>tấn</t>
  </si>
  <si>
    <t>a</t>
  </si>
  <si>
    <t>Lúa xuân:</t>
  </si>
  <si>
    <t>+ Diện tích</t>
  </si>
  <si>
    <t>tạ/ ha</t>
  </si>
  <si>
    <t>b</t>
  </si>
  <si>
    <t>Lúa mùa:</t>
  </si>
  <si>
    <t>c</t>
  </si>
  <si>
    <t>Lúa nương:</t>
  </si>
  <si>
    <t>Cây ngô:</t>
  </si>
  <si>
    <t>Tổng sản lượng</t>
  </si>
  <si>
    <t>Ngô vụ xuân</t>
  </si>
  <si>
    <t>Ngô vụ thu</t>
  </si>
  <si>
    <t>II</t>
  </si>
  <si>
    <t>Cây công nghiêp ngắn ngày:</t>
  </si>
  <si>
    <t>1.1</t>
  </si>
  <si>
    <t>Cây đậu tương:</t>
  </si>
  <si>
    <t>Đậu tương vụ xuân:</t>
  </si>
  <si>
    <t>Đậu tương vụ thu:</t>
  </si>
  <si>
    <t>1.2</t>
  </si>
  <si>
    <t>Cây lạc:</t>
  </si>
  <si>
    <t>Tổng diện tích:</t>
  </si>
  <si>
    <t>Tổng sản lượng:</t>
  </si>
  <si>
    <t>Lạc vụ xuân:</t>
  </si>
  <si>
    <t>Lạc vụ thu:</t>
  </si>
  <si>
    <t>Cây công nghiệp dài ngày:</t>
  </si>
  <si>
    <t>Cây cà phê:</t>
  </si>
  <si>
    <t>+ Sản lượng cà phê nhân</t>
  </si>
  <si>
    <t>III</t>
  </si>
  <si>
    <t>Tổng đàn trâu:</t>
  </si>
  <si>
    <t>Con</t>
  </si>
  <si>
    <t>Tổng đàn bò:</t>
  </si>
  <si>
    <t>Tổng đàn lợn:</t>
  </si>
  <si>
    <t>Đàn gia cầm</t>
  </si>
  <si>
    <t>IV</t>
  </si>
  <si>
    <t>Diện tích nuôi thả</t>
  </si>
  <si>
    <t>Sản lượng nuôi trồng</t>
  </si>
  <si>
    <t>Sản lượng khai thác</t>
  </si>
  <si>
    <t>V</t>
  </si>
  <si>
    <t>Trồng rừng tập trung:</t>
  </si>
  <si>
    <t>Trồng rừng phòng hộ:</t>
  </si>
  <si>
    <t>Diện tích cây mắc ca</t>
  </si>
  <si>
    <t>Trong đó: Trồng mới</t>
  </si>
  <si>
    <t>Khoán bảo vệ rừng</t>
  </si>
  <si>
    <t>KN tái sinh rừng</t>
  </si>
  <si>
    <t>3.1</t>
  </si>
  <si>
    <t>KNTS năm thứ nhất (mới)-các xã</t>
  </si>
  <si>
    <t>3.2</t>
  </si>
  <si>
    <t>KNTS chuyển tiếp (năm 2,3,4,5)</t>
  </si>
  <si>
    <t>- UBND các xã</t>
  </si>
  <si>
    <t>- Ban QLRPH huyện</t>
  </si>
  <si>
    <t>Độ che phủ rừng</t>
  </si>
  <si>
    <t>STT</t>
  </si>
  <si>
    <t xml:space="preserve"> +</t>
  </si>
  <si>
    <t>Diện tích</t>
  </si>
  <si>
    <t xml:space="preserve"> Năng suất</t>
  </si>
  <si>
    <t xml:space="preserve"> Sản lượng</t>
  </si>
  <si>
    <t>Cây cao su</t>
  </si>
  <si>
    <t>Chăn nuôi</t>
  </si>
  <si>
    <t>Lâm nghiệp</t>
  </si>
  <si>
    <t>Thủy sản</t>
  </si>
  <si>
    <t>Cây công nghiệp</t>
  </si>
  <si>
    <t>Biểu số 01</t>
  </si>
  <si>
    <t>Thực hiện năm 2021</t>
  </si>
  <si>
    <t>Trồng cây lâm sản ngoài gỗ</t>
  </si>
  <si>
    <t>Trồng rừng sản xuất</t>
  </si>
  <si>
    <t>Trồng rừng thay thế</t>
  </si>
  <si>
    <t>KẾT QUẢ THỰC HIỆN CÁC CHỈ TIÊU SẢN XUẤT NÔNG NGHIỆP  NĂM 2022</t>
  </si>
  <si>
    <t>MW</t>
  </si>
  <si>
    <t>Sản lượng điện</t>
  </si>
  <si>
    <t>1000 tấn.Km</t>
  </si>
  <si>
    <t xml:space="preserve"> - Hành hoá luân chuyển </t>
  </si>
  <si>
    <t xml:space="preserve"> 1000 tấn</t>
  </si>
  <si>
    <t xml:space="preserve"> - Hàng hoá vận chuyển</t>
  </si>
  <si>
    <t xml:space="preserve"> Vận tải hàng hoá</t>
  </si>
  <si>
    <t>1000 ng.Km</t>
  </si>
  <si>
    <t xml:space="preserve"> - Hành khách luân chuyển </t>
  </si>
  <si>
    <t>1000 người</t>
  </si>
  <si>
    <t xml:space="preserve"> - Hành khách vận chuyển </t>
  </si>
  <si>
    <t>Vận tải hành khách</t>
  </si>
  <si>
    <t>VẬN TẢI</t>
  </si>
  <si>
    <t>KẾT QUẢ THỰC HIỆN CÁC CHỈ TIÊU DỊCH VỤ NĂM 2022</t>
  </si>
  <si>
    <t>Biểu số 02</t>
  </si>
  <si>
    <t>Tỷ lệ lực lượng lao động trong độ tuổi tham gia BHXH tự nguyện</t>
  </si>
  <si>
    <t>Người</t>
  </si>
  <si>
    <t xml:space="preserve"> - Số người tham gia BHXH tự nguyện</t>
  </si>
  <si>
    <t>Đối tượng thuộc diện tham gia BHXH tự nguyện</t>
  </si>
  <si>
    <t>3)</t>
  </si>
  <si>
    <t>Tỷ lệ lực lượng lao động trong độ tuổi tham gia BHXH thất nghiệp</t>
  </si>
  <si>
    <t xml:space="preserve"> - Số người tham gia BHXH thất nghiệp</t>
  </si>
  <si>
    <t>Đối tượng thuộc diện tham gia BHXH thất nghiệp</t>
  </si>
  <si>
    <t>2)</t>
  </si>
  <si>
    <t>Tỷ lệ lực lượng lao động trong độ tuổi tham gia BHXH bắt buộc</t>
  </si>
  <si>
    <t>Số người tham gia BHXH bắt buộc</t>
  </si>
  <si>
    <t>Đối tượng thuộc diện tham gia BHXH bắt buộc</t>
  </si>
  <si>
    <t>1)</t>
  </si>
  <si>
    <t xml:space="preserve"> Bảo hiểm xã hội</t>
  </si>
  <si>
    <t>III.3</t>
  </si>
  <si>
    <t>Tỷ lệ hộ nghèo dân tộc thiểu số</t>
  </si>
  <si>
    <t xml:space="preserve"> - Tỷ lệ hộ cận nghèo</t>
  </si>
  <si>
    <t xml:space="preserve"> Hộ</t>
  </si>
  <si>
    <t>Số hộ cận nghèo</t>
  </si>
  <si>
    <t>Số hộ tái nghèo, phát sinh nghèo</t>
  </si>
  <si>
    <t>Số hộ thoát nghèo</t>
  </si>
  <si>
    <t xml:space="preserve"> - Tỷ lệ hộ nghèo</t>
  </si>
  <si>
    <t xml:space="preserve">Số hộ nghèo cuối kỳ theo chuẩn Quốc gia </t>
  </si>
  <si>
    <t>Số hộ nghèo đầu kỳ theo chuẩn Quốc gia</t>
  </si>
  <si>
    <t>Tổng số hộ cuối năm</t>
  </si>
  <si>
    <t>Giảm nghèo</t>
  </si>
  <si>
    <t>III.2</t>
  </si>
  <si>
    <t>Đối tượng</t>
  </si>
  <si>
    <t xml:space="preserve"> Số người được cai nghiện</t>
  </si>
  <si>
    <t xml:space="preserve"> </t>
  </si>
  <si>
    <t>Trật tự an toàn xã hội</t>
  </si>
  <si>
    <t>III.1</t>
  </si>
  <si>
    <t>Các vấn đề xã hội</t>
  </si>
  <si>
    <t>Trẻ</t>
  </si>
  <si>
    <t>Số trẻ em không nơi nương tựa được nhận nuôi dưỡng tại cộng đồng</t>
  </si>
  <si>
    <t>Bổ sung một số chỉ số liên quan đến Phát triển trẻ thơ toàn diện từ năm 2019</t>
  </si>
  <si>
    <t>Xã, TT</t>
  </si>
  <si>
    <t>Số xã, thị trấn đạt tiêu chuẩn phù hợp với trẻ em</t>
  </si>
  <si>
    <t>Tổng số TE có HCĐB, nguy cơ rơi vào HCĐB được hưởng trợ cấp tại cộng đồng</t>
  </si>
  <si>
    <t>Tổng số trẻ em có hoàn cảnh đặc biệt</t>
  </si>
  <si>
    <t>Chăm sóc và bảo vệ trẻ em</t>
  </si>
  <si>
    <t xml:space="preserve"> Người</t>
  </si>
  <si>
    <t xml:space="preserve"> Tr.đó: Dạy nghề cho LĐ nông thôn </t>
  </si>
  <si>
    <t xml:space="preserve"> - Sơ cấp và đào tạo thường xuyên dưới 3 tháng</t>
  </si>
  <si>
    <t>Đào tạo nghề</t>
  </si>
  <si>
    <t xml:space="preserve"> L.Động</t>
  </si>
  <si>
    <t xml:space="preserve"> Số LĐ được tạo việc làm mới trong năm</t>
  </si>
  <si>
    <t>60,01</t>
  </si>
  <si>
    <t xml:space="preserve">  Tỷ lệ so với dân số</t>
  </si>
  <si>
    <t xml:space="preserve"> Tổng số người trong độ tuổi LĐ</t>
  </si>
  <si>
    <t xml:space="preserve"> Lao động việc làm</t>
  </si>
  <si>
    <t xml:space="preserve">          - Dân số nông thôn</t>
  </si>
  <si>
    <t xml:space="preserve">          - Dân số thành thị</t>
  </si>
  <si>
    <t>Trong đó: Nữ</t>
  </si>
  <si>
    <t>DÂN SỐ TRUNG BÌNH</t>
  </si>
  <si>
    <t xml:space="preserve"> Đơn vị tính </t>
  </si>
  <si>
    <t xml:space="preserve"> CHỈ TIÊU</t>
  </si>
  <si>
    <t xml:space="preserve"> Số TT </t>
  </si>
  <si>
    <t>Biểu số 03</t>
  </si>
  <si>
    <t>Điểm trường</t>
  </si>
  <si>
    <t>Số điểm trường mầm non có 05 loại đồ chơi ngoài trời trở lên trong danh mục quy định</t>
  </si>
  <si>
    <t>Số nhóm/lớp mầm non có đủ thiết bị, đồ dùng, đồ chơi tối thiểu theo quy định</t>
  </si>
  <si>
    <t>Số điểm trường mầm non có nguồn nước sử dụng hợp vệ sinh</t>
  </si>
  <si>
    <t>Số điểm trường mầm non có nhà vệ sinh hợp vệ sinh</t>
  </si>
  <si>
    <t>Số nhân viên nấu ăn có chứng chỉ nghề nấu ăn</t>
  </si>
  <si>
    <t>Số cán bộ quản lý, giáo viên, nhân viên mầm non được tập huấn về tư vấn dinh dưỡng và tâm lý cho trẻ</t>
  </si>
  <si>
    <t>Bổ sung một số chỉ số liên quan đến Phát triển trẻ thơ toàn diện</t>
  </si>
  <si>
    <t>VII</t>
  </si>
  <si>
    <t>Tỷ lệ học sinh nữ DTTS ở cấp tiểu học, THCS, THPT (%)</t>
  </si>
  <si>
    <t>Tỷ lệ nữ người DTTS biết chữ trong độ tuổi từ 15 đến 60 tuổi (%)</t>
  </si>
  <si>
    <t>Tỷ lệ người DTTS biết chữ  trong độ tuổi từ 15 tuổi đến 60 tuổi (%)</t>
  </si>
  <si>
    <t>Tỷ lệ người DTTS hoàn thành chương trình  tiểu học (%)</t>
  </si>
  <si>
    <t>Tỷ lệ trẻ em DTTS nhập học đúng độ tuổi bậc tiểu học (%)</t>
  </si>
  <si>
    <t>Các chỉ tiêu phát triển thiên niên kỷ đối với đồng bào dân tộc thiểu số</t>
  </si>
  <si>
    <t>VI</t>
  </si>
  <si>
    <t>"</t>
  </si>
  <si>
    <t>Trung tâm học tập cộng đồng</t>
  </si>
  <si>
    <t>Trung tâm GDNN-GDTX</t>
  </si>
  <si>
    <t>Các Trung tâm</t>
  </si>
  <si>
    <t xml:space="preserve">             - Trường đạt kiểm định chất lượng giáo dục</t>
  </si>
  <si>
    <t>Tr. đó:  - Trường đạt chuẩn Quốc gia</t>
  </si>
  <si>
    <t>Trường THPT</t>
  </si>
  <si>
    <t xml:space="preserve">           - Trường PTDTBT</t>
  </si>
  <si>
    <t>Tr. đó: - Trường đạt chuẩn Quốc gia</t>
  </si>
  <si>
    <t>Trường THCS</t>
  </si>
  <si>
    <t>Trường</t>
  </si>
  <si>
    <t>Trường Tiểu học</t>
  </si>
  <si>
    <t xml:space="preserve">          - Trường đạt kiểm định chất lượng giáo dục</t>
  </si>
  <si>
    <t xml:space="preserve">           - Tổng số trường đạt chuẩn QG</t>
  </si>
  <si>
    <t>Tr.đó: - Trường PT DTNT huyện</t>
  </si>
  <si>
    <t>Các trường phổ thông</t>
  </si>
  <si>
    <t>Trường Mầm non</t>
  </si>
  <si>
    <t xml:space="preserve">             '- Trường đạt kiểm định chất lượng giáo dục</t>
  </si>
  <si>
    <t>Trường mầm non và phổ thông</t>
  </si>
  <si>
    <t>CƠ SỞ GIÁO DỤC + TRUNG TÂM</t>
  </si>
  <si>
    <t>Tỷ lệ dân số từ 15 tuổi trở lên biết chữ</t>
  </si>
  <si>
    <t>Xã</t>
  </si>
  <si>
    <t>Số xã đạt chuẩn Xóa mù chữ mức độ 2</t>
  </si>
  <si>
    <t>Số xã đạt chuẩn PCGD THCS mức độ 3</t>
  </si>
  <si>
    <t>Số xã đạt chuẩn PCGD THCS mức độ 2</t>
  </si>
  <si>
    <t>Số xã đạt chuẩn PC GDTH mức độ 3</t>
  </si>
  <si>
    <t>Số xã đạt chuẩn PC GDTH mức độ 2</t>
  </si>
  <si>
    <t>Số xã đạt chuẩn PC GDMN cho trẻ 5 tuổi</t>
  </si>
  <si>
    <t xml:space="preserve">Tổng số xã </t>
  </si>
  <si>
    <t>PHỔ CẬP GIÁO DỤC - XÓA MÙ CHỮ</t>
  </si>
  <si>
    <t>H/Sinh</t>
  </si>
  <si>
    <t>- Học sinh bổ túc THPT</t>
  </si>
  <si>
    <t>lớp</t>
  </si>
  <si>
    <t>- Số lớp bổ túc THPT</t>
  </si>
  <si>
    <t>Bổ túc (TT GDNN-GDTX huyện)</t>
  </si>
  <si>
    <t>GIÁO DỤC THƯỜNG XUYÊN</t>
  </si>
  <si>
    <t>- Tỷ học sinh tốt nghiệp THPT</t>
  </si>
  <si>
    <t>- Tỷ lệ học sinh lưu ban</t>
  </si>
  <si>
    <t>- Tỷ lệ học sinh bỏ học</t>
  </si>
  <si>
    <t>- Tỷ lệ học sinh dân tộc thiểu số cấp trung học được học tại các trường phổ thông DTNT</t>
  </si>
  <si>
    <t>- Tỷ lệ học sinh nữ/tổng số học sinh</t>
  </si>
  <si>
    <t>- Tỷ lệ h/sinh 15-18 tuổi học THPT và tương đương</t>
  </si>
  <si>
    <t>- Tỷ lệ học sinh 15 tuổi vào lớp 10</t>
  </si>
  <si>
    <t>Tổng số lớp</t>
  </si>
  <si>
    <t>HS</t>
  </si>
  <si>
    <t xml:space="preserve">            + Học sinh bán trú</t>
  </si>
  <si>
    <t>Tr. đó: + Học sinh các trường DTNT</t>
  </si>
  <si>
    <t>Tổng số học sinh</t>
  </si>
  <si>
    <t>Trung học phổ thông</t>
  </si>
  <si>
    <t>- Tỷ lệ học sinh hoàn thành cấp THCS</t>
  </si>
  <si>
    <t>- Tỷ học sinh tốt nghiệp THCS</t>
  </si>
  <si>
    <t xml:space="preserve">- Tỷ lệ học sinh lưu ban </t>
  </si>
  <si>
    <t>- Tỷ lệ trẻ em ngoài nhà trường ở độ tuổi đi học THCS</t>
  </si>
  <si>
    <t>- Tỷ lệ học sinh đi học chung cấp THCS</t>
  </si>
  <si>
    <t>- Tỷ lệ học sinh 11-14 tuổi học THCS</t>
  </si>
  <si>
    <t xml:space="preserve">- Tỷ lệ học sinh 11 tuổi vào lớp 6 </t>
  </si>
  <si>
    <t>- Tỷ lệ chuyển cấp từ tiểu học lên THCS</t>
  </si>
  <si>
    <t>- Học sinh bán trú</t>
  </si>
  <si>
    <t xml:space="preserve">Trung học cơ sở </t>
  </si>
  <si>
    <t>- Tỷ lệ học sinh hoàn thành cấp tiểu học</t>
  </si>
  <si>
    <t>- Tỷ lệ học sinh được công nhận hoàn thành chương trình tiểu học</t>
  </si>
  <si>
    <t>- Tỷ lệ trẻ em ngoài nhà trường ở độ tuổi đi học tiểu học</t>
  </si>
  <si>
    <t>- Tỷ lệ học sinh đi học chung cấp tiểu học</t>
  </si>
  <si>
    <t>- Tỷ lệ học sinh 6-10 tuổi học tiểu học</t>
  </si>
  <si>
    <t>- Tỷ lệ học sinh 6 tuổi vào lớp 1</t>
  </si>
  <si>
    <t>Tiểu học</t>
  </si>
  <si>
    <t>Tổng số học sinh phổ thông</t>
  </si>
  <si>
    <t>GIÁO DỤC PHỔ THÔNG</t>
  </si>
  <si>
    <t>- Tỷ lệ trẻ em dưới 5 tuổi đến trường được phát triển phù hợp về sức khỏe, học tập và tâm lý xã hội</t>
  </si>
  <si>
    <t>- Tỷ lệ huy động trẻ 5 tuổi ra lớp</t>
  </si>
  <si>
    <t>- Tỷ lệ huy động trẻ từ 3-5 tuổi ra lớp</t>
  </si>
  <si>
    <t>- Tỷ lệ huy động trẻ từ 3 tháng đến dưới 36 tháng tuổi ra lớp</t>
  </si>
  <si>
    <t>- Tỷ lệ trẻ suy dinh dưỡng thể thấp còi</t>
  </si>
  <si>
    <t>- Tỷ lệ trẻ suy dinh dưỡng thể nhẹ cân</t>
  </si>
  <si>
    <t>- Tỷ lệ trẻ mầm non là nữ</t>
  </si>
  <si>
    <t>- Tỷ lệ huy động trẻ ra lớp/dân số độ tuổi</t>
  </si>
  <si>
    <t>Các tỷ lệ huy động</t>
  </si>
  <si>
    <t>- Số lớp 5 tuổi</t>
  </si>
  <si>
    <t>Lớp</t>
  </si>
  <si>
    <t>- Số lớp mẫu giáo</t>
  </si>
  <si>
    <t>Nhóm</t>
  </si>
  <si>
    <t>- Số nhóm trẻ</t>
  </si>
  <si>
    <t>Tổng số lớp và nhóm trẻ</t>
  </si>
  <si>
    <t>- Số trẻ 5 tuổi</t>
  </si>
  <si>
    <t xml:space="preserve">- Số học sinh mẫu giáo </t>
  </si>
  <si>
    <t>Cháu</t>
  </si>
  <si>
    <t>- Số cháu vào nhà trẻ</t>
  </si>
  <si>
    <t>Tổng số trẻ mầm non</t>
  </si>
  <si>
    <t>GIÁO DỤC MẦM NON</t>
  </si>
  <si>
    <t>SỐ HỌC SINH MN, PT CÓ MẶT ĐẦU NĂM HỌC</t>
  </si>
  <si>
    <t>6</t>
  </si>
  <si>
    <t>4</t>
  </si>
  <si>
    <t>2</t>
  </si>
  <si>
    <t>Đơn vị tính</t>
  </si>
  <si>
    <t>CHỈ TIÊU</t>
  </si>
  <si>
    <t>Số TT</t>
  </si>
  <si>
    <t>KẾT QUẢ THỰC HIỆN CÁC CHỈ TIÊU PHÁT TRIỂN SỰ NGHIỆP GIÁO DỤC NĂM 2022</t>
  </si>
  <si>
    <t>Biểu số 04</t>
  </si>
  <si>
    <t>- Tỷ lệ người dân tham gia Bảo hiểm y tế</t>
  </si>
  <si>
    <t>Số người tham gia Bảo hiểm y tế</t>
  </si>
  <si>
    <t>G</t>
  </si>
  <si>
    <t xml:space="preserve">    Tỷ lệ so với tổng dân số</t>
  </si>
  <si>
    <t xml:space="preserve"> - Dân số nông thôn</t>
  </si>
  <si>
    <t xml:space="preserve"> - Dân số thành thị</t>
  </si>
  <si>
    <t xml:space="preserve"> Dân số phân theo thành thị, nông thôn</t>
  </si>
  <si>
    <t>1.3</t>
  </si>
  <si>
    <t xml:space="preserve"> - Dân số nữ</t>
  </si>
  <si>
    <t xml:space="preserve"> - Dân số nam</t>
  </si>
  <si>
    <t xml:space="preserve"> Dân số phân theo giới tính</t>
  </si>
  <si>
    <t xml:space="preserve"> Dân số trung bình </t>
  </si>
  <si>
    <t xml:space="preserve"> Dân số</t>
  </si>
  <si>
    <t xml:space="preserve"> Dân số - Kế hoạch hóa gia đình</t>
  </si>
  <si>
    <t>F</t>
  </si>
  <si>
    <t xml:space="preserve"> Tỷ lệ xã đạt Tiêu chí quốc gia về y tế xã</t>
  </si>
  <si>
    <t xml:space="preserve"> Xã đạt Tiêu chí quốc gia về y tế xã 2011-2020</t>
  </si>
  <si>
    <t>Bộ tiêu chí quốc gia về y tế xã</t>
  </si>
  <si>
    <t>E</t>
  </si>
  <si>
    <t xml:space="preserve"> Tỷ lệ bản có Nhân viên y tế thôn bản</t>
  </si>
  <si>
    <t xml:space="preserve"> Tỷ lệ xã có NHS hoặc YSSN</t>
  </si>
  <si>
    <t xml:space="preserve"> Tỷ lệ trạm y tế xã có bác sỹ hoạt động</t>
  </si>
  <si>
    <t>1/10.000</t>
  </si>
  <si>
    <t xml:space="preserve"> Tỷ lệ Dược sỹ đại học/ vạn dân</t>
  </si>
  <si>
    <t xml:space="preserve"> Tỷ lệ Bác sỹ/ vạn dân</t>
  </si>
  <si>
    <t xml:space="preserve"> Nhân lực y tế:</t>
  </si>
  <si>
    <t>D</t>
  </si>
  <si>
    <t>Giường</t>
  </si>
  <si>
    <r>
      <t xml:space="preserve"> Giường bệnh trạm y tế xã (3 giường lưu/trạm)</t>
    </r>
    <r>
      <rPr>
        <i/>
        <sz val="10"/>
        <rFont val="Times New Roman"/>
        <family val="1"/>
      </rPr>
      <t xml:space="preserve"> </t>
    </r>
  </si>
  <si>
    <t xml:space="preserve"> Giường bệnh PKĐKKV</t>
  </si>
  <si>
    <t xml:space="preserve"> Giường bệnh Bệnh viện huyện</t>
  </si>
  <si>
    <t xml:space="preserve"> Giường bệnh TTYT huyện:</t>
  </si>
  <si>
    <t xml:space="preserve"> Khu điều trị bệnh nhân phong</t>
  </si>
  <si>
    <t xml:space="preserve"> Giường bệnh tuyến tỉnh</t>
  </si>
  <si>
    <t xml:space="preserve"> Tỷ lệ giường bệnh Quốc lập /vạn dân</t>
  </si>
  <si>
    <t xml:space="preserve"> Trong đó: Giường Quốc lập</t>
  </si>
  <si>
    <t xml:space="preserve"> Tổng số giường bệnh toàn huyện</t>
  </si>
  <si>
    <t>C</t>
  </si>
  <si>
    <t xml:space="preserve"> Tỷ lệ xã có trạm y tế (có tổ chức bộ máy trạm y tế)</t>
  </si>
  <si>
    <t>Trạm</t>
  </si>
  <si>
    <t xml:space="preserve"> Trạm y tế xã, thị trấn</t>
  </si>
  <si>
    <t>PK</t>
  </si>
  <si>
    <t xml:space="preserve"> Phòng khám đa khoa khu vực</t>
  </si>
  <si>
    <t>BV</t>
  </si>
  <si>
    <t xml:space="preserve"> TTYT các huyện (thực hiện đa chức năng)</t>
  </si>
  <si>
    <t xml:space="preserve"> Tuyến huyện, xã</t>
  </si>
  <si>
    <t xml:space="preserve"> Cơ sở cung cấp dịch vụ y tế</t>
  </si>
  <si>
    <t>B</t>
  </si>
  <si>
    <t xml:space="preserve">Tỷ lệ các ca sinh của phụ nữ DTTS được cán bộ y tế đã qua đào tạo đỡ </t>
  </si>
  <si>
    <t xml:space="preserve"> Tỷ lệ trẻ dưới 5 tuổi bị SDD thể thấp còi (chiều cao theo tuổi) </t>
  </si>
  <si>
    <t xml:space="preserve">Tỷ lệ suy dinh dưỡng cân nặng/tuổi ở trẻ em DTTS dưới 5 tuổi </t>
  </si>
  <si>
    <t xml:space="preserve"> Tỷ lệ TE dưới 5 tuổi SDD (cân nặng/tuổi)</t>
  </si>
  <si>
    <t xml:space="preserve"> Tỷ lệ trẻ nhỏ được bú mẹ hoàn toàn trong 6 tháng đầu</t>
  </si>
  <si>
    <t xml:space="preserve"> Tỷ lệ trẻ sơ sinh dưới 2500 gr</t>
  </si>
  <si>
    <t>%o</t>
  </si>
  <si>
    <t xml:space="preserve">Tỷ suất tử vong trẻ em DTTS dưới 5 tuổi trên 1000 trẻ DTTS đẻ sống </t>
  </si>
  <si>
    <t xml:space="preserve"> Tỷ suất tử vong TE dưới 5 tuổi</t>
  </si>
  <si>
    <t xml:space="preserve">Tỷ suất tử vong trẻ em DTTS dưới 1 tuổi trên 1000 trẻ DTTS đẻ sống </t>
  </si>
  <si>
    <t xml:space="preserve"> Tỷ suất tử vong TE dưới 1 tuổi</t>
  </si>
  <si>
    <t xml:space="preserve"> Tỷ lệ phụ nữ có thai được tiêm phòng UV2+</t>
  </si>
  <si>
    <t>Tỷ lệ phụ nữ DTTS được khám thai ít nhất 4 lần trong 3 kỳ thai nghén</t>
  </si>
  <si>
    <t xml:space="preserve"> Tỷ lệ PN đẻ được khám thai 4 lần/3 kỳ thai nghén (TT37/2019/TT-BYT ngày 30/12/2019, hiệu lực từ 01/4/2020)</t>
  </si>
  <si>
    <t>Biểu làm lại số liệu hoàn toàn mới so với của Phòng tổng hợp (Đề nghị Copy nguyên cả sheet)</t>
  </si>
  <si>
    <t xml:space="preserve"> Tỷ lệ TE&lt;1 tuổi TCĐĐ các loại Vắc xin</t>
  </si>
  <si>
    <t xml:space="preserve"> Chỉ tiêu hoạt động:</t>
  </si>
  <si>
    <t xml:space="preserve">Đơn vị tính </t>
  </si>
  <si>
    <t>Số 
TT</t>
  </si>
  <si>
    <t>KẾT QUẢ THỰC HIỆN CÁC CHỈ TIÊU PHÁT TRIỂN SỰ NGHIỆP Y TẾ NĂM 2022</t>
  </si>
  <si>
    <t>Biểu số 5</t>
  </si>
  <si>
    <t>CLB</t>
  </si>
  <si>
    <t xml:space="preserve"> Số câu lạc bộ thể thao cơ sở</t>
  </si>
  <si>
    <t>3</t>
  </si>
  <si>
    <t>19,3</t>
  </si>
  <si>
    <t>Tỷ lệ gia đình được công nhận danh hiệu gia đình thể thao trong tổng số hộ gia đình toàn thuyện</t>
  </si>
  <si>
    <t>Gia đình</t>
  </si>
  <si>
    <t>Số gia đình được công nhận gia đình thể thao</t>
  </si>
  <si>
    <t xml:space="preserve"> Tỷ lệ người tham gia luyện tập thường xuyên  ít nhất 01 môn thể thao trong tổng dân số toàn huyện</t>
  </si>
  <si>
    <t xml:space="preserve"> Số người tham gia luyện tập thường xuyên ít nhất 01 môn thể thao</t>
  </si>
  <si>
    <t>1</t>
  </si>
  <si>
    <t>Thể thao quần chúng</t>
  </si>
  <si>
    <t>Lĩnh vực Thể dục, thể thao</t>
  </si>
  <si>
    <t xml:space="preserve"> Tỷ lệ khối, bản có nhà văn hóa và điểm sinh hoạt cộng đồng </t>
  </si>
  <si>
    <t>Khối, bản</t>
  </si>
  <si>
    <t xml:space="preserve"> Số khối, bản có nhà văn hóa và điểm sinh hoạt cộng đồng </t>
  </si>
  <si>
    <t xml:space="preserve"> Tỷ lệ xã, thị trấn có nhà VH-TT</t>
  </si>
  <si>
    <t xml:space="preserve"> Số xã, thị trấn có Nhà văn hóa, thể thao</t>
  </si>
  <si>
    <t xml:space="preserve"> Tổng số xã, thị trấn</t>
  </si>
  <si>
    <t>Nhà</t>
  </si>
  <si>
    <t>Nhà thư viên</t>
  </si>
  <si>
    <t>Nhà văn hóa huyện</t>
  </si>
  <si>
    <t>Phát triển thiết chế văn hóa, thể thao cơ sở</t>
  </si>
  <si>
    <t xml:space="preserve"> Tỷ lệ gia đình được tuyên truyền phổ biến các luật có liên quan đến lĩnh vực gia đình</t>
  </si>
  <si>
    <t xml:space="preserve"> Tỷ lệ khối, bản có câu lạc bộ gia đình phát triển bền vững </t>
  </si>
  <si>
    <t>Số  CLB gia đình phát triển bền vững tại các khối, bản.</t>
  </si>
  <si>
    <t xml:space="preserve"> Tỷ lệ xã, thị trấn có ban chỉ đạo mô hình phòng chống bạo lực gia đình </t>
  </si>
  <si>
    <t>BCĐ</t>
  </si>
  <si>
    <t>Số BCĐ mô hình PCBLGĐ được thành lập tại các xã, thị trấn (nhân rộng mô hình PCBLGĐ)</t>
  </si>
  <si>
    <t>Lĩnh vực gia đình</t>
  </si>
  <si>
    <t xml:space="preserve"> Tỷ lệ phường, thị trấn đạt chuẩn văn minh đô thị</t>
  </si>
  <si>
    <t>TT</t>
  </si>
  <si>
    <t xml:space="preserve"> Số thị trấn đạt chuẩn văn minh đô thị</t>
  </si>
  <si>
    <t xml:space="preserve"> Tỷ lệ xã đạt chuẩn văn hóa nông thôn mới</t>
  </si>
  <si>
    <t xml:space="preserve"> Số xã đạt chuẩn VH nông thôn mới</t>
  </si>
  <si>
    <t>5</t>
  </si>
  <si>
    <t xml:space="preserve"> Tỷ lệ cơ quan, đơn vị DN, trường học đạt VH chiếm trong tổng số cơ quan, đơn vị, trường học toàn huyện</t>
  </si>
  <si>
    <t>Cơ quan, đơn vị, DN</t>
  </si>
  <si>
    <t xml:space="preserve"> Số cơ quan, đơn vị, DN đạt tiêu chuẩn văn hóa</t>
  </si>
  <si>
    <t xml:space="preserve"> Tỷ lệ  khối, bản đạt VH chiếm trong tổng số khối, bản toàn huyện</t>
  </si>
  <si>
    <t xml:space="preserve"> Số khối, bản đạt tiêu chuẩn VH</t>
  </si>
  <si>
    <t xml:space="preserve"> Tỷ lệ GĐ đạt chuẩn VH chiếm trong tổng số gia đình toàn huyện</t>
  </si>
  <si>
    <t>Hộ GĐ</t>
  </si>
  <si>
    <t xml:space="preserve"> Số gia đình đạt tiêu chuẩn VH </t>
  </si>
  <si>
    <t>Phong trào toàn dân đoàn kết XD đời sống văn hóa</t>
  </si>
  <si>
    <t>Lĩnh vực Văn hóa - Gia đình</t>
  </si>
  <si>
    <t>Đơn vị 
tính</t>
  </si>
  <si>
    <t xml:space="preserve"> Số TT</t>
  </si>
  <si>
    <t>Biểu số 06</t>
  </si>
  <si>
    <t>Kế hoạch</t>
  </si>
  <si>
    <t>Kế hoạch 2023</t>
  </si>
  <si>
    <t>Chiềng Sinh</t>
  </si>
  <si>
    <t>Chiềng Đông</t>
  </si>
  <si>
    <t>Nà Sáy</t>
  </si>
  <si>
    <t>Mường Khong</t>
  </si>
  <si>
    <t>Mường Thín</t>
  </si>
  <si>
    <t>TT. Tuần Giáo</t>
  </si>
  <si>
    <t>Quài Tở</t>
  </si>
  <si>
    <t>Quài Cang</t>
  </si>
  <si>
    <t>Quài Nưa</t>
  </si>
  <si>
    <t>Mùn Chung</t>
  </si>
  <si>
    <t>Nà Tòng</t>
  </si>
  <si>
    <t>Mường Mùn</t>
  </si>
  <si>
    <t>Pú Xi</t>
  </si>
  <si>
    <t>Tênh Phông</t>
  </si>
  <si>
    <t>Tỏa Tình</t>
  </si>
  <si>
    <t>Pú Nhung</t>
  </si>
  <si>
    <t>Phình Sáng</t>
  </si>
  <si>
    <t>Rạng Đông</t>
  </si>
  <si>
    <t>Ta Ma</t>
  </si>
  <si>
    <t>Trồng cây phong trào, trồng cây phân tán</t>
  </si>
  <si>
    <t>Kế hoạch năm 2022</t>
  </si>
  <si>
    <t>Năm 2022</t>
  </si>
  <si>
    <t xml:space="preserve">Kế hoạch </t>
  </si>
  <si>
    <t>Ước thực hiện cả năm</t>
  </si>
  <si>
    <t>KH năm 2023</t>
  </si>
  <si>
    <t>Kế hoạch năm 2023</t>
  </si>
  <si>
    <t>So sánh (%)</t>
  </si>
  <si>
    <t>2022/2021</t>
  </si>
  <si>
    <t>2022/
2021</t>
  </si>
  <si>
    <t>2023/2022</t>
  </si>
  <si>
    <t>2023/
2022</t>
  </si>
  <si>
    <t>8=6/4</t>
  </si>
  <si>
    <t>9=7/6</t>
  </si>
  <si>
    <t>Mục tiêu</t>
  </si>
  <si>
    <t>Kế hoạch năm 2023 (Năm học 2023 - 2024)</t>
  </si>
  <si>
    <t>7</t>
  </si>
  <si>
    <t>KẾT QUẢ THỰC HIỆN CÁC CHỈ TIÊU PHÁT TRIỂN SỰ NGHIỆP VĂN HOÁ, THỂ THAO NĂM 2022</t>
  </si>
  <si>
    <t xml:space="preserve"> KẾT QUẢ THỰC HIỆN CÁC CHỈ TIÊU PHÁT TRIỂN LAO ĐỘNG VIỆC LÀM, BẢO VỆ TRẺ EM, CÁC VẤN ĐỀ XÃ HỘI VÀ ĐÀO TẠO NGHỀ NĂM 2022</t>
  </si>
  <si>
    <t>Thực hiện năm 2021 (Năm học 2021 - 2022)</t>
  </si>
  <si>
    <t>Tổng số</t>
  </si>
  <si>
    <t>7-.1</t>
  </si>
  <si>
    <t>7-.2</t>
  </si>
  <si>
    <t>7-.3</t>
  </si>
  <si>
    <t>7-.4</t>
  </si>
  <si>
    <t>7-.5</t>
  </si>
  <si>
    <t>7-.6</t>
  </si>
  <si>
    <t>7-.7</t>
  </si>
  <si>
    <t>7-.8</t>
  </si>
  <si>
    <t>7-.9</t>
  </si>
  <si>
    <t>7-.10</t>
  </si>
  <si>
    <t>7-.11</t>
  </si>
  <si>
    <t>7-.12</t>
  </si>
  <si>
    <t>7-.13</t>
  </si>
  <si>
    <t>7-.14</t>
  </si>
  <si>
    <t>7-.15</t>
  </si>
  <si>
    <t>7-.16</t>
  </si>
  <si>
    <t>7-.17</t>
  </si>
  <si>
    <t>7-.18</t>
  </si>
  <si>
    <t>7-.19</t>
  </si>
  <si>
    <r>
      <t>Kế hoạch năm 2022  
(n</t>
    </r>
    <r>
      <rPr>
        <b/>
        <sz val="9"/>
        <color theme="1"/>
        <rFont val="Times New Roman"/>
        <family val="1"/>
      </rPr>
      <t>ăm học 2022-2023)</t>
    </r>
  </si>
  <si>
    <t>60,3</t>
  </si>
  <si>
    <t>8=6/4 (%)</t>
  </si>
  <si>
    <t>9=7/6 (%)</t>
  </si>
  <si>
    <t>(Kèm theo Báo cáo số:        /BC-UBND ngày 14 tháng 11năm 2022 của UBND huyện Tuần Giáo)</t>
  </si>
  <si>
    <t>Năng suất</t>
  </si>
  <si>
    <t>Sản lượng</t>
  </si>
  <si>
    <t>PHỤ LỤC II</t>
  </si>
  <si>
    <t>(Kèm theo Báo cáo số 899/BC-UBND ngày 28 tháng 11 năm 2022 của UBND huyện Tuần Giáo)</t>
  </si>
  <si>
    <t>30 chỉ tiêu cai nghiện cộng đồng Chưa có định mức của tỉnh hướng dẫn thực hiện theo Luật Phòng, chống ma túy có hiệu lực từ 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</si>
</sst>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₫_-;\-* #,##0\ _₫_-;_-* &quot;-&quot;\ _₫_-;_-@_-"/>
    <numFmt numFmtId="43" formatCode="_-* #,##0.00\ _₫_-;\-* #,##0.00\ _₫_-;_-* &quot;-&quot;??\ _₫_-;_-@_-"/>
    <numFmt numFmtId="164" formatCode="_(* #,##0.00_);_(* \(#,##0.00\);_(* &quot;-&quot;??_);_(@_)"/>
    <numFmt numFmtId="165" formatCode="#,##0.0"/>
    <numFmt numFmtId="166" formatCode="0.0"/>
    <numFmt numFmtId="167" formatCode="_-* #,##0\ _₫_-;\-* #,##0\ _₫_-;_-* &quot;-&quot;??\ _₫_-;_-@_-"/>
    <numFmt numFmtId="168" formatCode="#,##0\ &quot;þ&quot;;[Red]\-#,##0\ &quot;þ&quot;"/>
    <numFmt numFmtId="169" formatCode="_-* #,##0.00_-;\-* #,##0.00_-;_-* &quot;-&quot;??_-;_-@_-"/>
    <numFmt numFmtId="170" formatCode="_-* #,##0.0\ _₫_-;\-* #,##0.0\ _₫_-;_-* &quot;-&quot;??\ _₫_-;_-@_-"/>
    <numFmt numFmtId="171" formatCode="_(* #,##0.0_);_(* \(#,##0.0\);_(* &quot;-&quot;?_);_(@_)"/>
    <numFmt numFmtId="172" formatCode="_(* #,##0_);_(* \(#,##0\);_(* &quot;-&quot;??_);_(@_)"/>
    <numFmt numFmtId="173" formatCode="_(* #,##0.0_);_(* \(#,##0.0\);_(* &quot;-&quot;??_);_(@_)"/>
    <numFmt numFmtId="174" formatCode="#"/>
    <numFmt numFmtId="175" formatCode="_(* #,##0_);_(* \(#,##0\);_(* \-??_);_(@_)"/>
    <numFmt numFmtId="176" formatCode="_(* #,##0.0_);_(* \(#,##0.0\);_(* \-??_);_(@_)"/>
    <numFmt numFmtId="177" formatCode="#,##0.0_);\(#,##0.0\)"/>
    <numFmt numFmtId="178" formatCode="0;[Red]0"/>
    <numFmt numFmtId="179" formatCode="0.0;[Red]0.0"/>
    <numFmt numFmtId="180" formatCode="#,##0.0;[Red]#,##0.0"/>
    <numFmt numFmtId="181" formatCode="_-* #,##0.000\ _₫_-;\-* #,##0.000\ _₫_-;_-* &quot;-&quot;??\ _₫_-;_-@_-"/>
    <numFmt numFmtId="182" formatCode="_-* #,##0.0000\ _₫_-;\-* #,##0.0000\ _₫_-;_-* &quot;-&quot;??\ _₫_-;_-@_-"/>
    <numFmt numFmtId="183" formatCode="0.000"/>
    <numFmt numFmtId="184" formatCode="_-* #,##0.0\ _₫_-;\-* #,##0.0\ _₫_-;_-* &quot;-&quot;?\ _₫_-;_-@_-"/>
  </numFmts>
  <fonts count="69" x14ac:knownFonts="1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name val=".VnTime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family val="2"/>
    </font>
    <font>
      <sz val="10"/>
      <name val=".VnTime"/>
      <family val="2"/>
    </font>
    <font>
      <sz val="11"/>
      <color theme="1"/>
      <name val="Calibri"/>
      <family val="2"/>
      <charset val="163"/>
      <scheme val="minor"/>
    </font>
    <font>
      <sz val="13"/>
      <name val=".VnTime"/>
      <family val="2"/>
    </font>
    <font>
      <sz val="9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63"/>
    </font>
    <font>
      <b/>
      <sz val="9"/>
      <name val="Times New Roman"/>
      <family val="1"/>
      <charset val="163"/>
    </font>
    <font>
      <i/>
      <sz val="13"/>
      <name val="Times New Roman"/>
      <family val="1"/>
      <charset val="163"/>
    </font>
    <font>
      <b/>
      <sz val="14"/>
      <name val="Times New Roman"/>
      <family val="1"/>
    </font>
    <font>
      <b/>
      <sz val="12"/>
      <name val="Times New Roman"/>
      <family val="1"/>
      <charset val="163"/>
    </font>
    <font>
      <u/>
      <sz val="12"/>
      <name val="Times New Roman"/>
      <family val="1"/>
      <charset val="163"/>
    </font>
    <font>
      <i/>
      <sz val="10"/>
      <name val="Times New Roman"/>
      <family val="1"/>
      <charset val="163"/>
    </font>
    <font>
      <b/>
      <sz val="8"/>
      <name val="Times New Roman"/>
      <family val="1"/>
      <charset val="163"/>
    </font>
    <font>
      <i/>
      <sz val="10"/>
      <name val="Arial"/>
      <family val="2"/>
    </font>
    <font>
      <i/>
      <sz val="1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  <charset val="163"/>
    </font>
    <font>
      <b/>
      <i/>
      <sz val="14"/>
      <name val="Times New Roman"/>
      <family val="1"/>
      <charset val="163"/>
    </font>
    <font>
      <b/>
      <sz val="13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Times New Roman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i/>
      <sz val="9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Times New Roman"/>
      <family val="1"/>
    </font>
    <font>
      <i/>
      <sz val="13"/>
      <color rgb="FFFF000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i/>
      <sz val="10"/>
      <name val="Times New Roman"/>
      <family val="1"/>
    </font>
    <font>
      <sz val="9"/>
      <color rgb="FFFF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name val="Times New Roman"/>
      <family val="1"/>
      <charset val="163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sz val="7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8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7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7" fillId="0" borderId="0"/>
    <xf numFmtId="0" fontId="3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712">
    <xf numFmtId="0" fontId="0" fillId="0" borderId="0" xfId="0"/>
    <xf numFmtId="0" fontId="5" fillId="0" borderId="0" xfId="54" applyFont="1" applyFill="1" applyAlignment="1">
      <alignment vertical="center" wrapText="1"/>
    </xf>
    <xf numFmtId="0" fontId="14" fillId="0" borderId="0" xfId="54" applyFont="1" applyFill="1" applyAlignment="1">
      <alignment vertical="center" wrapText="1"/>
    </xf>
    <xf numFmtId="0" fontId="15" fillId="0" borderId="0" xfId="54" applyFont="1" applyFill="1" applyAlignment="1">
      <alignment vertical="center" wrapText="1"/>
    </xf>
    <xf numFmtId="172" fontId="5" fillId="0" borderId="0" xfId="3" applyNumberFormat="1" applyFont="1" applyFill="1" applyAlignment="1">
      <alignment vertical="center" wrapText="1"/>
    </xf>
    <xf numFmtId="0" fontId="16" fillId="0" borderId="0" xfId="54" applyFont="1" applyFill="1" applyAlignment="1">
      <alignment vertical="center" wrapText="1"/>
    </xf>
    <xf numFmtId="0" fontId="15" fillId="2" borderId="0" xfId="54" applyFont="1" applyFill="1" applyAlignment="1">
      <alignment vertical="center" wrapText="1"/>
    </xf>
    <xf numFmtId="0" fontId="16" fillId="2" borderId="0" xfId="54" applyFont="1" applyFill="1" applyAlignment="1">
      <alignment vertical="center" wrapText="1"/>
    </xf>
    <xf numFmtId="172" fontId="16" fillId="0" borderId="0" xfId="3" applyNumberFormat="1" applyFont="1" applyFill="1" applyAlignment="1">
      <alignment vertical="center" wrapText="1"/>
    </xf>
    <xf numFmtId="0" fontId="16" fillId="0" borderId="4" xfId="54" applyFont="1" applyFill="1" applyBorder="1" applyAlignment="1">
      <alignment vertical="center" wrapText="1"/>
    </xf>
    <xf numFmtId="172" fontId="16" fillId="0" borderId="4" xfId="3" applyNumberFormat="1" applyFont="1" applyFill="1" applyBorder="1" applyAlignment="1">
      <alignment vertical="center" wrapText="1"/>
    </xf>
    <xf numFmtId="0" fontId="4" fillId="0" borderId="0" xfId="54" applyFont="1" applyFill="1" applyAlignment="1">
      <alignment vertical="center" wrapText="1"/>
    </xf>
    <xf numFmtId="0" fontId="17" fillId="0" borderId="0" xfId="54" applyFont="1" applyFill="1" applyAlignment="1">
      <alignment vertical="center" wrapText="1"/>
    </xf>
    <xf numFmtId="0" fontId="18" fillId="0" borderId="0" xfId="54" applyFont="1" applyFill="1" applyAlignment="1">
      <alignment vertical="center" wrapText="1"/>
    </xf>
    <xf numFmtId="166" fontId="14" fillId="0" borderId="0" xfId="54" applyNumberFormat="1" applyFont="1" applyFill="1" applyAlignment="1">
      <alignment vertical="center" wrapText="1"/>
    </xf>
    <xf numFmtId="172" fontId="20" fillId="0" borderId="1" xfId="3" applyNumberFormat="1" applyFont="1" applyFill="1" applyBorder="1" applyAlignment="1">
      <alignment vertical="center" wrapText="1"/>
    </xf>
    <xf numFmtId="173" fontId="20" fillId="0" borderId="1" xfId="3" applyNumberFormat="1" applyFont="1" applyFill="1" applyBorder="1" applyAlignment="1">
      <alignment horizontal="center" vertical="center" wrapText="1"/>
    </xf>
    <xf numFmtId="173" fontId="17" fillId="0" borderId="1" xfId="3" applyNumberFormat="1" applyFont="1" applyFill="1" applyBorder="1" applyAlignment="1">
      <alignment vertical="center" wrapText="1"/>
    </xf>
    <xf numFmtId="0" fontId="17" fillId="0" borderId="1" xfId="55" applyFont="1" applyFill="1" applyBorder="1" applyAlignment="1">
      <alignment horizontal="center" vertical="center" wrapText="1"/>
    </xf>
    <xf numFmtId="173" fontId="16" fillId="0" borderId="1" xfId="3" applyNumberFormat="1" applyFont="1" applyFill="1" applyBorder="1" applyAlignment="1">
      <alignment horizontal="center" vertical="center" wrapText="1"/>
    </xf>
    <xf numFmtId="173" fontId="16" fillId="0" borderId="1" xfId="3" applyNumberFormat="1" applyFont="1" applyFill="1" applyBorder="1" applyAlignment="1">
      <alignment vertical="center" wrapText="1"/>
    </xf>
    <xf numFmtId="0" fontId="16" fillId="0" borderId="1" xfId="55" applyFont="1" applyFill="1" applyBorder="1" applyAlignment="1">
      <alignment horizontal="center" vertical="center" wrapText="1"/>
    </xf>
    <xf numFmtId="173" fontId="21" fillId="0" borderId="1" xfId="3" applyNumberFormat="1" applyFont="1" applyFill="1" applyBorder="1" applyAlignment="1">
      <alignment vertical="center" wrapText="1"/>
    </xf>
    <xf numFmtId="0" fontId="21" fillId="0" borderId="1" xfId="55" applyFont="1" applyFill="1" applyBorder="1" applyAlignment="1">
      <alignment horizontal="center" vertical="center" wrapText="1"/>
    </xf>
    <xf numFmtId="0" fontId="21" fillId="0" borderId="0" xfId="54" applyFont="1" applyFill="1" applyAlignment="1">
      <alignment vertical="center" wrapText="1"/>
    </xf>
    <xf numFmtId="0" fontId="22" fillId="0" borderId="0" xfId="54" applyFont="1" applyFill="1" applyAlignment="1">
      <alignment vertical="center" wrapText="1"/>
    </xf>
    <xf numFmtId="0" fontId="5" fillId="0" borderId="0" xfId="54" applyFont="1" applyFill="1" applyBorder="1" applyAlignment="1">
      <alignment vertical="center" wrapText="1"/>
    </xf>
    <xf numFmtId="0" fontId="16" fillId="0" borderId="0" xfId="54" applyFont="1" applyFill="1" applyBorder="1" applyAlignment="1">
      <alignment vertical="center" wrapText="1"/>
    </xf>
    <xf numFmtId="0" fontId="14" fillId="0" borderId="0" xfId="54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32" fillId="0" borderId="0" xfId="2" applyFont="1" applyFill="1"/>
    <xf numFmtId="0" fontId="31" fillId="0" borderId="0" xfId="2" applyFont="1" applyFill="1"/>
    <xf numFmtId="0" fontId="32" fillId="0" borderId="0" xfId="2" applyFont="1" applyFill="1" applyAlignment="1">
      <alignment vertical="center"/>
    </xf>
    <xf numFmtId="172" fontId="45" fillId="0" borderId="0" xfId="3" applyNumberFormat="1" applyFont="1" applyFill="1" applyBorder="1" applyAlignment="1">
      <alignment horizontal="center" vertical="center" wrapText="1"/>
    </xf>
    <xf numFmtId="0" fontId="46" fillId="2" borderId="0" xfId="54" applyFont="1" applyFill="1" applyAlignment="1">
      <alignment vertical="center" wrapText="1"/>
    </xf>
    <xf numFmtId="0" fontId="47" fillId="0" borderId="0" xfId="54" applyFont="1" applyFill="1" applyAlignment="1">
      <alignment vertical="center" wrapText="1"/>
    </xf>
    <xf numFmtId="0" fontId="48" fillId="0" borderId="0" xfId="2" applyFont="1" applyFill="1"/>
    <xf numFmtId="3" fontId="30" fillId="0" borderId="1" xfId="3" applyNumberFormat="1" applyFont="1" applyFill="1" applyBorder="1" applyAlignment="1">
      <alignment vertical="center" wrapText="1"/>
    </xf>
    <xf numFmtId="3" fontId="30" fillId="0" borderId="1" xfId="3" applyNumberFormat="1" applyFont="1" applyFill="1" applyBorder="1" applyAlignment="1">
      <alignment horizontal="center" vertical="center" wrapText="1"/>
    </xf>
    <xf numFmtId="3" fontId="41" fillId="0" borderId="0" xfId="54" applyNumberFormat="1" applyFont="1" applyFill="1" applyAlignment="1">
      <alignment vertical="center" wrapText="1"/>
    </xf>
    <xf numFmtId="3" fontId="30" fillId="0" borderId="0" xfId="54" applyNumberFormat="1" applyFont="1" applyFill="1" applyAlignment="1">
      <alignment vertical="center" wrapText="1"/>
    </xf>
    <xf numFmtId="3" fontId="3" fillId="0" borderId="0" xfId="54" applyNumberFormat="1" applyFont="1" applyFill="1" applyAlignment="1">
      <alignment vertical="center" wrapText="1"/>
    </xf>
    <xf numFmtId="0" fontId="50" fillId="0" borderId="0" xfId="0" applyFont="1" applyFill="1" applyAlignment="1">
      <alignment vertical="center" wrapText="1"/>
    </xf>
    <xf numFmtId="172" fontId="25" fillId="0" borderId="0" xfId="3" applyNumberFormat="1" applyFont="1" applyFill="1" applyAlignment="1">
      <alignment horizontal="left" vertical="center" wrapText="1"/>
    </xf>
    <xf numFmtId="172" fontId="23" fillId="0" borderId="0" xfId="3" applyNumberFormat="1" applyFont="1" applyFill="1" applyBorder="1" applyAlignment="1">
      <alignment horizontal="center" vertical="center" wrapText="1"/>
    </xf>
    <xf numFmtId="172" fontId="52" fillId="0" borderId="1" xfId="9" applyNumberFormat="1" applyFont="1" applyFill="1" applyBorder="1" applyAlignment="1" applyProtection="1">
      <alignment horizontal="right" vertical="center" wrapText="1"/>
      <protection locked="0"/>
    </xf>
    <xf numFmtId="172" fontId="54" fillId="0" borderId="1" xfId="9" applyNumberFormat="1" applyFont="1" applyFill="1" applyBorder="1" applyAlignment="1">
      <alignment horizontal="right" vertical="center" wrapText="1"/>
    </xf>
    <xf numFmtId="175" fontId="54" fillId="0" borderId="15" xfId="3" applyNumberFormat="1" applyFont="1" applyFill="1" applyBorder="1" applyAlignment="1" applyProtection="1">
      <alignment horizontal="right" vertical="center" wrapText="1"/>
    </xf>
    <xf numFmtId="175" fontId="52" fillId="0" borderId="15" xfId="3" applyNumberFormat="1" applyFont="1" applyFill="1" applyBorder="1" applyAlignment="1" applyProtection="1">
      <alignment horizontal="right" vertical="center" wrapText="1"/>
    </xf>
    <xf numFmtId="175" fontId="54" fillId="0" borderId="1" xfId="3" applyNumberFormat="1" applyFont="1" applyFill="1" applyBorder="1" applyAlignment="1" applyProtection="1">
      <alignment horizontal="right" vertical="center" wrapText="1"/>
    </xf>
    <xf numFmtId="175" fontId="54" fillId="0" borderId="21" xfId="3" applyNumberFormat="1" applyFont="1" applyFill="1" applyBorder="1" applyAlignment="1" applyProtection="1">
      <alignment horizontal="right" vertical="center" wrapText="1"/>
    </xf>
    <xf numFmtId="172" fontId="54" fillId="0" borderId="1" xfId="3" applyNumberFormat="1" applyFont="1" applyFill="1" applyBorder="1" applyAlignment="1">
      <alignment horizontal="right" vertical="center" wrapText="1"/>
    </xf>
    <xf numFmtId="172" fontId="52" fillId="0" borderId="1" xfId="3" applyNumberFormat="1" applyFont="1" applyFill="1" applyBorder="1" applyAlignment="1">
      <alignment horizontal="right" vertical="center" wrapText="1"/>
    </xf>
    <xf numFmtId="164" fontId="52" fillId="0" borderId="15" xfId="3" applyFont="1" applyFill="1" applyBorder="1" applyAlignment="1" applyProtection="1">
      <alignment horizontal="right" vertical="center" wrapText="1"/>
    </xf>
    <xf numFmtId="172" fontId="52" fillId="0" borderId="0" xfId="3" applyNumberFormat="1" applyFont="1" applyFill="1" applyBorder="1" applyAlignment="1">
      <alignment horizontal="right" vertical="center" wrapText="1"/>
    </xf>
    <xf numFmtId="175" fontId="20" fillId="0" borderId="15" xfId="3" applyNumberFormat="1" applyFont="1" applyFill="1" applyBorder="1" applyAlignment="1" applyProtection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2" fontId="20" fillId="2" borderId="1" xfId="2" applyNumberFormat="1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horizontal="center" vertical="center" wrapText="1"/>
    </xf>
    <xf numFmtId="165" fontId="30" fillId="2" borderId="1" xfId="2" applyNumberFormat="1" applyFont="1" applyFill="1" applyBorder="1" applyAlignment="1">
      <alignment horizontal="right" vertical="center" wrapText="1"/>
    </xf>
    <xf numFmtId="0" fontId="30" fillId="2" borderId="1" xfId="2" applyFont="1" applyFill="1" applyBorder="1" applyAlignment="1">
      <alignment horizontal="center" vertical="center" wrapText="1"/>
    </xf>
    <xf numFmtId="3" fontId="20" fillId="2" borderId="1" xfId="2" applyNumberFormat="1" applyFont="1" applyFill="1" applyBorder="1" applyAlignment="1">
      <alignment horizontal="right" vertical="center" wrapText="1"/>
    </xf>
    <xf numFmtId="0" fontId="30" fillId="2" borderId="1" xfId="2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horizontal="left" vertical="center" wrapText="1"/>
    </xf>
    <xf numFmtId="0" fontId="30" fillId="2" borderId="1" xfId="65" applyFont="1" applyFill="1" applyBorder="1" applyAlignment="1">
      <alignment horizontal="center" vertical="center" wrapText="1"/>
    </xf>
    <xf numFmtId="0" fontId="30" fillId="2" borderId="1" xfId="65" quotePrefix="1" applyFont="1" applyFill="1" applyBorder="1" applyAlignment="1">
      <alignment horizontal="center" vertical="center" wrapText="1"/>
    </xf>
    <xf numFmtId="0" fontId="30" fillId="2" borderId="1" xfId="62" quotePrefix="1" applyFont="1" applyFill="1" applyBorder="1" applyAlignment="1">
      <alignment horizontal="center" vertical="center" wrapText="1"/>
    </xf>
    <xf numFmtId="0" fontId="30" fillId="2" borderId="1" xfId="62" applyFont="1" applyFill="1" applyBorder="1" applyAlignment="1">
      <alignment horizontal="center" vertical="center" wrapText="1"/>
    </xf>
    <xf numFmtId="166" fontId="30" fillId="2" borderId="1" xfId="0" applyNumberFormat="1" applyFont="1" applyFill="1" applyBorder="1" applyAlignment="1">
      <alignment horizontal="right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51" fillId="0" borderId="4" xfId="54" applyFont="1" applyFill="1" applyBorder="1" applyAlignment="1">
      <alignment vertical="center" wrapText="1"/>
    </xf>
    <xf numFmtId="0" fontId="48" fillId="0" borderId="4" xfId="54" applyFont="1" applyFill="1" applyBorder="1" applyAlignment="1">
      <alignment vertical="center" wrapText="1"/>
    </xf>
    <xf numFmtId="0" fontId="42" fillId="0" borderId="4" xfId="54" applyFont="1" applyFill="1" applyBorder="1" applyAlignment="1">
      <alignment horizontal="center" vertical="center" wrapText="1"/>
    </xf>
    <xf numFmtId="0" fontId="16" fillId="0" borderId="4" xfId="54" applyFont="1" applyFill="1" applyBorder="1" applyAlignment="1">
      <alignment horizontal="center" vertical="center" wrapText="1"/>
    </xf>
    <xf numFmtId="169" fontId="22" fillId="0" borderId="1" xfId="54" applyNumberFormat="1" applyFont="1" applyFill="1" applyBorder="1" applyAlignment="1">
      <alignment vertical="center" wrapText="1"/>
    </xf>
    <xf numFmtId="172" fontId="15" fillId="0" borderId="1" xfId="54" applyNumberFormat="1" applyFont="1" applyFill="1" applyBorder="1" applyAlignment="1">
      <alignment vertical="center" wrapText="1"/>
    </xf>
    <xf numFmtId="172" fontId="16" fillId="0" borderId="1" xfId="60" applyNumberFormat="1" applyFont="1" applyFill="1" applyBorder="1" applyAlignment="1">
      <alignment vertical="center" wrapText="1"/>
    </xf>
    <xf numFmtId="169" fontId="14" fillId="0" borderId="1" xfId="54" applyNumberFormat="1" applyFont="1" applyFill="1" applyBorder="1" applyAlignment="1">
      <alignment vertical="center" wrapText="1"/>
    </xf>
    <xf numFmtId="172" fontId="16" fillId="0" borderId="1" xfId="3" applyNumberFormat="1" applyFont="1" applyFill="1" applyBorder="1" applyAlignment="1">
      <alignment vertical="center" wrapText="1"/>
    </xf>
    <xf numFmtId="0" fontId="15" fillId="0" borderId="1" xfId="54" applyFont="1" applyFill="1" applyBorder="1" applyAlignment="1">
      <alignment vertical="center" wrapText="1"/>
    </xf>
    <xf numFmtId="166" fontId="16" fillId="0" borderId="1" xfId="3" applyNumberFormat="1" applyFont="1" applyFill="1" applyBorder="1" applyAlignment="1">
      <alignment vertical="center" wrapText="1"/>
    </xf>
    <xf numFmtId="0" fontId="14" fillId="0" borderId="1" xfId="54" applyFont="1" applyFill="1" applyBorder="1" applyAlignment="1">
      <alignment vertical="center" wrapText="1"/>
    </xf>
    <xf numFmtId="164" fontId="16" fillId="0" borderId="1" xfId="3" applyFont="1" applyFill="1" applyBorder="1" applyAlignment="1">
      <alignment vertical="center" wrapText="1"/>
    </xf>
    <xf numFmtId="43" fontId="16" fillId="0" borderId="1" xfId="9" applyFont="1" applyFill="1" applyBorder="1" applyAlignment="1">
      <alignment horizontal="right" vertical="center" wrapText="1"/>
    </xf>
    <xf numFmtId="0" fontId="22" fillId="0" borderId="1" xfId="54" applyFont="1" applyFill="1" applyBorder="1" applyAlignment="1">
      <alignment vertical="center" wrapText="1"/>
    </xf>
    <xf numFmtId="0" fontId="57" fillId="0" borderId="1" xfId="54" applyFont="1" applyFill="1" applyBorder="1" applyAlignment="1">
      <alignment vertical="center" wrapText="1"/>
    </xf>
    <xf numFmtId="3" fontId="27" fillId="0" borderId="7" xfId="3" applyNumberFormat="1" applyFont="1" applyFill="1" applyBorder="1" applyAlignment="1">
      <alignment horizontal="center" vertical="center" wrapText="1"/>
    </xf>
    <xf numFmtId="3" fontId="27" fillId="0" borderId="3" xfId="55" quotePrefix="1" applyNumberFormat="1" applyFont="1" applyFill="1" applyBorder="1" applyAlignment="1">
      <alignment horizontal="center" vertical="center" wrapText="1"/>
    </xf>
    <xf numFmtId="3" fontId="27" fillId="0" borderId="3" xfId="3" applyNumberFormat="1" applyFont="1" applyFill="1" applyBorder="1" applyAlignment="1">
      <alignment horizontal="center" vertical="center" wrapText="1"/>
    </xf>
    <xf numFmtId="3" fontId="27" fillId="0" borderId="1" xfId="3" applyNumberFormat="1" applyFont="1" applyFill="1" applyBorder="1" applyAlignment="1">
      <alignment horizontal="center" vertical="center" wrapText="1"/>
    </xf>
    <xf numFmtId="3" fontId="27" fillId="0" borderId="1" xfId="3" applyNumberFormat="1" applyFont="1" applyFill="1" applyBorder="1" applyAlignment="1">
      <alignment horizontal="center" vertical="center"/>
    </xf>
    <xf numFmtId="3" fontId="30" fillId="0" borderId="1" xfId="55" applyNumberFormat="1" applyFont="1" applyFill="1" applyBorder="1" applyAlignment="1">
      <alignment horizontal="center" vertical="center" wrapText="1"/>
    </xf>
    <xf numFmtId="0" fontId="20" fillId="2" borderId="0" xfId="2" applyFont="1" applyFill="1" applyAlignment="1">
      <alignment horizontal="right" vertical="center" wrapText="1"/>
    </xf>
    <xf numFmtId="0" fontId="20" fillId="2" borderId="0" xfId="2" applyFont="1" applyFill="1" applyAlignment="1">
      <alignment horizontal="center"/>
    </xf>
    <xf numFmtId="0" fontId="17" fillId="2" borderId="1" xfId="2" applyFont="1" applyFill="1" applyBorder="1" applyAlignment="1">
      <alignment vertical="center" wrapText="1"/>
    </xf>
    <xf numFmtId="165" fontId="30" fillId="2" borderId="1" xfId="21" applyNumberFormat="1" applyFont="1" applyFill="1" applyBorder="1" applyAlignment="1">
      <alignment horizontal="right" vertical="center"/>
    </xf>
    <xf numFmtId="3" fontId="20" fillId="2" borderId="1" xfId="24" applyNumberFormat="1" applyFont="1" applyFill="1" applyBorder="1" applyAlignment="1">
      <alignment horizontal="right" vertical="center" wrapText="1"/>
    </xf>
    <xf numFmtId="165" fontId="30" fillId="2" borderId="1" xfId="25" applyNumberFormat="1" applyFont="1" applyFill="1" applyBorder="1" applyAlignment="1">
      <alignment horizontal="right" vertical="center"/>
    </xf>
    <xf numFmtId="3" fontId="20" fillId="2" borderId="1" xfId="27" applyNumberFormat="1" applyFont="1" applyFill="1" applyBorder="1" applyAlignment="1">
      <alignment horizontal="right" vertical="center" wrapText="1"/>
    </xf>
    <xf numFmtId="0" fontId="30" fillId="2" borderId="1" xfId="28" applyFont="1" applyFill="1" applyBorder="1" applyAlignment="1">
      <alignment horizontal="right" vertical="center" wrapText="1"/>
    </xf>
    <xf numFmtId="1" fontId="20" fillId="2" borderId="1" xfId="2" applyNumberFormat="1" applyFont="1" applyFill="1" applyBorder="1" applyAlignment="1">
      <alignment horizontal="righ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1" fontId="20" fillId="2" borderId="1" xfId="32" applyNumberFormat="1" applyFont="1" applyFill="1" applyBorder="1" applyAlignment="1">
      <alignment horizontal="right" vertical="center" wrapText="1"/>
    </xf>
    <xf numFmtId="0" fontId="20" fillId="2" borderId="1" xfId="35" applyFont="1" applyFill="1" applyBorder="1" applyAlignment="1">
      <alignment horizontal="right" vertical="center"/>
    </xf>
    <xf numFmtId="166" fontId="20" fillId="2" borderId="1" xfId="2" applyNumberFormat="1" applyFont="1" applyFill="1" applyBorder="1" applyAlignment="1">
      <alignment horizontal="right" vertical="center" wrapText="1"/>
    </xf>
    <xf numFmtId="1" fontId="30" fillId="2" borderId="1" xfId="2" applyNumberFormat="1" applyFont="1" applyFill="1" applyBorder="1" applyAlignment="1">
      <alignment horizontal="right" vertical="center" wrapText="1"/>
    </xf>
    <xf numFmtId="3" fontId="20" fillId="2" borderId="1" xfId="38" applyNumberFormat="1" applyFont="1" applyFill="1" applyBorder="1" applyAlignment="1">
      <alignment horizontal="right" vertical="center" wrapText="1"/>
    </xf>
    <xf numFmtId="3" fontId="20" fillId="2" borderId="1" xfId="39" applyNumberFormat="1" applyFont="1" applyFill="1" applyBorder="1" applyAlignment="1">
      <alignment horizontal="right" vertical="center" wrapText="1"/>
    </xf>
    <xf numFmtId="166" fontId="20" fillId="2" borderId="1" xfId="40" applyNumberFormat="1" applyFont="1" applyFill="1" applyBorder="1" applyAlignment="1">
      <alignment horizontal="right" vertical="center"/>
    </xf>
    <xf numFmtId="3" fontId="17" fillId="2" borderId="1" xfId="2" applyNumberFormat="1" applyFont="1" applyFill="1" applyBorder="1" applyAlignment="1">
      <alignment horizontal="right" vertical="center" wrapText="1"/>
    </xf>
    <xf numFmtId="3" fontId="20" fillId="2" borderId="1" xfId="49" applyNumberFormat="1" applyFont="1" applyFill="1" applyBorder="1" applyAlignment="1">
      <alignment horizontal="right" vertical="center"/>
    </xf>
    <xf numFmtId="1" fontId="20" fillId="2" borderId="4" xfId="2" applyNumberFormat="1" applyFont="1" applyFill="1" applyBorder="1" applyAlignment="1">
      <alignment horizontal="right" vertical="center" wrapText="1"/>
    </xf>
    <xf numFmtId="0" fontId="20" fillId="2" borderId="0" xfId="2" applyFont="1" applyFill="1"/>
    <xf numFmtId="0" fontId="20" fillId="2" borderId="0" xfId="2" applyFont="1" applyFill="1" applyAlignment="1">
      <alignment wrapText="1"/>
    </xf>
    <xf numFmtId="0" fontId="17" fillId="2" borderId="1" xfId="65" applyFont="1" applyFill="1" applyBorder="1" applyAlignment="1">
      <alignment horizontal="center" vertical="center" wrapText="1"/>
    </xf>
    <xf numFmtId="166" fontId="30" fillId="2" borderId="1" xfId="19" applyNumberFormat="1" applyFont="1" applyFill="1" applyBorder="1" applyAlignment="1">
      <alignment horizontal="right" vertical="center"/>
    </xf>
    <xf numFmtId="0" fontId="20" fillId="2" borderId="0" xfId="2" applyFont="1" applyFill="1" applyAlignment="1">
      <alignment horizontal="center" vertical="center" wrapText="1"/>
    </xf>
    <xf numFmtId="49" fontId="20" fillId="2" borderId="0" xfId="2" applyNumberFormat="1" applyFont="1" applyFill="1" applyAlignment="1">
      <alignment horizontal="center"/>
    </xf>
    <xf numFmtId="0" fontId="30" fillId="2" borderId="0" xfId="2" applyFont="1" applyFill="1"/>
    <xf numFmtId="49" fontId="17" fillId="2" borderId="1" xfId="2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left" vertical="center" wrapText="1"/>
    </xf>
    <xf numFmtId="0" fontId="20" fillId="2" borderId="1" xfId="2" applyFont="1" applyFill="1" applyBorder="1"/>
    <xf numFmtId="49" fontId="20" fillId="2" borderId="1" xfId="2" applyNumberFormat="1" applyFont="1" applyFill="1" applyBorder="1" applyAlignment="1">
      <alignment horizontal="center" vertical="center" wrapText="1"/>
    </xf>
    <xf numFmtId="3" fontId="20" fillId="2" borderId="1" xfId="19" applyNumberFormat="1" applyFont="1" applyFill="1" applyBorder="1" applyAlignment="1">
      <alignment horizontal="right" vertical="center"/>
    </xf>
    <xf numFmtId="165" fontId="20" fillId="2" borderId="1" xfId="20" applyNumberFormat="1" applyFont="1" applyFill="1" applyBorder="1" applyAlignment="1">
      <alignment horizontal="right" vertical="center" wrapText="1"/>
    </xf>
    <xf numFmtId="166" fontId="20" fillId="2" borderId="1" xfId="2" applyNumberFormat="1" applyFont="1" applyFill="1" applyBorder="1" applyAlignment="1">
      <alignment vertical="center"/>
    </xf>
    <xf numFmtId="0" fontId="20" fillId="2" borderId="1" xfId="2" applyFont="1" applyFill="1" applyBorder="1" applyAlignment="1">
      <alignment vertical="top" wrapText="1"/>
    </xf>
    <xf numFmtId="165" fontId="20" fillId="2" borderId="0" xfId="2" applyNumberFormat="1" applyFont="1" applyFill="1"/>
    <xf numFmtId="49" fontId="30" fillId="2" borderId="1" xfId="2" applyNumberFormat="1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vertical="top" wrapText="1"/>
    </xf>
    <xf numFmtId="3" fontId="20" fillId="2" borderId="1" xfId="23" applyNumberFormat="1" applyFont="1" applyFill="1" applyBorder="1" applyAlignment="1">
      <alignment horizontal="right" vertical="center"/>
    </xf>
    <xf numFmtId="4" fontId="30" fillId="2" borderId="1" xfId="21" applyNumberFormat="1" applyFont="1" applyFill="1" applyBorder="1" applyAlignment="1">
      <alignment horizontal="right" vertical="center"/>
    </xf>
    <xf numFmtId="0" fontId="30" fillId="2" borderId="1" xfId="2" applyFont="1" applyFill="1" applyBorder="1" applyAlignment="1">
      <alignment horizontal="center" vertical="top" wrapText="1"/>
    </xf>
    <xf numFmtId="3" fontId="20" fillId="2" borderId="1" xfId="26" applyNumberFormat="1" applyFont="1" applyFill="1" applyBorder="1" applyAlignment="1">
      <alignment horizontal="right" vertical="center"/>
    </xf>
    <xf numFmtId="3" fontId="30" fillId="2" borderId="1" xfId="26" applyNumberFormat="1" applyFont="1" applyFill="1" applyBorder="1" applyAlignment="1">
      <alignment horizontal="right" vertical="center"/>
    </xf>
    <xf numFmtId="0" fontId="17" fillId="2" borderId="1" xfId="2" applyFont="1" applyFill="1" applyBorder="1" applyAlignment="1">
      <alignment horizontal="right" vertical="center" wrapText="1"/>
    </xf>
    <xf numFmtId="0" fontId="41" fillId="2" borderId="1" xfId="2" applyFont="1" applyFill="1" applyBorder="1" applyAlignment="1">
      <alignment horizontal="center" vertical="center" wrapText="1"/>
    </xf>
    <xf numFmtId="0" fontId="30" fillId="2" borderId="1" xfId="2" applyFont="1" applyFill="1" applyBorder="1"/>
    <xf numFmtId="0" fontId="40" fillId="2" borderId="1" xfId="2" applyFont="1" applyFill="1" applyBorder="1" applyAlignment="1">
      <alignment horizontal="center" vertical="center" wrapText="1"/>
    </xf>
    <xf numFmtId="0" fontId="20" fillId="2" borderId="1" xfId="37" applyFont="1" applyFill="1" applyBorder="1" applyAlignment="1">
      <alignment horizontal="right" vertical="center"/>
    </xf>
    <xf numFmtId="0" fontId="20" fillId="2" borderId="1" xfId="36" applyFont="1" applyFill="1" applyBorder="1" applyAlignment="1">
      <alignment horizontal="right" vertical="center"/>
    </xf>
    <xf numFmtId="0" fontId="20" fillId="2" borderId="1" xfId="2" applyFont="1" applyFill="1" applyBorder="1" applyAlignment="1">
      <alignment vertical="center" wrapText="1"/>
    </xf>
    <xf numFmtId="49" fontId="30" fillId="2" borderId="4" xfId="2" applyNumberFormat="1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left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30" fillId="2" borderId="4" xfId="2" applyFont="1" applyFill="1" applyBorder="1"/>
    <xf numFmtId="49" fontId="20" fillId="2" borderId="0" xfId="2" applyNumberFormat="1" applyFont="1" applyFill="1"/>
    <xf numFmtId="49" fontId="20" fillId="2" borderId="0" xfId="2" applyNumberFormat="1" applyFont="1" applyFill="1" applyAlignment="1">
      <alignment wrapText="1"/>
    </xf>
    <xf numFmtId="0" fontId="17" fillId="2" borderId="1" xfId="62" applyFont="1" applyFill="1" applyBorder="1" applyAlignment="1">
      <alignment horizontal="center" vertical="center"/>
    </xf>
    <xf numFmtId="0" fontId="17" fillId="2" borderId="1" xfId="62" applyFont="1" applyFill="1" applyBorder="1" applyAlignment="1">
      <alignment horizontal="left" vertical="center" wrapText="1"/>
    </xf>
    <xf numFmtId="0" fontId="20" fillId="2" borderId="1" xfId="62" applyFont="1" applyFill="1" applyBorder="1" applyAlignment="1">
      <alignment horizontal="center" vertical="center" wrapText="1"/>
    </xf>
    <xf numFmtId="0" fontId="20" fillId="2" borderId="1" xfId="62" applyFont="1" applyFill="1" applyBorder="1" applyAlignment="1">
      <alignment vertical="center" wrapText="1"/>
    </xf>
    <xf numFmtId="166" fontId="20" fillId="2" borderId="23" xfId="67" applyNumberFormat="1" applyFont="1" applyFill="1" applyBorder="1" applyAlignment="1">
      <alignment vertical="center" wrapText="1"/>
    </xf>
    <xf numFmtId="166" fontId="20" fillId="2" borderId="1" xfId="67" applyNumberFormat="1" applyFont="1" applyFill="1" applyBorder="1" applyAlignment="1">
      <alignment vertical="center" wrapText="1"/>
    </xf>
    <xf numFmtId="165" fontId="20" fillId="2" borderId="1" xfId="0" applyNumberFormat="1" applyFont="1" applyFill="1" applyBorder="1" applyAlignment="1">
      <alignment vertical="center" wrapText="1"/>
    </xf>
    <xf numFmtId="165" fontId="20" fillId="2" borderId="1" xfId="67" applyNumberFormat="1" applyFont="1" applyFill="1" applyBorder="1" applyAlignment="1">
      <alignment vertical="center" wrapText="1"/>
    </xf>
    <xf numFmtId="166" fontId="20" fillId="2" borderId="1" xfId="62" applyNumberFormat="1" applyFont="1" applyFill="1" applyBorder="1" applyAlignment="1">
      <alignment vertical="center" wrapText="1"/>
    </xf>
    <xf numFmtId="0" fontId="32" fillId="2" borderId="1" xfId="2" applyFont="1" applyFill="1" applyBorder="1"/>
    <xf numFmtId="166" fontId="32" fillId="2" borderId="0" xfId="2" applyNumberFormat="1" applyFont="1" applyFill="1"/>
    <xf numFmtId="0" fontId="32" fillId="2" borderId="0" xfId="2" applyFont="1" applyFill="1"/>
    <xf numFmtId="0" fontId="20" fillId="2" borderId="23" xfId="62" applyFont="1" applyFill="1" applyBorder="1" applyAlignment="1">
      <alignment vertical="center" wrapText="1"/>
    </xf>
    <xf numFmtId="165" fontId="20" fillId="2" borderId="1" xfId="62" applyNumberFormat="1" applyFont="1" applyFill="1" applyBorder="1" applyAlignment="1">
      <alignment vertical="center" wrapText="1"/>
    </xf>
    <xf numFmtId="0" fontId="17" fillId="2" borderId="1" xfId="62" applyFont="1" applyFill="1" applyBorder="1" applyAlignment="1">
      <alignment horizontal="center" vertical="center" wrapText="1"/>
    </xf>
    <xf numFmtId="3" fontId="17" fillId="2" borderId="23" xfId="18" applyNumberFormat="1" applyFont="1" applyFill="1" applyBorder="1" applyAlignment="1">
      <alignment vertical="center" wrapText="1"/>
    </xf>
    <xf numFmtId="3" fontId="17" fillId="2" borderId="1" xfId="18" applyNumberFormat="1" applyFont="1" applyFill="1" applyBorder="1" applyAlignment="1">
      <alignment vertical="center" wrapText="1"/>
    </xf>
    <xf numFmtId="165" fontId="17" fillId="2" borderId="1" xfId="0" applyNumberFormat="1" applyFont="1" applyFill="1" applyBorder="1" applyAlignment="1">
      <alignment vertical="center" wrapText="1"/>
    </xf>
    <xf numFmtId="0" fontId="19" fillId="2" borderId="1" xfId="2" applyFont="1" applyFill="1" applyBorder="1"/>
    <xf numFmtId="0" fontId="19" fillId="2" borderId="0" xfId="2" applyFont="1" applyFill="1"/>
    <xf numFmtId="0" fontId="20" fillId="2" borderId="1" xfId="62" applyFont="1" applyFill="1" applyBorder="1" applyAlignment="1">
      <alignment horizontal="center" vertical="center"/>
    </xf>
    <xf numFmtId="0" fontId="20" fillId="2" borderId="1" xfId="62" applyFont="1" applyFill="1" applyBorder="1" applyAlignment="1">
      <alignment horizontal="left" vertical="center" wrapText="1"/>
    </xf>
    <xf numFmtId="3" fontId="20" fillId="2" borderId="1" xfId="18" applyNumberFormat="1" applyFont="1" applyFill="1" applyBorder="1" applyAlignment="1">
      <alignment vertical="center" wrapText="1"/>
    </xf>
    <xf numFmtId="3" fontId="20" fillId="2" borderId="23" xfId="62" applyNumberFormat="1" applyFont="1" applyFill="1" applyBorder="1" applyAlignment="1">
      <alignment vertical="center" wrapText="1"/>
    </xf>
    <xf numFmtId="0" fontId="30" fillId="2" borderId="1" xfId="62" applyFont="1" applyFill="1" applyBorder="1" applyAlignment="1">
      <alignment horizontal="center" vertical="center"/>
    </xf>
    <xf numFmtId="166" fontId="30" fillId="2" borderId="1" xfId="62" applyNumberFormat="1" applyFont="1" applyFill="1" applyBorder="1" applyAlignment="1">
      <alignment vertical="center" wrapText="1"/>
    </xf>
    <xf numFmtId="0" fontId="31" fillId="2" borderId="1" xfId="2" applyFont="1" applyFill="1" applyBorder="1"/>
    <xf numFmtId="0" fontId="31" fillId="2" borderId="0" xfId="2" applyFont="1" applyFill="1"/>
    <xf numFmtId="0" fontId="17" fillId="2" borderId="1" xfId="62" applyFont="1" applyFill="1" applyBorder="1" applyAlignment="1">
      <alignment vertical="center" wrapText="1"/>
    </xf>
    <xf numFmtId="3" fontId="17" fillId="2" borderId="1" xfId="62" applyNumberFormat="1" applyFont="1" applyFill="1" applyBorder="1" applyAlignment="1">
      <alignment vertical="center" wrapText="1"/>
    </xf>
    <xf numFmtId="165" fontId="17" fillId="2" borderId="1" xfId="62" applyNumberFormat="1" applyFont="1" applyFill="1" applyBorder="1" applyAlignment="1">
      <alignment vertical="center" wrapText="1"/>
    </xf>
    <xf numFmtId="1" fontId="20" fillId="2" borderId="1" xfId="62" applyNumberFormat="1" applyFont="1" applyFill="1" applyBorder="1" applyAlignment="1">
      <alignment vertical="center" wrapText="1"/>
    </xf>
    <xf numFmtId="1" fontId="17" fillId="2" borderId="23" xfId="62" applyNumberFormat="1" applyFont="1" applyFill="1" applyBorder="1" applyAlignment="1">
      <alignment vertical="center" wrapText="1"/>
    </xf>
    <xf numFmtId="1" fontId="17" fillId="2" borderId="1" xfId="62" applyNumberFormat="1" applyFont="1" applyFill="1" applyBorder="1" applyAlignment="1">
      <alignment vertical="center" wrapText="1"/>
    </xf>
    <xf numFmtId="1" fontId="20" fillId="2" borderId="23" xfId="0" applyNumberFormat="1" applyFont="1" applyFill="1" applyBorder="1" applyAlignment="1"/>
    <xf numFmtId="0" fontId="20" fillId="2" borderId="1" xfId="0" applyNumberFormat="1" applyFont="1" applyFill="1" applyBorder="1" applyAlignment="1"/>
    <xf numFmtId="166" fontId="20" fillId="2" borderId="1" xfId="0" applyNumberFormat="1" applyFont="1" applyFill="1" applyBorder="1" applyAlignment="1"/>
    <xf numFmtId="166" fontId="19" fillId="2" borderId="0" xfId="2" applyNumberFormat="1" applyFont="1" applyFill="1"/>
    <xf numFmtId="0" fontId="30" fillId="2" borderId="1" xfId="62" applyFont="1" applyFill="1" applyBorder="1" applyAlignment="1">
      <alignment horizontal="left" vertical="center" wrapText="1"/>
    </xf>
    <xf numFmtId="0" fontId="17" fillId="2" borderId="1" xfId="68" applyFont="1" applyFill="1" applyBorder="1" applyAlignment="1">
      <alignment vertical="center" wrapText="1"/>
    </xf>
    <xf numFmtId="172" fontId="17" fillId="2" borderId="23" xfId="18" applyNumberFormat="1" applyFont="1" applyFill="1" applyBorder="1" applyAlignment="1">
      <alignment vertical="center" wrapText="1"/>
    </xf>
    <xf numFmtId="172" fontId="17" fillId="2" borderId="1" xfId="18" applyNumberFormat="1" applyFont="1" applyFill="1" applyBorder="1" applyAlignment="1">
      <alignment vertical="center" wrapText="1"/>
    </xf>
    <xf numFmtId="0" fontId="38" fillId="2" borderId="1" xfId="2" applyFont="1" applyFill="1" applyBorder="1"/>
    <xf numFmtId="0" fontId="38" fillId="2" borderId="0" xfId="2" applyFont="1" applyFill="1"/>
    <xf numFmtId="178" fontId="17" fillId="2" borderId="23" xfId="62" applyNumberFormat="1" applyFont="1" applyFill="1" applyBorder="1" applyAlignment="1">
      <alignment vertical="center" wrapText="1"/>
    </xf>
    <xf numFmtId="178" fontId="17" fillId="2" borderId="1" xfId="62" applyNumberFormat="1" applyFont="1" applyFill="1" applyBorder="1" applyAlignment="1">
      <alignment vertical="center" wrapText="1"/>
    </xf>
    <xf numFmtId="0" fontId="20" fillId="2" borderId="23" xfId="62" applyNumberFormat="1" applyFont="1" applyFill="1" applyBorder="1" applyAlignment="1">
      <alignment vertical="center" wrapText="1"/>
    </xf>
    <xf numFmtId="0" fontId="20" fillId="2" borderId="1" xfId="62" applyNumberFormat="1" applyFont="1" applyFill="1" applyBorder="1" applyAlignment="1">
      <alignment vertical="center" wrapText="1"/>
    </xf>
    <xf numFmtId="4" fontId="20" fillId="2" borderId="23" xfId="62" applyNumberFormat="1" applyFont="1" applyFill="1" applyBorder="1" applyAlignment="1">
      <alignment vertical="center" wrapText="1"/>
    </xf>
    <xf numFmtId="4" fontId="20" fillId="2" borderId="1" xfId="62" applyNumberFormat="1" applyFont="1" applyFill="1" applyBorder="1" applyAlignment="1">
      <alignment vertical="center" wrapText="1"/>
    </xf>
    <xf numFmtId="165" fontId="20" fillId="2" borderId="23" xfId="68" applyNumberFormat="1" applyFont="1" applyFill="1" applyBorder="1" applyAlignment="1">
      <alignment vertical="center" wrapText="1"/>
    </xf>
    <xf numFmtId="0" fontId="20" fillId="2" borderId="1" xfId="68" applyNumberFormat="1" applyFont="1" applyFill="1" applyBorder="1" applyAlignment="1">
      <alignment vertical="center" wrapText="1"/>
    </xf>
    <xf numFmtId="165" fontId="20" fillId="2" borderId="1" xfId="68" applyNumberFormat="1" applyFont="1" applyFill="1" applyBorder="1" applyAlignment="1">
      <alignment vertical="center" wrapText="1"/>
    </xf>
    <xf numFmtId="0" fontId="20" fillId="2" borderId="23" xfId="67" applyFont="1" applyFill="1" applyBorder="1" applyAlignment="1">
      <alignment vertical="center" wrapText="1"/>
    </xf>
    <xf numFmtId="0" fontId="20" fillId="2" borderId="1" xfId="67" applyFont="1" applyFill="1" applyBorder="1" applyAlignment="1">
      <alignment vertical="center" wrapText="1"/>
    </xf>
    <xf numFmtId="179" fontId="20" fillId="2" borderId="1" xfId="69" applyNumberFormat="1" applyFont="1" applyFill="1" applyBorder="1" applyAlignment="1">
      <alignment vertical="center" wrapText="1"/>
    </xf>
    <xf numFmtId="0" fontId="20" fillId="2" borderId="23" xfId="0" applyNumberFormat="1" applyFont="1" applyFill="1" applyBorder="1" applyAlignment="1">
      <alignment vertical="center"/>
    </xf>
    <xf numFmtId="166" fontId="20" fillId="2" borderId="1" xfId="0" applyNumberFormat="1" applyFont="1" applyFill="1" applyBorder="1" applyAlignment="1">
      <alignment vertical="center" wrapText="1"/>
    </xf>
    <xf numFmtId="0" fontId="32" fillId="2" borderId="1" xfId="2" applyFont="1" applyFill="1" applyBorder="1" applyAlignment="1">
      <alignment horizontal="center" vertical="center" wrapText="1"/>
    </xf>
    <xf numFmtId="166" fontId="20" fillId="2" borderId="1" xfId="4" applyNumberFormat="1" applyFont="1" applyFill="1" applyBorder="1" applyAlignment="1">
      <alignment vertical="center" wrapText="1"/>
    </xf>
    <xf numFmtId="173" fontId="20" fillId="2" borderId="23" xfId="15" applyNumberFormat="1" applyFont="1" applyFill="1" applyBorder="1" applyAlignment="1">
      <alignment vertical="center"/>
    </xf>
    <xf numFmtId="166" fontId="20" fillId="2" borderId="1" xfId="16" applyNumberFormat="1" applyFont="1" applyFill="1" applyBorder="1" applyAlignment="1">
      <alignment vertical="center" wrapText="1"/>
    </xf>
    <xf numFmtId="179" fontId="20" fillId="2" borderId="1" xfId="62" applyNumberFormat="1" applyFont="1" applyFill="1" applyBorder="1" applyAlignment="1">
      <alignment vertical="center" wrapText="1"/>
    </xf>
    <xf numFmtId="165" fontId="20" fillId="2" borderId="23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vertical="center" wrapText="1"/>
    </xf>
    <xf numFmtId="179" fontId="20" fillId="2" borderId="1" xfId="4" applyNumberFormat="1" applyFont="1" applyFill="1" applyBorder="1" applyAlignment="1">
      <alignment vertical="center" wrapText="1"/>
    </xf>
    <xf numFmtId="166" fontId="20" fillId="2" borderId="23" xfId="4" applyNumberFormat="1" applyFont="1" applyFill="1" applyBorder="1" applyAlignment="1">
      <alignment vertical="center" wrapText="1"/>
    </xf>
    <xf numFmtId="179" fontId="30" fillId="2" borderId="1" xfId="4" applyNumberFormat="1" applyFont="1" applyFill="1" applyBorder="1" applyAlignment="1">
      <alignment vertical="center" wrapText="1"/>
    </xf>
    <xf numFmtId="166" fontId="30" fillId="2" borderId="23" xfId="62" applyNumberFormat="1" applyFont="1" applyFill="1" applyBorder="1" applyAlignment="1">
      <alignment vertical="center"/>
    </xf>
    <xf numFmtId="166" fontId="30" fillId="2" borderId="1" xfId="62" applyNumberFormat="1" applyFont="1" applyFill="1" applyBorder="1" applyAlignment="1">
      <alignment vertical="center"/>
    </xf>
    <xf numFmtId="165" fontId="30" fillId="2" borderId="1" xfId="0" applyNumberFormat="1" applyFont="1" applyFill="1" applyBorder="1" applyAlignment="1">
      <alignment vertical="center" wrapText="1"/>
    </xf>
    <xf numFmtId="0" fontId="31" fillId="2" borderId="1" xfId="2" applyFont="1" applyFill="1" applyBorder="1" applyAlignment="1">
      <alignment horizontal="center" vertical="center" wrapText="1"/>
    </xf>
    <xf numFmtId="179" fontId="20" fillId="2" borderId="23" xfId="64" applyNumberFormat="1" applyFont="1" applyFill="1" applyBorder="1" applyAlignment="1">
      <alignment vertical="center" wrapText="1"/>
    </xf>
    <xf numFmtId="179" fontId="20" fillId="2" borderId="1" xfId="64" applyNumberFormat="1" applyFont="1" applyFill="1" applyBorder="1" applyAlignment="1">
      <alignment vertical="center" wrapText="1"/>
    </xf>
    <xf numFmtId="166" fontId="20" fillId="2" borderId="1" xfId="64" applyNumberFormat="1" applyFont="1" applyFill="1" applyBorder="1" applyAlignment="1">
      <alignment vertical="center" wrapText="1"/>
    </xf>
    <xf numFmtId="179" fontId="30" fillId="2" borderId="23" xfId="64" applyNumberFormat="1" applyFont="1" applyFill="1" applyBorder="1" applyAlignment="1">
      <alignment vertical="center" wrapText="1"/>
    </xf>
    <xf numFmtId="179" fontId="30" fillId="2" borderId="1" xfId="64" applyNumberFormat="1" applyFont="1" applyFill="1" applyBorder="1" applyAlignment="1">
      <alignment vertical="center" wrapText="1"/>
    </xf>
    <xf numFmtId="3" fontId="30" fillId="2" borderId="1" xfId="62" applyNumberFormat="1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/>
    </xf>
    <xf numFmtId="166" fontId="20" fillId="2" borderId="23" xfId="62" applyNumberFormat="1" applyFont="1" applyFill="1" applyBorder="1" applyAlignment="1">
      <alignment horizontal="right" vertical="center" wrapText="1"/>
    </xf>
    <xf numFmtId="166" fontId="20" fillId="2" borderId="1" xfId="62" applyNumberFormat="1" applyFont="1" applyFill="1" applyBorder="1" applyAlignment="1">
      <alignment horizontal="right" vertical="center" wrapText="1"/>
    </xf>
    <xf numFmtId="165" fontId="20" fillId="2" borderId="1" xfId="62" applyNumberFormat="1" applyFont="1" applyFill="1" applyBorder="1" applyAlignment="1">
      <alignment horizontal="right" vertical="center" wrapText="1"/>
    </xf>
    <xf numFmtId="0" fontId="18" fillId="2" borderId="1" xfId="65" applyFont="1" applyFill="1" applyBorder="1" applyAlignment="1">
      <alignment horizontal="center" vertical="center" wrapText="1"/>
    </xf>
    <xf numFmtId="0" fontId="58" fillId="0" borderId="0" xfId="0" applyFont="1" applyFill="1" applyAlignment="1">
      <alignment vertical="center"/>
    </xf>
    <xf numFmtId="0" fontId="58" fillId="0" borderId="0" xfId="0" applyFont="1" applyFill="1" applyAlignment="1">
      <alignment horizontal="center" vertical="center"/>
    </xf>
    <xf numFmtId="165" fontId="59" fillId="0" borderId="0" xfId="0" applyNumberFormat="1" applyFont="1" applyFill="1" applyAlignment="1">
      <alignment vertical="center"/>
    </xf>
    <xf numFmtId="0" fontId="60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59" fillId="0" borderId="0" xfId="0" applyFont="1" applyFill="1" applyAlignment="1">
      <alignment vertical="center"/>
    </xf>
    <xf numFmtId="0" fontId="64" fillId="0" borderId="0" xfId="0" applyFont="1" applyFill="1" applyAlignment="1">
      <alignment vertical="center"/>
    </xf>
    <xf numFmtId="0" fontId="64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58" fillId="2" borderId="0" xfId="0" applyFont="1" applyFill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16" fontId="63" fillId="2" borderId="1" xfId="0" quotePrefix="1" applyNumberFormat="1" applyFont="1" applyFill="1" applyBorder="1" applyAlignment="1">
      <alignment horizontal="center" vertical="center" wrapText="1"/>
    </xf>
    <xf numFmtId="0" fontId="64" fillId="2" borderId="0" xfId="0" applyFont="1" applyFill="1" applyAlignment="1">
      <alignment horizontal="center" vertical="center"/>
    </xf>
    <xf numFmtId="0" fontId="61" fillId="2" borderId="1" xfId="0" applyFont="1" applyFill="1" applyBorder="1" applyAlignment="1">
      <alignment horizontal="left" vertical="center" wrapText="1"/>
    </xf>
    <xf numFmtId="0" fontId="58" fillId="2" borderId="0" xfId="0" applyFont="1" applyFill="1" applyAlignment="1">
      <alignment vertical="center"/>
    </xf>
    <xf numFmtId="0" fontId="62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left" vertical="center" wrapText="1"/>
    </xf>
    <xf numFmtId="165" fontId="59" fillId="2" borderId="0" xfId="0" applyNumberFormat="1" applyFont="1" applyFill="1" applyAlignment="1">
      <alignment vertical="center"/>
    </xf>
    <xf numFmtId="0" fontId="63" fillId="2" borderId="1" xfId="0" applyFont="1" applyFill="1" applyBorder="1" applyAlignment="1">
      <alignment horizontal="left" vertical="center" wrapText="1"/>
    </xf>
    <xf numFmtId="0" fontId="60" fillId="2" borderId="1" xfId="0" applyFont="1" applyFill="1" applyBorder="1" applyAlignment="1">
      <alignment horizontal="left" vertical="center" wrapText="1"/>
    </xf>
    <xf numFmtId="0" fontId="60" fillId="2" borderId="1" xfId="0" quotePrefix="1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right" vertical="center" wrapText="1"/>
    </xf>
    <xf numFmtId="166" fontId="61" fillId="2" borderId="1" xfId="0" applyNumberFormat="1" applyFont="1" applyFill="1" applyBorder="1" applyAlignment="1">
      <alignment horizontal="right" vertical="center" wrapText="1"/>
    </xf>
    <xf numFmtId="170" fontId="63" fillId="2" borderId="1" xfId="0" applyNumberFormat="1" applyFont="1" applyFill="1" applyBorder="1" applyAlignment="1">
      <alignment horizontal="right" vertical="center" wrapText="1"/>
    </xf>
    <xf numFmtId="165" fontId="63" fillId="2" borderId="1" xfId="0" applyNumberFormat="1" applyFont="1" applyFill="1" applyBorder="1" applyAlignment="1">
      <alignment horizontal="right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170" fontId="60" fillId="0" borderId="1" xfId="7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vertical="center" wrapText="1"/>
    </xf>
    <xf numFmtId="165" fontId="59" fillId="3" borderId="0" xfId="0" applyNumberFormat="1" applyFont="1" applyFill="1" applyAlignment="1">
      <alignment vertical="center"/>
    </xf>
    <xf numFmtId="43" fontId="60" fillId="0" borderId="1" xfId="70" applyNumberFormat="1" applyFont="1" applyFill="1" applyBorder="1" applyAlignment="1">
      <alignment horizontal="center" vertical="center" wrapText="1"/>
    </xf>
    <xf numFmtId="181" fontId="60" fillId="0" borderId="1" xfId="70" applyNumberFormat="1" applyFont="1" applyFill="1" applyBorder="1" applyAlignment="1">
      <alignment horizontal="center" vertical="center" wrapText="1"/>
    </xf>
    <xf numFmtId="170" fontId="60" fillId="0" borderId="1" xfId="0" applyNumberFormat="1" applyFont="1" applyFill="1" applyBorder="1" applyAlignment="1">
      <alignment horizontal="center" vertical="center" wrapText="1"/>
    </xf>
    <xf numFmtId="184" fontId="58" fillId="0" borderId="0" xfId="0" applyNumberFormat="1" applyFont="1" applyFill="1" applyAlignment="1">
      <alignment vertical="center"/>
    </xf>
    <xf numFmtId="170" fontId="62" fillId="2" borderId="1" xfId="0" applyNumberFormat="1" applyFont="1" applyFill="1" applyBorder="1" applyAlignment="1">
      <alignment horizontal="right" vertical="center" wrapText="1"/>
    </xf>
    <xf numFmtId="0" fontId="63" fillId="2" borderId="1" xfId="0" applyFont="1" applyFill="1" applyBorder="1" applyAlignment="1">
      <alignment horizontal="right" vertical="center" wrapText="1"/>
    </xf>
    <xf numFmtId="170" fontId="62" fillId="2" borderId="1" xfId="70" applyNumberFormat="1" applyFont="1" applyFill="1" applyBorder="1" applyAlignment="1">
      <alignment horizontal="right" vertical="center" wrapText="1"/>
    </xf>
    <xf numFmtId="170" fontId="60" fillId="2" borderId="1" xfId="0" applyNumberFormat="1" applyFont="1" applyFill="1" applyBorder="1" applyAlignment="1">
      <alignment horizontal="right" vertical="center" wrapText="1"/>
    </xf>
    <xf numFmtId="170" fontId="63" fillId="2" borderId="1" xfId="1" applyNumberFormat="1" applyFont="1" applyFill="1" applyBorder="1" applyAlignment="1">
      <alignment horizontal="right" vertical="center" wrapText="1"/>
    </xf>
    <xf numFmtId="170" fontId="60" fillId="2" borderId="1" xfId="70" applyNumberFormat="1" applyFont="1" applyFill="1" applyBorder="1" applyAlignment="1">
      <alignment horizontal="right" vertical="center" wrapText="1"/>
    </xf>
    <xf numFmtId="0" fontId="60" fillId="2" borderId="1" xfId="0" applyFont="1" applyFill="1" applyBorder="1" applyAlignment="1">
      <alignment horizontal="right" vertical="center" wrapText="1"/>
    </xf>
    <xf numFmtId="165" fontId="60" fillId="2" borderId="1" xfId="0" applyNumberFormat="1" applyFont="1" applyFill="1" applyBorder="1" applyAlignment="1">
      <alignment horizontal="right" vertical="center" wrapText="1"/>
    </xf>
    <xf numFmtId="171" fontId="60" fillId="2" borderId="1" xfId="0" applyNumberFormat="1" applyFont="1" applyFill="1" applyBorder="1" applyAlignment="1">
      <alignment horizontal="right" vertical="center" wrapText="1"/>
    </xf>
    <xf numFmtId="170" fontId="60" fillId="2" borderId="1" xfId="1" applyNumberFormat="1" applyFont="1" applyFill="1" applyBorder="1" applyAlignment="1">
      <alignment horizontal="right" vertical="center" wrapText="1"/>
    </xf>
    <xf numFmtId="3" fontId="60" fillId="2" borderId="1" xfId="0" applyNumberFormat="1" applyFont="1" applyFill="1" applyBorder="1" applyAlignment="1">
      <alignment horizontal="right" vertical="center" wrapText="1"/>
    </xf>
    <xf numFmtId="165" fontId="60" fillId="2" borderId="1" xfId="1" applyNumberFormat="1" applyFont="1" applyFill="1" applyBorder="1" applyAlignment="1">
      <alignment horizontal="right" vertical="center" wrapText="1"/>
    </xf>
    <xf numFmtId="170" fontId="63" fillId="2" borderId="1" xfId="70" applyNumberFormat="1" applyFont="1" applyFill="1" applyBorder="1" applyAlignment="1">
      <alignment horizontal="right" vertical="center" wrapText="1"/>
    </xf>
    <xf numFmtId="182" fontId="60" fillId="2" borderId="1" xfId="0" applyNumberFormat="1" applyFont="1" applyFill="1" applyBorder="1" applyAlignment="1">
      <alignment horizontal="right" vertical="center" wrapText="1"/>
    </xf>
    <xf numFmtId="43" fontId="60" fillId="2" borderId="1" xfId="70" applyNumberFormat="1" applyFont="1" applyFill="1" applyBorder="1" applyAlignment="1">
      <alignment horizontal="right" vertical="center" wrapText="1"/>
    </xf>
    <xf numFmtId="3" fontId="60" fillId="2" borderId="1" xfId="1" applyNumberFormat="1" applyFont="1" applyFill="1" applyBorder="1" applyAlignment="1">
      <alignment horizontal="right" vertical="center" wrapText="1"/>
    </xf>
    <xf numFmtId="170" fontId="62" fillId="2" borderId="1" xfId="1" applyNumberFormat="1" applyFont="1" applyFill="1" applyBorder="1" applyAlignment="1">
      <alignment horizontal="right" vertical="center" wrapText="1"/>
    </xf>
    <xf numFmtId="0" fontId="62" fillId="2" borderId="1" xfId="0" applyFont="1" applyFill="1" applyBorder="1" applyAlignment="1">
      <alignment horizontal="right" vertical="center" wrapText="1"/>
    </xf>
    <xf numFmtId="43" fontId="62" fillId="2" borderId="1" xfId="70" applyNumberFormat="1" applyFont="1" applyFill="1" applyBorder="1" applyAlignment="1">
      <alignment horizontal="right" vertical="center" wrapText="1"/>
    </xf>
    <xf numFmtId="170" fontId="61" fillId="2" borderId="1" xfId="0" applyNumberFormat="1" applyFont="1" applyFill="1" applyBorder="1" applyAlignment="1">
      <alignment horizontal="right" vertical="center" wrapText="1"/>
    </xf>
    <xf numFmtId="166" fontId="60" fillId="2" borderId="1" xfId="0" applyNumberFormat="1" applyFont="1" applyFill="1" applyBorder="1" applyAlignment="1">
      <alignment horizontal="right" vertical="center" wrapText="1"/>
    </xf>
    <xf numFmtId="170" fontId="61" fillId="2" borderId="1" xfId="70" applyNumberFormat="1" applyFont="1" applyFill="1" applyBorder="1" applyAlignment="1">
      <alignment horizontal="right" vertical="center" wrapText="1"/>
    </xf>
    <xf numFmtId="167" fontId="60" fillId="0" borderId="1" xfId="1" applyNumberFormat="1" applyFont="1" applyFill="1" applyBorder="1" applyAlignment="1">
      <alignment horizontal="right" vertical="center" wrapText="1"/>
    </xf>
    <xf numFmtId="3" fontId="60" fillId="0" borderId="1" xfId="0" applyNumberFormat="1" applyFont="1" applyFill="1" applyBorder="1" applyAlignment="1">
      <alignment horizontal="right" vertical="center" wrapText="1"/>
    </xf>
    <xf numFmtId="170" fontId="60" fillId="3" borderId="1" xfId="70" applyNumberFormat="1" applyFont="1" applyFill="1" applyBorder="1" applyAlignment="1">
      <alignment horizontal="right" vertical="center" wrapText="1"/>
    </xf>
    <xf numFmtId="167" fontId="60" fillId="0" borderId="1" xfId="70" applyNumberFormat="1" applyFont="1" applyFill="1" applyBorder="1" applyAlignment="1">
      <alignment horizontal="right" vertical="center" wrapText="1"/>
    </xf>
    <xf numFmtId="167" fontId="60" fillId="0" borderId="1" xfId="0" applyNumberFormat="1" applyFont="1" applyFill="1" applyBorder="1" applyAlignment="1">
      <alignment horizontal="right" vertical="center" wrapText="1"/>
    </xf>
    <xf numFmtId="0" fontId="60" fillId="0" borderId="1" xfId="0" applyFont="1" applyFill="1" applyBorder="1" applyAlignment="1">
      <alignment horizontal="right" vertical="center" wrapText="1"/>
    </xf>
    <xf numFmtId="170" fontId="63" fillId="0" borderId="1" xfId="70" applyNumberFormat="1" applyFont="1" applyFill="1" applyBorder="1" applyAlignment="1">
      <alignment horizontal="right" vertical="center" wrapText="1"/>
    </xf>
    <xf numFmtId="167" fontId="63" fillId="0" borderId="1" xfId="70" applyNumberFormat="1" applyFont="1" applyFill="1" applyBorder="1" applyAlignment="1">
      <alignment horizontal="right" vertical="center" wrapText="1"/>
    </xf>
    <xf numFmtId="170" fontId="63" fillId="0" borderId="1" xfId="0" applyNumberFormat="1" applyFont="1" applyFill="1" applyBorder="1" applyAlignment="1">
      <alignment horizontal="right" vertical="center" wrapText="1"/>
    </xf>
    <xf numFmtId="170" fontId="61" fillId="2" borderId="1" xfId="1" applyNumberFormat="1" applyFont="1" applyFill="1" applyBorder="1" applyAlignment="1">
      <alignment horizontal="right" vertical="center" wrapText="1"/>
    </xf>
    <xf numFmtId="170" fontId="60" fillId="0" borderId="1" xfId="1" applyNumberFormat="1" applyFont="1" applyFill="1" applyBorder="1" applyAlignment="1">
      <alignment horizontal="right" vertical="center" wrapText="1"/>
    </xf>
    <xf numFmtId="170" fontId="60" fillId="0" borderId="1" xfId="70" applyNumberFormat="1" applyFont="1" applyFill="1" applyBorder="1" applyAlignment="1">
      <alignment horizontal="right" vertical="center" wrapText="1"/>
    </xf>
    <xf numFmtId="43" fontId="60" fillId="0" borderId="1" xfId="70" applyNumberFormat="1" applyFont="1" applyFill="1" applyBorder="1" applyAlignment="1">
      <alignment horizontal="right" vertical="center" wrapText="1"/>
    </xf>
    <xf numFmtId="0" fontId="60" fillId="3" borderId="1" xfId="0" applyFont="1" applyFill="1" applyBorder="1" applyAlignment="1">
      <alignment horizontal="right" vertical="center" wrapText="1"/>
    </xf>
    <xf numFmtId="165" fontId="61" fillId="2" borderId="1" xfId="0" applyNumberFormat="1" applyFont="1" applyFill="1" applyBorder="1" applyAlignment="1">
      <alignment horizontal="right" vertical="center" wrapText="1"/>
    </xf>
    <xf numFmtId="170" fontId="60" fillId="3" borderId="1" xfId="1" applyNumberFormat="1" applyFont="1" applyFill="1" applyBorder="1" applyAlignment="1">
      <alignment horizontal="right" vertical="center" wrapText="1"/>
    </xf>
    <xf numFmtId="43" fontId="60" fillId="2" borderId="1" xfId="1" applyNumberFormat="1" applyFont="1" applyFill="1" applyBorder="1" applyAlignment="1">
      <alignment horizontal="right" vertical="center" wrapText="1"/>
    </xf>
    <xf numFmtId="167" fontId="61" fillId="2" borderId="1" xfId="70" applyNumberFormat="1" applyFont="1" applyFill="1" applyBorder="1" applyAlignment="1">
      <alignment horizontal="right" vertical="center" wrapText="1"/>
    </xf>
    <xf numFmtId="170" fontId="61" fillId="0" borderId="1" xfId="1" applyNumberFormat="1" applyFont="1" applyFill="1" applyBorder="1" applyAlignment="1">
      <alignment horizontal="right" vertical="center" wrapText="1"/>
    </xf>
    <xf numFmtId="170" fontId="61" fillId="0" borderId="1" xfId="0" applyNumberFormat="1" applyFont="1" applyFill="1" applyBorder="1" applyAlignment="1">
      <alignment horizontal="right" vertical="center" wrapText="1"/>
    </xf>
    <xf numFmtId="164" fontId="60" fillId="0" borderId="1" xfId="1" applyFont="1" applyFill="1" applyBorder="1" applyAlignment="1">
      <alignment horizontal="right" vertical="center" wrapText="1"/>
    </xf>
    <xf numFmtId="167" fontId="61" fillId="2" borderId="1" xfId="0" applyNumberFormat="1" applyFont="1" applyFill="1" applyBorder="1" applyAlignment="1">
      <alignment horizontal="right" vertical="center" wrapText="1"/>
    </xf>
    <xf numFmtId="173" fontId="14" fillId="0" borderId="0" xfId="54" applyNumberFormat="1" applyFont="1" applyFill="1" applyAlignment="1">
      <alignment vertical="center" wrapText="1"/>
    </xf>
    <xf numFmtId="184" fontId="59" fillId="0" borderId="0" xfId="0" applyNumberFormat="1" applyFont="1" applyFill="1" applyAlignment="1">
      <alignment vertical="center"/>
    </xf>
    <xf numFmtId="172" fontId="27" fillId="0" borderId="1" xfId="2" applyNumberFormat="1" applyFont="1" applyFill="1" applyBorder="1" applyAlignment="1">
      <alignment horizontal="right" vertical="center" wrapText="1"/>
    </xf>
    <xf numFmtId="3" fontId="16" fillId="0" borderId="1" xfId="2" applyNumberFormat="1" applyFont="1" applyFill="1" applyBorder="1" applyAlignment="1">
      <alignment horizontal="right" vertical="center" wrapText="1"/>
    </xf>
    <xf numFmtId="4" fontId="27" fillId="0" borderId="1" xfId="2" applyNumberFormat="1" applyFont="1" applyFill="1" applyBorder="1" applyAlignment="1">
      <alignment horizontal="right" vertical="center" wrapText="1"/>
    </xf>
    <xf numFmtId="0" fontId="17" fillId="0" borderId="1" xfId="62" applyFont="1" applyFill="1" applyBorder="1" applyAlignment="1">
      <alignment horizontal="center" vertical="center"/>
    </xf>
    <xf numFmtId="0" fontId="17" fillId="0" borderId="1" xfId="62" applyFont="1" applyFill="1" applyBorder="1" applyAlignment="1">
      <alignment horizontal="left" vertical="center" wrapText="1"/>
    </xf>
    <xf numFmtId="0" fontId="20" fillId="0" borderId="1" xfId="62" applyFont="1" applyFill="1" applyBorder="1" applyAlignment="1">
      <alignment horizontal="center" vertical="center" wrapText="1"/>
    </xf>
    <xf numFmtId="0" fontId="20" fillId="0" borderId="1" xfId="62" applyFont="1" applyFill="1" applyBorder="1" applyAlignment="1">
      <alignment vertical="center" wrapText="1"/>
    </xf>
    <xf numFmtId="0" fontId="20" fillId="0" borderId="23" xfId="62" applyFont="1" applyFill="1" applyBorder="1" applyAlignment="1">
      <alignment vertical="center" wrapText="1"/>
    </xf>
    <xf numFmtId="165" fontId="20" fillId="0" borderId="1" xfId="0" applyNumberFormat="1" applyFont="1" applyFill="1" applyBorder="1" applyAlignment="1">
      <alignment vertical="center" wrapText="1"/>
    </xf>
    <xf numFmtId="165" fontId="20" fillId="0" borderId="1" xfId="62" applyNumberFormat="1" applyFont="1" applyFill="1" applyBorder="1" applyAlignment="1">
      <alignment vertical="center" wrapText="1"/>
    </xf>
    <xf numFmtId="166" fontId="20" fillId="0" borderId="1" xfId="62" applyNumberFormat="1" applyFont="1" applyFill="1" applyBorder="1" applyAlignment="1">
      <alignment vertical="center" wrapText="1"/>
    </xf>
    <xf numFmtId="0" fontId="32" fillId="0" borderId="1" xfId="2" applyFont="1" applyFill="1" applyBorder="1"/>
    <xf numFmtId="166" fontId="32" fillId="0" borderId="0" xfId="2" applyNumberFormat="1" applyFont="1" applyFill="1"/>
    <xf numFmtId="0" fontId="17" fillId="0" borderId="1" xfId="62" applyFont="1" applyFill="1" applyBorder="1" applyAlignment="1">
      <alignment horizontal="center" vertical="center" wrapText="1"/>
    </xf>
    <xf numFmtId="172" fontId="17" fillId="0" borderId="1" xfId="1" applyNumberFormat="1" applyFont="1" applyFill="1" applyBorder="1" applyAlignment="1">
      <alignment vertical="center" wrapText="1"/>
    </xf>
    <xf numFmtId="3" fontId="17" fillId="0" borderId="23" xfId="18" applyNumberFormat="1" applyFont="1" applyFill="1" applyBorder="1" applyAlignment="1">
      <alignment vertical="center" wrapText="1"/>
    </xf>
    <xf numFmtId="3" fontId="17" fillId="0" borderId="1" xfId="18" applyNumberFormat="1" applyFont="1" applyFill="1" applyBorder="1" applyAlignment="1">
      <alignment vertical="center" wrapText="1"/>
    </xf>
    <xf numFmtId="165" fontId="17" fillId="0" borderId="1" xfId="0" applyNumberFormat="1" applyFont="1" applyFill="1" applyBorder="1" applyAlignment="1">
      <alignment vertical="center" wrapText="1"/>
    </xf>
    <xf numFmtId="165" fontId="17" fillId="0" borderId="1" xfId="18" applyNumberFormat="1" applyFont="1" applyFill="1" applyBorder="1" applyAlignment="1">
      <alignment vertical="center" wrapText="1"/>
    </xf>
    <xf numFmtId="166" fontId="17" fillId="0" borderId="1" xfId="62" applyNumberFormat="1" applyFont="1" applyFill="1" applyBorder="1" applyAlignment="1">
      <alignment vertical="center" wrapText="1"/>
    </xf>
    <xf numFmtId="0" fontId="19" fillId="0" borderId="1" xfId="2" applyFont="1" applyFill="1" applyBorder="1"/>
    <xf numFmtId="0" fontId="19" fillId="0" borderId="0" xfId="2" applyFont="1" applyFill="1"/>
    <xf numFmtId="3" fontId="20" fillId="0" borderId="23" xfId="17" applyNumberFormat="1" applyFont="1" applyFill="1" applyBorder="1" applyAlignment="1">
      <alignment vertical="center" wrapText="1"/>
    </xf>
    <xf numFmtId="3" fontId="17" fillId="0" borderId="1" xfId="17" applyNumberFormat="1" applyFont="1" applyFill="1" applyBorder="1" applyAlignment="1">
      <alignment vertical="center" wrapText="1"/>
    </xf>
    <xf numFmtId="165" fontId="17" fillId="0" borderId="1" xfId="17" applyNumberFormat="1" applyFont="1" applyFill="1" applyBorder="1" applyAlignment="1">
      <alignment vertical="center" wrapText="1"/>
    </xf>
    <xf numFmtId="0" fontId="20" fillId="0" borderId="1" xfId="62" applyFont="1" applyFill="1" applyBorder="1" applyAlignment="1">
      <alignment horizontal="center" vertical="center"/>
    </xf>
    <xf numFmtId="0" fontId="20" fillId="0" borderId="1" xfId="62" applyFont="1" applyFill="1" applyBorder="1" applyAlignment="1">
      <alignment horizontal="left" vertical="center" wrapText="1"/>
    </xf>
    <xf numFmtId="172" fontId="20" fillId="0" borderId="1" xfId="1" applyNumberFormat="1" applyFont="1" applyFill="1" applyBorder="1" applyAlignment="1">
      <alignment vertical="center" wrapText="1"/>
    </xf>
    <xf numFmtId="165" fontId="20" fillId="0" borderId="1" xfId="18" applyNumberFormat="1" applyFont="1" applyFill="1" applyBorder="1" applyAlignment="1">
      <alignment vertical="center" wrapText="1"/>
    </xf>
    <xf numFmtId="3" fontId="32" fillId="0" borderId="0" xfId="2" applyNumberFormat="1" applyFont="1" applyFill="1"/>
    <xf numFmtId="173" fontId="20" fillId="0" borderId="1" xfId="62" applyNumberFormat="1" applyFont="1" applyFill="1" applyBorder="1" applyAlignment="1">
      <alignment vertical="center" wrapText="1"/>
    </xf>
    <xf numFmtId="166" fontId="20" fillId="0" borderId="23" xfId="62" applyNumberFormat="1" applyFont="1" applyFill="1" applyBorder="1" applyAlignment="1">
      <alignment vertical="center" wrapText="1"/>
    </xf>
    <xf numFmtId="2" fontId="20" fillId="0" borderId="23" xfId="62" applyNumberFormat="1" applyFont="1" applyFill="1" applyBorder="1" applyAlignment="1">
      <alignment vertical="center" wrapText="1"/>
    </xf>
    <xf numFmtId="172" fontId="20" fillId="0" borderId="1" xfId="62" applyNumberFormat="1" applyFont="1" applyFill="1" applyBorder="1" applyAlignment="1">
      <alignment vertical="center" wrapText="1"/>
    </xf>
    <xf numFmtId="3" fontId="20" fillId="0" borderId="23" xfId="18" applyNumberFormat="1" applyFont="1" applyFill="1" applyBorder="1" applyAlignment="1">
      <alignment vertical="center" wrapText="1"/>
    </xf>
    <xf numFmtId="3" fontId="20" fillId="0" borderId="1" xfId="0" applyNumberFormat="1" applyFont="1" applyFill="1" applyBorder="1" applyAlignment="1">
      <alignment vertical="center" wrapText="1"/>
    </xf>
    <xf numFmtId="3" fontId="20" fillId="0" borderId="23" xfId="62" applyNumberFormat="1" applyFont="1" applyFill="1" applyBorder="1" applyAlignment="1">
      <alignment vertical="center" wrapText="1"/>
    </xf>
    <xf numFmtId="3" fontId="20" fillId="0" borderId="1" xfId="62" applyNumberFormat="1" applyFont="1" applyFill="1" applyBorder="1" applyAlignment="1">
      <alignment vertical="center" wrapText="1"/>
    </xf>
    <xf numFmtId="3" fontId="20" fillId="0" borderId="1" xfId="18" applyNumberFormat="1" applyFont="1" applyFill="1" applyBorder="1" applyAlignment="1">
      <alignment vertical="center" wrapText="1"/>
    </xf>
    <xf numFmtId="2" fontId="17" fillId="0" borderId="1" xfId="67" applyNumberFormat="1" applyFont="1" applyFill="1" applyBorder="1" applyAlignment="1">
      <alignment vertical="center" wrapText="1"/>
    </xf>
    <xf numFmtId="2" fontId="17" fillId="0" borderId="1" xfId="67" applyNumberFormat="1" applyFont="1" applyFill="1" applyBorder="1" applyAlignment="1">
      <alignment horizontal="center" vertical="center" wrapText="1"/>
    </xf>
    <xf numFmtId="3" fontId="17" fillId="0" borderId="23" xfId="64" applyNumberFormat="1" applyFont="1" applyFill="1" applyBorder="1" applyAlignment="1">
      <alignment vertical="center" wrapText="1"/>
    </xf>
    <xf numFmtId="3" fontId="17" fillId="0" borderId="1" xfId="64" applyNumberFormat="1" applyFont="1" applyFill="1" applyBorder="1" applyAlignment="1">
      <alignment vertical="center" wrapText="1"/>
    </xf>
    <xf numFmtId="0" fontId="30" fillId="0" borderId="1" xfId="62" applyFont="1" applyFill="1" applyBorder="1" applyAlignment="1">
      <alignment horizontal="center" vertical="center"/>
    </xf>
    <xf numFmtId="0" fontId="30" fillId="0" borderId="1" xfId="62" quotePrefix="1" applyFont="1" applyFill="1" applyBorder="1" applyAlignment="1">
      <alignment horizontal="left" vertical="center" wrapText="1"/>
    </xf>
    <xf numFmtId="0" fontId="30" fillId="0" borderId="1" xfId="62" applyFont="1" applyFill="1" applyBorder="1" applyAlignment="1">
      <alignment horizontal="center" vertical="center" wrapText="1"/>
    </xf>
    <xf numFmtId="173" fontId="30" fillId="0" borderId="1" xfId="62" applyNumberFormat="1" applyFont="1" applyFill="1" applyBorder="1" applyAlignment="1">
      <alignment vertical="center" wrapText="1"/>
    </xf>
    <xf numFmtId="166" fontId="30" fillId="0" borderId="1" xfId="62" applyNumberFormat="1" applyFont="1" applyFill="1" applyBorder="1" applyAlignment="1">
      <alignment vertical="center" wrapText="1"/>
    </xf>
    <xf numFmtId="0" fontId="31" fillId="0" borderId="1" xfId="2" applyFont="1" applyFill="1" applyBorder="1"/>
    <xf numFmtId="0" fontId="32" fillId="0" borderId="4" xfId="2" applyFont="1" applyFill="1" applyBorder="1"/>
    <xf numFmtId="0" fontId="32" fillId="0" borderId="4" xfId="2" applyFont="1" applyFill="1" applyBorder="1" applyAlignment="1"/>
    <xf numFmtId="166" fontId="32" fillId="0" borderId="4" xfId="2" applyNumberFormat="1" applyFont="1" applyFill="1" applyBorder="1" applyAlignment="1"/>
    <xf numFmtId="0" fontId="52" fillId="0" borderId="17" xfId="65" applyFont="1" applyFill="1" applyBorder="1" applyAlignment="1">
      <alignment horizontal="center" vertical="center" wrapText="1"/>
    </xf>
    <xf numFmtId="49" fontId="52" fillId="0" borderId="16" xfId="65" applyNumberFormat="1" applyFont="1" applyFill="1" applyBorder="1" applyAlignment="1">
      <alignment vertical="center" wrapText="1"/>
    </xf>
    <xf numFmtId="0" fontId="52" fillId="0" borderId="15" xfId="65" applyFont="1" applyFill="1" applyBorder="1" applyAlignment="1">
      <alignment horizontal="center" vertical="center" wrapText="1"/>
    </xf>
    <xf numFmtId="3" fontId="52" fillId="0" borderId="15" xfId="65" applyNumberFormat="1" applyFont="1" applyFill="1" applyBorder="1" applyAlignment="1">
      <alignment horizontal="right" vertical="center" wrapText="1"/>
    </xf>
    <xf numFmtId="172" fontId="52" fillId="0" borderId="3" xfId="2" applyNumberFormat="1" applyFont="1" applyFill="1" applyBorder="1" applyAlignment="1">
      <alignment horizontal="right" vertical="center" wrapText="1"/>
    </xf>
    <xf numFmtId="173" fontId="52" fillId="0" borderId="1" xfId="2" applyNumberFormat="1" applyFont="1" applyFill="1" applyBorder="1" applyAlignment="1">
      <alignment horizontal="right" vertical="center" wrapText="1"/>
    </xf>
    <xf numFmtId="173" fontId="52" fillId="0" borderId="1" xfId="2" applyNumberFormat="1" applyFont="1" applyFill="1" applyBorder="1" applyAlignment="1">
      <alignment horizontal="center" vertical="center" wrapText="1"/>
    </xf>
    <xf numFmtId="173" fontId="17" fillId="0" borderId="0" xfId="2" applyNumberFormat="1" applyFont="1" applyFill="1" applyAlignment="1">
      <alignment horizontal="right" vertical="center" wrapText="1"/>
    </xf>
    <xf numFmtId="0" fontId="32" fillId="0" borderId="0" xfId="2" applyFont="1" applyFill="1" applyAlignment="1">
      <alignment vertical="center" wrapText="1"/>
    </xf>
    <xf numFmtId="1" fontId="32" fillId="0" borderId="0" xfId="2" applyNumberFormat="1" applyFont="1" applyFill="1" applyAlignment="1">
      <alignment vertical="center" wrapText="1"/>
    </xf>
    <xf numFmtId="0" fontId="2" fillId="0" borderId="0" xfId="2" applyFont="1" applyFill="1" applyAlignment="1">
      <alignment vertical="center" wrapText="1"/>
    </xf>
    <xf numFmtId="0" fontId="48" fillId="0" borderId="0" xfId="2" applyFont="1" applyFill="1" applyAlignment="1">
      <alignment vertical="center" wrapText="1"/>
    </xf>
    <xf numFmtId="0" fontId="32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0" fontId="35" fillId="0" borderId="22" xfId="2" applyFont="1" applyFill="1" applyBorder="1" applyAlignment="1">
      <alignment horizontal="center" vertical="center" wrapText="1"/>
    </xf>
    <xf numFmtId="0" fontId="35" fillId="0" borderId="0" xfId="2" applyFont="1" applyFill="1" applyAlignment="1">
      <alignment horizontal="center" vertical="center" wrapText="1"/>
    </xf>
    <xf numFmtId="0" fontId="49" fillId="0" borderId="0" xfId="2" applyFont="1" applyFill="1" applyAlignment="1">
      <alignment horizontal="center" vertical="center" wrapText="1"/>
    </xf>
    <xf numFmtId="0" fontId="17" fillId="0" borderId="0" xfId="65" applyFont="1" applyFill="1" applyAlignment="1">
      <alignment horizontal="center" vertical="center" wrapText="1"/>
    </xf>
    <xf numFmtId="0" fontId="20" fillId="0" borderId="0" xfId="2" applyFont="1" applyFill="1" applyAlignment="1">
      <alignment vertical="center" wrapText="1"/>
    </xf>
    <xf numFmtId="0" fontId="54" fillId="0" borderId="1" xfId="65" applyFont="1" applyFill="1" applyBorder="1" applyAlignment="1">
      <alignment horizontal="center" vertical="center" wrapText="1"/>
    </xf>
    <xf numFmtId="0" fontId="54" fillId="0" borderId="1" xfId="62" applyFont="1" applyFill="1" applyBorder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0" fontId="53" fillId="0" borderId="1" xfId="65" applyFont="1" applyFill="1" applyBorder="1" applyAlignment="1">
      <alignment horizontal="center" vertical="center" wrapText="1"/>
    </xf>
    <xf numFmtId="49" fontId="53" fillId="0" borderId="1" xfId="65" applyNumberFormat="1" applyFont="1" applyFill="1" applyBorder="1" applyAlignment="1">
      <alignment horizontal="center" vertical="center" wrapText="1"/>
    </xf>
    <xf numFmtId="0" fontId="53" fillId="0" borderId="3" xfId="65" applyFont="1" applyFill="1" applyBorder="1" applyAlignment="1">
      <alignment horizontal="center" vertical="center" wrapText="1"/>
    </xf>
    <xf numFmtId="49" fontId="53" fillId="0" borderId="3" xfId="65" applyNumberFormat="1" applyFont="1" applyFill="1" applyBorder="1" applyAlignment="1">
      <alignment horizontal="center" vertical="center" wrapText="1"/>
    </xf>
    <xf numFmtId="0" fontId="53" fillId="0" borderId="1" xfId="62" quotePrefix="1" applyFont="1" applyFill="1" applyBorder="1" applyAlignment="1">
      <alignment horizontal="center" vertical="center" wrapText="1"/>
    </xf>
    <xf numFmtId="0" fontId="53" fillId="0" borderId="1" xfId="65" quotePrefix="1" applyFont="1" applyFill="1" applyBorder="1" applyAlignment="1">
      <alignment horizontal="center" vertical="center" wrapText="1"/>
    </xf>
    <xf numFmtId="0" fontId="30" fillId="0" borderId="0" xfId="65" applyFont="1" applyFill="1" applyAlignment="1">
      <alignment horizontal="center" vertical="center" wrapText="1"/>
    </xf>
    <xf numFmtId="0" fontId="30" fillId="0" borderId="0" xfId="2" applyFont="1" applyFill="1" applyAlignment="1">
      <alignment vertical="center" wrapText="1"/>
    </xf>
    <xf numFmtId="49" fontId="54" fillId="0" borderId="20" xfId="65" applyNumberFormat="1" applyFont="1" applyFill="1" applyBorder="1" applyAlignment="1">
      <alignment horizontal="left" vertical="center" wrapText="1"/>
    </xf>
    <xf numFmtId="0" fontId="54" fillId="0" borderId="17" xfId="65" applyFont="1" applyFill="1" applyBorder="1" applyAlignment="1">
      <alignment horizontal="center" vertical="center" wrapText="1"/>
    </xf>
    <xf numFmtId="172" fontId="54" fillId="0" borderId="3" xfId="2" applyNumberFormat="1" applyFont="1" applyFill="1" applyBorder="1" applyAlignment="1">
      <alignment horizontal="right" vertical="center" wrapText="1"/>
    </xf>
    <xf numFmtId="173" fontId="54" fillId="0" borderId="1" xfId="2" applyNumberFormat="1" applyFont="1" applyFill="1" applyBorder="1" applyAlignment="1">
      <alignment horizontal="right" vertical="center" wrapText="1"/>
    </xf>
    <xf numFmtId="173" fontId="54" fillId="0" borderId="1" xfId="2" applyNumberFormat="1" applyFont="1" applyFill="1" applyBorder="1" applyAlignment="1">
      <alignment horizontal="center" vertical="center" wrapText="1"/>
    </xf>
    <xf numFmtId="173" fontId="17" fillId="0" borderId="0" xfId="0" applyNumberFormat="1" applyFont="1" applyFill="1" applyAlignment="1">
      <alignment vertical="center" wrapText="1"/>
    </xf>
    <xf numFmtId="172" fontId="19" fillId="0" borderId="0" xfId="2" applyNumberFormat="1" applyFont="1" applyFill="1" applyAlignment="1">
      <alignment vertical="center" wrapText="1"/>
    </xf>
    <xf numFmtId="0" fontId="19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 wrapText="1"/>
    </xf>
    <xf numFmtId="49" fontId="54" fillId="0" borderId="16" xfId="65" applyNumberFormat="1" applyFont="1" applyFill="1" applyBorder="1" applyAlignment="1">
      <alignment vertical="center" wrapText="1"/>
    </xf>
    <xf numFmtId="0" fontId="54" fillId="0" borderId="15" xfId="65" applyFont="1" applyFill="1" applyBorder="1" applyAlignment="1">
      <alignment horizontal="center" vertical="center" wrapText="1"/>
    </xf>
    <xf numFmtId="0" fontId="54" fillId="0" borderId="1" xfId="65" applyFont="1" applyFill="1" applyBorder="1" applyAlignment="1">
      <alignment horizontal="right" vertical="center" wrapText="1"/>
    </xf>
    <xf numFmtId="0" fontId="54" fillId="0" borderId="0" xfId="65" applyFont="1" applyFill="1" applyAlignment="1">
      <alignment horizontal="right" vertical="center" wrapText="1"/>
    </xf>
    <xf numFmtId="175" fontId="54" fillId="0" borderId="15" xfId="65" applyNumberFormat="1" applyFont="1" applyFill="1" applyBorder="1" applyAlignment="1">
      <alignment horizontal="right" vertical="center" wrapText="1"/>
    </xf>
    <xf numFmtId="164" fontId="19" fillId="0" borderId="0" xfId="2" applyNumberFormat="1" applyFont="1" applyFill="1" applyAlignment="1">
      <alignment vertical="center" wrapText="1"/>
    </xf>
    <xf numFmtId="0" fontId="52" fillId="0" borderId="1" xfId="65" applyFont="1" applyFill="1" applyBorder="1" applyAlignment="1">
      <alignment horizontal="center" vertical="center" wrapText="1"/>
    </xf>
    <xf numFmtId="0" fontId="52" fillId="0" borderId="1" xfId="66" applyFont="1" applyFill="1" applyBorder="1" applyAlignment="1">
      <alignment horizontal="right" vertical="center" wrapText="1"/>
    </xf>
    <xf numFmtId="173" fontId="54" fillId="0" borderId="3" xfId="2" applyNumberFormat="1" applyFont="1" applyFill="1" applyBorder="1" applyAlignment="1">
      <alignment horizontal="right" vertical="center" wrapText="1"/>
    </xf>
    <xf numFmtId="166" fontId="52" fillId="0" borderId="1" xfId="2" applyNumberFormat="1" applyFont="1" applyFill="1" applyBorder="1" applyAlignment="1">
      <alignment horizontal="right" vertical="center" wrapText="1"/>
    </xf>
    <xf numFmtId="173" fontId="52" fillId="0" borderId="3" xfId="2" applyNumberFormat="1" applyFont="1" applyFill="1" applyBorder="1" applyAlignment="1">
      <alignment horizontal="right" vertical="center" wrapText="1"/>
    </xf>
    <xf numFmtId="166" fontId="52" fillId="0" borderId="1" xfId="65" applyNumberFormat="1" applyFont="1" applyFill="1" applyBorder="1" applyAlignment="1">
      <alignment horizontal="right" vertical="center" wrapText="1"/>
    </xf>
    <xf numFmtId="1" fontId="52" fillId="0" borderId="1" xfId="65" applyNumberFormat="1" applyFont="1" applyFill="1" applyBorder="1" applyAlignment="1">
      <alignment horizontal="right" vertical="center" wrapText="1"/>
    </xf>
    <xf numFmtId="49" fontId="52" fillId="0" borderId="19" xfId="65" quotePrefix="1" applyNumberFormat="1" applyFont="1" applyFill="1" applyBorder="1" applyAlignment="1">
      <alignment vertical="center" wrapText="1"/>
    </xf>
    <xf numFmtId="49" fontId="52" fillId="0" borderId="1" xfId="65" applyNumberFormat="1" applyFont="1" applyFill="1" applyBorder="1" applyAlignment="1">
      <alignment horizontal="center" vertical="center" wrapText="1"/>
    </xf>
    <xf numFmtId="1" fontId="52" fillId="0" borderId="1" xfId="2" applyNumberFormat="1" applyFont="1" applyFill="1" applyBorder="1" applyAlignment="1">
      <alignment horizontal="right" vertical="center" wrapText="1"/>
    </xf>
    <xf numFmtId="172" fontId="2" fillId="0" borderId="0" xfId="2" applyNumberFormat="1" applyFont="1" applyFill="1" applyAlignment="1">
      <alignment vertical="center" wrapText="1"/>
    </xf>
    <xf numFmtId="172" fontId="54" fillId="0" borderId="2" xfId="65" applyNumberFormat="1" applyFont="1" applyFill="1" applyBorder="1" applyAlignment="1">
      <alignment horizontal="right" vertical="center" wrapText="1"/>
    </xf>
    <xf numFmtId="0" fontId="54" fillId="0" borderId="12" xfId="65" applyFont="1" applyFill="1" applyBorder="1" applyAlignment="1">
      <alignment horizontal="right" vertical="center" wrapText="1"/>
    </xf>
    <xf numFmtId="0" fontId="54" fillId="0" borderId="21" xfId="65" applyFont="1" applyFill="1" applyBorder="1" applyAlignment="1">
      <alignment horizontal="center" vertical="center" wrapText="1"/>
    </xf>
    <xf numFmtId="172" fontId="54" fillId="0" borderId="1" xfId="65" applyNumberFormat="1" applyFont="1" applyFill="1" applyBorder="1" applyAlignment="1">
      <alignment horizontal="right" vertical="center" wrapText="1"/>
    </xf>
    <xf numFmtId="176" fontId="54" fillId="0" borderId="17" xfId="2" applyNumberFormat="1" applyFont="1" applyFill="1" applyBorder="1" applyAlignment="1">
      <alignment horizontal="right" vertical="center" wrapText="1"/>
    </xf>
    <xf numFmtId="172" fontId="54" fillId="0" borderId="3" xfId="65" applyNumberFormat="1" applyFont="1" applyFill="1" applyBorder="1" applyAlignment="1">
      <alignment horizontal="right" vertical="center" wrapText="1"/>
    </xf>
    <xf numFmtId="0" fontId="54" fillId="0" borderId="1" xfId="65" quotePrefix="1" applyFont="1" applyFill="1" applyBorder="1" applyAlignment="1">
      <alignment horizontal="center" vertical="center" wrapText="1"/>
    </xf>
    <xf numFmtId="172" fontId="52" fillId="0" borderId="1" xfId="65" applyNumberFormat="1" applyFont="1" applyFill="1" applyBorder="1" applyAlignment="1">
      <alignment horizontal="right" vertical="center" wrapText="1"/>
    </xf>
    <xf numFmtId="177" fontId="52" fillId="0" borderId="1" xfId="65" applyNumberFormat="1" applyFont="1" applyFill="1" applyBorder="1" applyAlignment="1">
      <alignment horizontal="right" vertical="center" wrapText="1"/>
    </xf>
    <xf numFmtId="0" fontId="52" fillId="0" borderId="1" xfId="65" applyFont="1" applyFill="1" applyBorder="1" applyAlignment="1">
      <alignment horizontal="right" vertical="center" wrapText="1"/>
    </xf>
    <xf numFmtId="165" fontId="52" fillId="0" borderId="15" xfId="65" applyNumberFormat="1" applyFont="1" applyFill="1" applyBorder="1" applyAlignment="1">
      <alignment horizontal="right" vertical="center" wrapText="1"/>
    </xf>
    <xf numFmtId="1" fontId="54" fillId="0" borderId="17" xfId="2" applyNumberFormat="1" applyFont="1" applyFill="1" applyBorder="1" applyAlignment="1">
      <alignment horizontal="right" vertical="center" wrapText="1"/>
    </xf>
    <xf numFmtId="2" fontId="54" fillId="0" borderId="3" xfId="65" applyNumberFormat="1" applyFont="1" applyFill="1" applyBorder="1" applyAlignment="1">
      <alignment horizontal="right" vertical="center" wrapText="1"/>
    </xf>
    <xf numFmtId="1" fontId="19" fillId="0" borderId="0" xfId="2" applyNumberFormat="1" applyFont="1" applyFill="1" applyAlignment="1">
      <alignment vertical="center" wrapText="1"/>
    </xf>
    <xf numFmtId="173" fontId="19" fillId="0" borderId="0" xfId="2" applyNumberFormat="1" applyFont="1" applyFill="1" applyAlignment="1">
      <alignment vertical="center" wrapText="1"/>
    </xf>
    <xf numFmtId="0" fontId="52" fillId="0" borderId="15" xfId="65" applyFont="1" applyFill="1" applyBorder="1" applyAlignment="1">
      <alignment horizontal="right" vertical="center" wrapText="1"/>
    </xf>
    <xf numFmtId="166" fontId="52" fillId="0" borderId="15" xfId="65" applyNumberFormat="1" applyFont="1" applyFill="1" applyBorder="1" applyAlignment="1">
      <alignment horizontal="right" vertical="center" wrapText="1"/>
    </xf>
    <xf numFmtId="166" fontId="52" fillId="0" borderId="12" xfId="65" applyNumberFormat="1" applyFont="1" applyFill="1" applyBorder="1" applyAlignment="1">
      <alignment horizontal="right" vertical="center" wrapText="1"/>
    </xf>
    <xf numFmtId="166" fontId="52" fillId="0" borderId="21" xfId="65" applyNumberFormat="1" applyFont="1" applyFill="1" applyBorder="1" applyAlignment="1">
      <alignment horizontal="right" vertical="center" wrapText="1"/>
    </xf>
    <xf numFmtId="175" fontId="54" fillId="0" borderId="21" xfId="65" applyNumberFormat="1" applyFont="1" applyFill="1" applyBorder="1" applyAlignment="1">
      <alignment horizontal="right" vertical="center" wrapText="1"/>
    </xf>
    <xf numFmtId="175" fontId="54" fillId="0" borderId="1" xfId="65" applyNumberFormat="1" applyFont="1" applyFill="1" applyBorder="1" applyAlignment="1">
      <alignment horizontal="right" vertical="center" wrapText="1"/>
    </xf>
    <xf numFmtId="166" fontId="54" fillId="0" borderId="1" xfId="65" applyNumberFormat="1" applyFont="1" applyFill="1" applyBorder="1" applyAlignment="1">
      <alignment horizontal="right" vertical="center" wrapText="1"/>
    </xf>
    <xf numFmtId="49" fontId="54" fillId="0" borderId="16" xfId="65" quotePrefix="1" applyNumberFormat="1" applyFont="1" applyFill="1" applyBorder="1" applyAlignment="1">
      <alignment vertical="center" wrapText="1"/>
    </xf>
    <xf numFmtId="49" fontId="52" fillId="0" borderId="16" xfId="66" applyNumberFormat="1" applyFont="1" applyFill="1" applyBorder="1" applyAlignment="1">
      <alignment vertical="center" wrapText="1"/>
    </xf>
    <xf numFmtId="3" fontId="52" fillId="0" borderId="17" xfId="65" applyNumberFormat="1" applyFont="1" applyFill="1" applyBorder="1" applyAlignment="1">
      <alignment horizontal="right" vertical="center" wrapText="1"/>
    </xf>
    <xf numFmtId="0" fontId="54" fillId="0" borderId="15" xfId="65" applyFont="1" applyFill="1" applyBorder="1" applyAlignment="1">
      <alignment horizontal="right" vertical="center" wrapText="1"/>
    </xf>
    <xf numFmtId="1" fontId="54" fillId="0" borderId="15" xfId="65" applyNumberFormat="1" applyFont="1" applyFill="1" applyBorder="1" applyAlignment="1">
      <alignment horizontal="right" vertical="center" wrapText="1"/>
    </xf>
    <xf numFmtId="49" fontId="52" fillId="0" borderId="16" xfId="65" quotePrefix="1" applyNumberFormat="1" applyFont="1" applyFill="1" applyBorder="1" applyAlignment="1">
      <alignment vertical="center" wrapText="1"/>
    </xf>
    <xf numFmtId="49" fontId="52" fillId="0" borderId="1" xfId="65" quotePrefix="1" applyNumberFormat="1" applyFont="1" applyFill="1" applyBorder="1" applyAlignment="1">
      <alignment vertical="center" wrapText="1"/>
    </xf>
    <xf numFmtId="49" fontId="52" fillId="0" borderId="19" xfId="65" applyNumberFormat="1" applyFont="1" applyFill="1" applyBorder="1" applyAlignment="1">
      <alignment vertical="center" wrapText="1"/>
    </xf>
    <xf numFmtId="1" fontId="52" fillId="0" borderId="15" xfId="65" applyNumberFormat="1" applyFont="1" applyFill="1" applyBorder="1" applyAlignment="1">
      <alignment horizontal="right" vertical="center" wrapText="1"/>
    </xf>
    <xf numFmtId="0" fontId="55" fillId="0" borderId="1" xfId="2" applyFont="1" applyFill="1" applyBorder="1" applyAlignment="1">
      <alignment vertical="center" wrapText="1"/>
    </xf>
    <xf numFmtId="0" fontId="17" fillId="0" borderId="1" xfId="65" applyFont="1" applyFill="1" applyBorder="1" applyAlignment="1">
      <alignment horizontal="center" vertical="center" wrapText="1"/>
    </xf>
    <xf numFmtId="49" fontId="17" fillId="0" borderId="19" xfId="65" applyNumberFormat="1" applyFont="1" applyFill="1" applyBorder="1" applyAlignment="1">
      <alignment vertical="center" wrapText="1"/>
    </xf>
    <xf numFmtId="3" fontId="17" fillId="0" borderId="1" xfId="2" applyNumberFormat="1" applyFont="1" applyFill="1" applyBorder="1" applyAlignment="1">
      <alignment horizontal="right" vertical="center" wrapText="1"/>
    </xf>
    <xf numFmtId="173" fontId="17" fillId="0" borderId="3" xfId="2" applyNumberFormat="1" applyFont="1" applyFill="1" applyBorder="1" applyAlignment="1">
      <alignment horizontal="right" vertical="center" wrapText="1"/>
    </xf>
    <xf numFmtId="173" fontId="17" fillId="0" borderId="1" xfId="2" applyNumberFormat="1" applyFont="1" applyFill="1" applyBorder="1" applyAlignment="1">
      <alignment horizontal="right" vertical="center" wrapText="1"/>
    </xf>
    <xf numFmtId="172" fontId="4" fillId="0" borderId="0" xfId="2" applyNumberFormat="1" applyFont="1" applyFill="1" applyAlignment="1">
      <alignment vertical="center" wrapText="1"/>
    </xf>
    <xf numFmtId="0" fontId="17" fillId="0" borderId="15" xfId="65" applyFont="1" applyFill="1" applyBorder="1" applyAlignment="1">
      <alignment horizontal="center" vertical="center" wrapText="1"/>
    </xf>
    <xf numFmtId="3" fontId="17" fillId="0" borderId="15" xfId="2" applyNumberFormat="1" applyFont="1" applyFill="1" applyBorder="1" applyAlignment="1">
      <alignment horizontal="right" vertical="center" wrapText="1"/>
    </xf>
    <xf numFmtId="172" fontId="17" fillId="0" borderId="3" xfId="2" applyNumberFormat="1" applyFont="1" applyFill="1" applyBorder="1" applyAlignment="1">
      <alignment horizontal="right" vertical="center" wrapText="1"/>
    </xf>
    <xf numFmtId="49" fontId="20" fillId="0" borderId="19" xfId="65" applyNumberFormat="1" applyFont="1" applyFill="1" applyBorder="1" applyAlignment="1">
      <alignment vertical="center" wrapText="1"/>
    </xf>
    <xf numFmtId="0" fontId="20" fillId="0" borderId="15" xfId="65" applyFont="1" applyFill="1" applyBorder="1" applyAlignment="1">
      <alignment horizontal="center" vertical="center" wrapText="1"/>
    </xf>
    <xf numFmtId="3" fontId="20" fillId="0" borderId="15" xfId="65" applyNumberFormat="1" applyFont="1" applyFill="1" applyBorder="1" applyAlignment="1">
      <alignment horizontal="right" vertical="center" wrapText="1"/>
    </xf>
    <xf numFmtId="172" fontId="20" fillId="0" borderId="3" xfId="2" applyNumberFormat="1" applyFont="1" applyFill="1" applyBorder="1" applyAlignment="1">
      <alignment horizontal="right" vertical="center" wrapText="1"/>
    </xf>
    <xf numFmtId="173" fontId="20" fillId="0" borderId="1" xfId="2" applyNumberFormat="1" applyFont="1" applyFill="1" applyBorder="1" applyAlignment="1">
      <alignment horizontal="right" vertical="center" wrapText="1"/>
    </xf>
    <xf numFmtId="49" fontId="20" fillId="0" borderId="19" xfId="65" quotePrefix="1" applyNumberFormat="1" applyFont="1" applyFill="1" applyBorder="1" applyAlignment="1">
      <alignment vertical="center" wrapText="1"/>
    </xf>
    <xf numFmtId="49" fontId="54" fillId="0" borderId="13" xfId="65" applyNumberFormat="1" applyFont="1" applyFill="1" applyBorder="1" applyAlignment="1">
      <alignment vertical="center" wrapText="1"/>
    </xf>
    <xf numFmtId="0" fontId="52" fillId="0" borderId="1" xfId="2" applyFont="1" applyFill="1" applyBorder="1" applyAlignment="1">
      <alignment horizontal="center" vertical="center" wrapText="1"/>
    </xf>
    <xf numFmtId="0" fontId="52" fillId="0" borderId="16" xfId="2" applyFont="1" applyFill="1" applyBorder="1" applyAlignment="1">
      <alignment vertical="center" wrapText="1"/>
    </xf>
    <xf numFmtId="0" fontId="32" fillId="0" borderId="0" xfId="2" applyFont="1" applyFill="1" applyAlignment="1">
      <alignment horizontal="left" vertical="center" wrapText="1"/>
    </xf>
    <xf numFmtId="0" fontId="52" fillId="0" borderId="7" xfId="2" applyFont="1" applyFill="1" applyBorder="1" applyAlignment="1">
      <alignment vertical="center" wrapText="1"/>
    </xf>
    <xf numFmtId="0" fontId="52" fillId="0" borderId="1" xfId="0" applyFont="1" applyFill="1" applyBorder="1" applyAlignment="1">
      <alignment vertical="center" wrapText="1"/>
    </xf>
    <xf numFmtId="49" fontId="54" fillId="0" borderId="20" xfId="65" applyNumberFormat="1" applyFont="1" applyFill="1" applyBorder="1" applyAlignment="1">
      <alignment vertical="center" wrapText="1"/>
    </xf>
    <xf numFmtId="1" fontId="54" fillId="0" borderId="1" xfId="2" applyNumberFormat="1" applyFont="1" applyFill="1" applyBorder="1" applyAlignment="1">
      <alignment horizontal="right" vertical="center" wrapText="1"/>
    </xf>
    <xf numFmtId="49" fontId="54" fillId="0" borderId="7" xfId="65" applyNumberFormat="1" applyFont="1" applyFill="1" applyBorder="1" applyAlignment="1">
      <alignment vertical="center" wrapText="1"/>
    </xf>
    <xf numFmtId="166" fontId="32" fillId="0" borderId="0" xfId="2" applyNumberFormat="1" applyFont="1" applyFill="1" applyAlignment="1">
      <alignment vertical="center" wrapText="1"/>
    </xf>
    <xf numFmtId="0" fontId="54" fillId="0" borderId="14" xfId="65" applyFont="1" applyFill="1" applyBorder="1" applyAlignment="1">
      <alignment horizontal="center" vertical="center" wrapText="1"/>
    </xf>
    <xf numFmtId="49" fontId="54" fillId="0" borderId="15" xfId="65" applyNumberFormat="1" applyFont="1" applyFill="1" applyBorder="1" applyAlignment="1">
      <alignment vertical="center" wrapText="1"/>
    </xf>
    <xf numFmtId="0" fontId="52" fillId="0" borderId="1" xfId="66" applyFont="1" applyFill="1" applyBorder="1" applyAlignment="1">
      <alignment horizontal="center" vertical="center" wrapText="1"/>
    </xf>
    <xf numFmtId="49" fontId="52" fillId="0" borderId="15" xfId="65" applyNumberFormat="1" applyFont="1" applyFill="1" applyBorder="1" applyAlignment="1">
      <alignment vertical="center" wrapText="1"/>
    </xf>
    <xf numFmtId="0" fontId="54" fillId="0" borderId="18" xfId="65" applyFont="1" applyFill="1" applyBorder="1" applyAlignment="1">
      <alignment horizontal="center" vertical="center" wrapText="1"/>
    </xf>
    <xf numFmtId="49" fontId="54" fillId="0" borderId="1" xfId="65" quotePrefix="1" applyNumberFormat="1" applyFont="1" applyFill="1" applyBorder="1" applyAlignment="1">
      <alignment vertical="center" wrapText="1"/>
    </xf>
    <xf numFmtId="0" fontId="54" fillId="0" borderId="15" xfId="2" applyFont="1" applyFill="1" applyBorder="1" applyAlignment="1">
      <alignment horizontal="right" vertical="center" wrapText="1"/>
    </xf>
    <xf numFmtId="0" fontId="52" fillId="0" borderId="15" xfId="2" applyFont="1" applyFill="1" applyBorder="1" applyAlignment="1">
      <alignment vertical="center" wrapText="1"/>
    </xf>
    <xf numFmtId="0" fontId="52" fillId="0" borderId="15" xfId="2" applyFont="1" applyFill="1" applyBorder="1" applyAlignment="1">
      <alignment horizontal="center" vertical="center" wrapText="1"/>
    </xf>
    <xf numFmtId="0" fontId="52" fillId="0" borderId="15" xfId="2" applyFont="1" applyFill="1" applyBorder="1" applyAlignment="1">
      <alignment horizontal="right" vertical="center" wrapText="1"/>
    </xf>
    <xf numFmtId="3" fontId="54" fillId="0" borderId="15" xfId="65" applyNumberFormat="1" applyFont="1" applyFill="1" applyBorder="1" applyAlignment="1">
      <alignment horizontal="right" vertical="center" wrapText="1"/>
    </xf>
    <xf numFmtId="49" fontId="54" fillId="0" borderId="15" xfId="65" applyNumberFormat="1" applyFont="1" applyFill="1" applyBorder="1" applyAlignment="1">
      <alignment horizontal="right" vertical="center" wrapText="1"/>
    </xf>
    <xf numFmtId="49" fontId="54" fillId="0" borderId="15" xfId="65" applyNumberFormat="1" applyFont="1" applyFill="1" applyBorder="1" applyAlignment="1">
      <alignment horizontal="center" vertical="center" wrapText="1"/>
    </xf>
    <xf numFmtId="0" fontId="54" fillId="0" borderId="15" xfId="62" applyFont="1" applyFill="1" applyBorder="1" applyAlignment="1">
      <alignment horizontal="left" vertical="center" wrapText="1"/>
    </xf>
    <xf numFmtId="49" fontId="52" fillId="0" borderId="15" xfId="65" applyNumberFormat="1" applyFont="1" applyFill="1" applyBorder="1" applyAlignment="1">
      <alignment horizontal="right" vertical="center" wrapText="1"/>
    </xf>
    <xf numFmtId="0" fontId="52" fillId="0" borderId="14" xfId="65" applyFont="1" applyFill="1" applyBorder="1" applyAlignment="1">
      <alignment horizontal="center" vertical="center" wrapText="1"/>
    </xf>
    <xf numFmtId="49" fontId="52" fillId="0" borderId="13" xfId="65" applyNumberFormat="1" applyFont="1" applyFill="1" applyBorder="1" applyAlignment="1">
      <alignment vertical="center" wrapText="1"/>
    </xf>
    <xf numFmtId="0" fontId="52" fillId="0" borderId="12" xfId="65" applyFont="1" applyFill="1" applyBorder="1" applyAlignment="1">
      <alignment horizontal="center" vertical="center" wrapText="1"/>
    </xf>
    <xf numFmtId="3" fontId="52" fillId="0" borderId="12" xfId="65" applyNumberFormat="1" applyFont="1" applyFill="1" applyBorder="1" applyAlignment="1">
      <alignment horizontal="right" vertical="center" wrapText="1"/>
    </xf>
    <xf numFmtId="49" fontId="52" fillId="0" borderId="1" xfId="65" applyNumberFormat="1" applyFont="1" applyFill="1" applyBorder="1" applyAlignment="1">
      <alignment vertical="center" wrapText="1"/>
    </xf>
    <xf numFmtId="3" fontId="52" fillId="0" borderId="1" xfId="65" applyNumberFormat="1" applyFont="1" applyFill="1" applyBorder="1" applyAlignment="1">
      <alignment horizontal="right" vertical="center" wrapText="1"/>
    </xf>
    <xf numFmtId="49" fontId="17" fillId="0" borderId="4" xfId="65" quotePrefix="1" applyNumberFormat="1" applyFont="1" applyFill="1" applyBorder="1" applyAlignment="1">
      <alignment horizontal="center" vertical="center" wrapText="1"/>
    </xf>
    <xf numFmtId="49" fontId="17" fillId="0" borderId="4" xfId="65" quotePrefix="1" applyNumberFormat="1" applyFont="1" applyFill="1" applyBorder="1" applyAlignment="1">
      <alignment vertical="center" wrapText="1"/>
    </xf>
    <xf numFmtId="0" fontId="2" fillId="0" borderId="4" xfId="2" applyFont="1" applyFill="1" applyBorder="1" applyAlignment="1">
      <alignment vertical="center" wrapText="1"/>
    </xf>
    <xf numFmtId="49" fontId="17" fillId="0" borderId="4" xfId="65" quotePrefix="1" applyNumberFormat="1" applyFont="1" applyFill="1" applyBorder="1" applyAlignment="1">
      <alignment horizontal="right" vertical="center" wrapText="1"/>
    </xf>
    <xf numFmtId="49" fontId="43" fillId="0" borderId="4" xfId="65" quotePrefix="1" applyNumberFormat="1" applyFont="1" applyFill="1" applyBorder="1" applyAlignment="1">
      <alignment horizontal="right" vertical="center" wrapText="1"/>
    </xf>
    <xf numFmtId="173" fontId="43" fillId="0" borderId="4" xfId="2" applyNumberFormat="1" applyFont="1" applyFill="1" applyBorder="1" applyAlignment="1">
      <alignment horizontal="right" vertical="center" wrapText="1"/>
    </xf>
    <xf numFmtId="172" fontId="43" fillId="0" borderId="4" xfId="2" applyNumberFormat="1" applyFont="1" applyFill="1" applyBorder="1" applyAlignment="1">
      <alignment horizontal="center" vertical="center" wrapText="1"/>
    </xf>
    <xf numFmtId="172" fontId="17" fillId="0" borderId="4" xfId="2" applyNumberFormat="1" applyFont="1" applyFill="1" applyBorder="1" applyAlignment="1">
      <alignment horizontal="right" vertical="center" wrapText="1"/>
    </xf>
    <xf numFmtId="1" fontId="2" fillId="0" borderId="0" xfId="2" applyNumberFormat="1" applyFont="1" applyFill="1" applyAlignment="1">
      <alignment vertical="center" wrapText="1"/>
    </xf>
    <xf numFmtId="49" fontId="17" fillId="0" borderId="0" xfId="65" quotePrefix="1" applyNumberFormat="1" applyFont="1" applyFill="1" applyAlignment="1">
      <alignment horizontal="center" vertical="center" wrapText="1"/>
    </xf>
    <xf numFmtId="49" fontId="17" fillId="0" borderId="0" xfId="65" quotePrefix="1" applyNumberFormat="1" applyFont="1" applyFill="1" applyAlignment="1">
      <alignment vertical="center" wrapText="1"/>
    </xf>
    <xf numFmtId="49" fontId="17" fillId="0" borderId="0" xfId="65" quotePrefix="1" applyNumberFormat="1" applyFont="1" applyFill="1" applyAlignment="1">
      <alignment horizontal="right" vertical="center" wrapText="1"/>
    </xf>
    <xf numFmtId="49" fontId="43" fillId="0" borderId="0" xfId="65" quotePrefix="1" applyNumberFormat="1" applyFont="1" applyFill="1" applyAlignment="1">
      <alignment horizontal="right" vertical="center" wrapText="1"/>
    </xf>
    <xf numFmtId="172" fontId="17" fillId="0" borderId="0" xfId="2" applyNumberFormat="1" applyFont="1" applyFill="1" applyAlignment="1">
      <alignment horizontal="center" vertical="center" wrapText="1"/>
    </xf>
    <xf numFmtId="172" fontId="17" fillId="0" borderId="0" xfId="2" applyNumberFormat="1" applyFont="1" applyFill="1" applyAlignment="1">
      <alignment horizontal="right" vertical="center" wrapText="1"/>
    </xf>
    <xf numFmtId="0" fontId="44" fillId="0" borderId="0" xfId="2" applyFont="1" applyFill="1" applyAlignment="1">
      <alignment vertical="center" wrapText="1"/>
    </xf>
    <xf numFmtId="0" fontId="2" fillId="0" borderId="0" xfId="2" applyFont="1" applyFill="1" applyAlignment="1">
      <alignment horizontal="center" vertical="center" wrapText="1"/>
    </xf>
    <xf numFmtId="0" fontId="25" fillId="0" borderId="0" xfId="2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4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vertical="center" wrapText="1"/>
    </xf>
    <xf numFmtId="0" fontId="21" fillId="0" borderId="3" xfId="65" applyFont="1" applyFill="1" applyBorder="1" applyAlignment="1">
      <alignment horizontal="center" vertical="center" wrapText="1"/>
    </xf>
    <xf numFmtId="0" fontId="30" fillId="0" borderId="1" xfId="2" applyFont="1" applyFill="1" applyBorder="1" applyAlignment="1">
      <alignment horizontal="center" vertical="center" wrapText="1"/>
    </xf>
    <xf numFmtId="0" fontId="30" fillId="0" borderId="1" xfId="65" applyFont="1" applyFill="1" applyBorder="1" applyAlignment="1">
      <alignment horizontal="center" vertical="center" wrapText="1"/>
    </xf>
    <xf numFmtId="0" fontId="30" fillId="0" borderId="1" xfId="62" quotePrefix="1" applyFont="1" applyFill="1" applyBorder="1" applyAlignment="1">
      <alignment horizontal="center" vertical="center" wrapText="1"/>
    </xf>
    <xf numFmtId="0" fontId="30" fillId="0" borderId="1" xfId="65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3" fillId="0" borderId="1" xfId="2" applyFont="1" applyFill="1" applyBorder="1" applyAlignment="1">
      <alignment horizontal="center" vertical="center" wrapText="1"/>
    </xf>
    <xf numFmtId="3" fontId="33" fillId="0" borderId="1" xfId="4" applyNumberFormat="1" applyFont="1" applyFill="1" applyBorder="1" applyAlignment="1">
      <alignment horizontal="right" vertical="center" wrapText="1"/>
    </xf>
    <xf numFmtId="3" fontId="33" fillId="0" borderId="1" xfId="2" applyNumberFormat="1" applyFont="1" applyFill="1" applyBorder="1" applyAlignment="1">
      <alignment horizontal="right" vertical="center" wrapText="1"/>
    </xf>
    <xf numFmtId="165" fontId="16" fillId="0" borderId="1" xfId="2" applyNumberFormat="1" applyFont="1" applyFill="1" applyBorder="1" applyAlignment="1">
      <alignment horizontal="right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center" wrapText="1"/>
    </xf>
    <xf numFmtId="3" fontId="20" fillId="0" borderId="1" xfId="4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20" fillId="0" borderId="1" xfId="64" applyNumberFormat="1" applyFont="1" applyFill="1" applyBorder="1" applyAlignment="1">
      <alignment horizontal="right" vertical="center" wrapText="1"/>
    </xf>
    <xf numFmtId="3" fontId="16" fillId="0" borderId="1" xfId="64" applyNumberFormat="1" applyFont="1" applyFill="1" applyBorder="1" applyAlignment="1">
      <alignment horizontal="right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left" vertical="center" wrapText="1"/>
    </xf>
    <xf numFmtId="3" fontId="21" fillId="0" borderId="1" xfId="2" applyNumberFormat="1" applyFont="1" applyFill="1" applyBorder="1" applyAlignment="1">
      <alignment vertical="center" wrapText="1"/>
    </xf>
    <xf numFmtId="0" fontId="27" fillId="0" borderId="1" xfId="2" applyFont="1" applyFill="1" applyBorder="1" applyAlignment="1">
      <alignment horizontal="right" vertical="center" wrapText="1"/>
    </xf>
    <xf numFmtId="165" fontId="21" fillId="0" borderId="1" xfId="2" applyNumberFormat="1" applyFont="1" applyFill="1" applyBorder="1" applyAlignment="1">
      <alignment horizontal="right" vertical="center" wrapText="1"/>
    </xf>
    <xf numFmtId="3" fontId="20" fillId="0" borderId="1" xfId="2" applyNumberFormat="1" applyFont="1" applyFill="1" applyBorder="1" applyAlignment="1">
      <alignment horizontal="right" vertical="center" wrapText="1"/>
    </xf>
    <xf numFmtId="0" fontId="30" fillId="0" borderId="1" xfId="2" applyFont="1" applyFill="1" applyBorder="1" applyAlignment="1">
      <alignment horizontal="left" vertical="center" wrapText="1"/>
    </xf>
    <xf numFmtId="3" fontId="30" fillId="0" borderId="1" xfId="2" applyNumberFormat="1" applyFont="1" applyFill="1" applyBorder="1" applyAlignment="1">
      <alignment horizontal="right" vertical="center" wrapText="1"/>
    </xf>
    <xf numFmtId="165" fontId="30" fillId="0" borderId="1" xfId="2" applyNumberFormat="1" applyFont="1" applyFill="1" applyBorder="1" applyAlignment="1">
      <alignment horizontal="right" vertical="center" wrapText="1"/>
    </xf>
    <xf numFmtId="4" fontId="30" fillId="0" borderId="1" xfId="2" applyNumberFormat="1" applyFont="1" applyFill="1" applyBorder="1" applyAlignment="1">
      <alignment horizontal="right" vertical="center" wrapText="1"/>
    </xf>
    <xf numFmtId="165" fontId="27" fillId="0" borderId="1" xfId="2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20" fillId="0" borderId="1" xfId="2" applyNumberFormat="1" applyFont="1" applyFill="1" applyBorder="1" applyAlignment="1">
      <alignment horizontal="left" vertical="center" wrapText="1"/>
    </xf>
    <xf numFmtId="174" fontId="20" fillId="0" borderId="1" xfId="2" applyNumberFormat="1" applyFont="1" applyFill="1" applyBorder="1" applyAlignment="1">
      <alignment horizontal="right" vertical="center" wrapText="1"/>
    </xf>
    <xf numFmtId="165" fontId="20" fillId="0" borderId="1" xfId="2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2" fillId="0" borderId="1" xfId="63" applyFont="1" applyFill="1" applyBorder="1" applyAlignment="1">
      <alignment vertical="center" wrapText="1"/>
    </xf>
    <xf numFmtId="0" fontId="31" fillId="0" borderId="1" xfId="63" applyFont="1" applyFill="1" applyBorder="1" applyAlignment="1">
      <alignment vertical="center" wrapText="1"/>
    </xf>
    <xf numFmtId="174" fontId="30" fillId="0" borderId="1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1" fillId="0" borderId="1" xfId="2" applyNumberFormat="1" applyFont="1" applyFill="1" applyBorder="1" applyAlignment="1">
      <alignment horizontal="left" vertical="center" wrapText="1"/>
    </xf>
    <xf numFmtId="1" fontId="16" fillId="0" borderId="1" xfId="2" applyNumberFormat="1" applyFont="1" applyFill="1" applyBorder="1" applyAlignment="1">
      <alignment horizontal="right" vertical="center" wrapText="1"/>
    </xf>
    <xf numFmtId="2" fontId="16" fillId="0" borderId="1" xfId="2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16" fillId="0" borderId="1" xfId="2" applyFont="1" applyFill="1" applyBorder="1" applyAlignment="1">
      <alignment horizontal="center" vertical="center" wrapText="1"/>
    </xf>
    <xf numFmtId="2" fontId="16" fillId="0" borderId="1" xfId="2" applyNumberFormat="1" applyFont="1" applyFill="1" applyBorder="1" applyAlignment="1">
      <alignment horizontal="left" vertical="center" wrapText="1"/>
    </xf>
    <xf numFmtId="3" fontId="16" fillId="0" borderId="1" xfId="6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6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right" vertical="center" wrapText="1"/>
    </xf>
    <xf numFmtId="165" fontId="17" fillId="0" borderId="1" xfId="2" applyNumberFormat="1" applyFont="1" applyFill="1" applyBorder="1" applyAlignment="1">
      <alignment horizontal="right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" fontId="16" fillId="0" borderId="1" xfId="2" applyNumberFormat="1" applyFont="1" applyFill="1" applyBorder="1" applyAlignment="1">
      <alignment horizontal="center" vertical="center" wrapText="1"/>
    </xf>
    <xf numFmtId="4" fontId="16" fillId="0" borderId="1" xfId="2" applyNumberFormat="1" applyFont="1" applyFill="1" applyBorder="1" applyAlignment="1">
      <alignment horizontal="right" vertical="center" wrapText="1"/>
    </xf>
    <xf numFmtId="183" fontId="2" fillId="0" borderId="0" xfId="0" applyNumberFormat="1" applyFont="1" applyFill="1" applyAlignment="1">
      <alignment vertical="center" wrapText="1"/>
    </xf>
    <xf numFmtId="0" fontId="27" fillId="0" borderId="1" xfId="2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left" vertical="center" wrapText="1"/>
    </xf>
    <xf numFmtId="4" fontId="27" fillId="0" borderId="1" xfId="2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Alignment="1">
      <alignment vertical="center" wrapText="1"/>
    </xf>
    <xf numFmtId="4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17" fillId="0" borderId="1" xfId="2" applyFont="1" applyFill="1" applyBorder="1" applyAlignment="1">
      <alignment horizontal="center" vertical="center" wrapText="1"/>
    </xf>
    <xf numFmtId="2" fontId="17" fillId="0" borderId="1" xfId="2" applyNumberFormat="1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" fontId="20" fillId="0" borderId="1" xfId="2" applyNumberFormat="1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>
      <alignment horizontal="right" vertical="center" wrapText="1"/>
    </xf>
    <xf numFmtId="4" fontId="17" fillId="0" borderId="1" xfId="2" applyNumberFormat="1" applyFont="1" applyFill="1" applyBorder="1" applyAlignment="1">
      <alignment horizontal="center" vertical="center" wrapText="1"/>
    </xf>
    <xf numFmtId="166" fontId="27" fillId="0" borderId="1" xfId="6" applyNumberFormat="1" applyFont="1" applyFill="1" applyBorder="1" applyAlignment="1">
      <alignment horizontal="right" vertical="center" wrapText="1"/>
    </xf>
    <xf numFmtId="2" fontId="30" fillId="0" borderId="1" xfId="2" applyNumberFormat="1" applyFont="1" applyFill="1" applyBorder="1" applyAlignment="1">
      <alignment horizontal="left" vertical="center" wrapText="1"/>
    </xf>
    <xf numFmtId="4" fontId="30" fillId="0" borderId="1" xfId="2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2" quotePrefix="1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179" fontId="20" fillId="0" borderId="1" xfId="4" applyNumberFormat="1" applyFont="1" applyFill="1" applyBorder="1" applyAlignment="1">
      <alignment vertical="center" wrapText="1"/>
    </xf>
    <xf numFmtId="166" fontId="20" fillId="0" borderId="23" xfId="4" applyNumberFormat="1" applyFont="1" applyFill="1" applyBorder="1" applyAlignment="1">
      <alignment vertical="center" wrapText="1"/>
    </xf>
    <xf numFmtId="0" fontId="32" fillId="0" borderId="1" xfId="2" applyFont="1" applyFill="1" applyBorder="1" applyAlignment="1">
      <alignment horizontal="center" vertical="center" wrapText="1"/>
    </xf>
    <xf numFmtId="49" fontId="30" fillId="0" borderId="1" xfId="2" applyNumberFormat="1" applyFont="1" applyFill="1" applyBorder="1" applyAlignment="1">
      <alignment horizontal="center" vertical="center" wrapText="1"/>
    </xf>
    <xf numFmtId="165" fontId="30" fillId="0" borderId="1" xfId="19" applyNumberFormat="1" applyFont="1" applyFill="1" applyBorder="1" applyAlignment="1">
      <alignment horizontal="right" vertical="center"/>
    </xf>
    <xf numFmtId="165" fontId="30" fillId="0" borderId="1" xfId="20" applyNumberFormat="1" applyFont="1" applyFill="1" applyBorder="1" applyAlignment="1">
      <alignment horizontal="right" vertical="center" wrapText="1"/>
    </xf>
    <xf numFmtId="165" fontId="20" fillId="0" borderId="1" xfId="20" applyNumberFormat="1" applyFont="1" applyFill="1" applyBorder="1" applyAlignment="1">
      <alignment horizontal="right" vertical="center" wrapText="1"/>
    </xf>
    <xf numFmtId="166" fontId="20" fillId="0" borderId="1" xfId="2" applyNumberFormat="1" applyFont="1" applyFill="1" applyBorder="1" applyAlignment="1">
      <alignment vertical="center"/>
    </xf>
    <xf numFmtId="0" fontId="30" fillId="0" borderId="1" xfId="2" applyFont="1" applyFill="1" applyBorder="1" applyAlignment="1">
      <alignment vertical="top" wrapText="1"/>
    </xf>
    <xf numFmtId="165" fontId="20" fillId="0" borderId="0" xfId="2" applyNumberFormat="1" applyFont="1" applyFill="1"/>
    <xf numFmtId="0" fontId="30" fillId="0" borderId="0" xfId="2" applyFont="1" applyFill="1"/>
    <xf numFmtId="49" fontId="20" fillId="0" borderId="1" xfId="2" applyNumberFormat="1" applyFont="1" applyFill="1" applyBorder="1" applyAlignment="1">
      <alignment horizontal="center" vertical="center" wrapText="1"/>
    </xf>
    <xf numFmtId="3" fontId="20" fillId="0" borderId="1" xfId="19" applyNumberFormat="1" applyFont="1" applyFill="1" applyBorder="1" applyAlignment="1">
      <alignment horizontal="right" vertical="center"/>
    </xf>
    <xf numFmtId="0" fontId="20" fillId="0" borderId="1" xfId="2" applyFont="1" applyFill="1" applyBorder="1" applyAlignment="1">
      <alignment vertical="top" wrapText="1"/>
    </xf>
    <xf numFmtId="0" fontId="20" fillId="0" borderId="0" xfId="2" applyFont="1" applyFill="1"/>
    <xf numFmtId="166" fontId="30" fillId="0" borderId="1" xfId="49" applyNumberFormat="1" applyFont="1" applyFill="1" applyBorder="1" applyAlignment="1">
      <alignment horizontal="right" vertical="center"/>
    </xf>
    <xf numFmtId="180" fontId="30" fillId="0" borderId="1" xfId="0" applyNumberFormat="1" applyFont="1" applyFill="1" applyBorder="1" applyAlignment="1">
      <alignment horizontal="right" vertical="center" wrapText="1"/>
    </xf>
    <xf numFmtId="0" fontId="30" fillId="0" borderId="1" xfId="2" applyFont="1" applyFill="1" applyBorder="1"/>
    <xf numFmtId="3" fontId="20" fillId="0" borderId="1" xfId="2" quotePrefix="1" applyNumberFormat="1" applyFont="1" applyFill="1" applyBorder="1" applyAlignment="1">
      <alignment horizontal="right" vertical="center" wrapText="1"/>
    </xf>
    <xf numFmtId="0" fontId="20" fillId="0" borderId="1" xfId="2" applyFont="1" applyFill="1" applyBorder="1"/>
    <xf numFmtId="165" fontId="30" fillId="0" borderId="1" xfId="49" applyNumberFormat="1" applyFont="1" applyFill="1" applyBorder="1" applyAlignment="1">
      <alignment horizontal="right" vertical="center"/>
    </xf>
    <xf numFmtId="3" fontId="30" fillId="0" borderId="1" xfId="0" applyNumberFormat="1" applyFont="1" applyFill="1" applyBorder="1" applyAlignment="1">
      <alignment horizontal="right" vertical="center"/>
    </xf>
    <xf numFmtId="3" fontId="30" fillId="0" borderId="1" xfId="0" quotePrefix="1" applyNumberFormat="1" applyFont="1" applyFill="1" applyBorder="1" applyAlignment="1">
      <alignment horizontal="right" vertical="center"/>
    </xf>
    <xf numFmtId="3" fontId="30" fillId="0" borderId="0" xfId="2" applyNumberFormat="1" applyFont="1" applyFill="1"/>
    <xf numFmtId="0" fontId="68" fillId="0" borderId="1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1" fillId="2" borderId="1" xfId="0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left" vertical="center"/>
    </xf>
    <xf numFmtId="0" fontId="59" fillId="0" borderId="0" xfId="0" applyFont="1" applyFill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172" fontId="25" fillId="0" borderId="0" xfId="3" applyNumberFormat="1" applyFont="1" applyFill="1" applyAlignment="1">
      <alignment horizontal="left" vertical="center" wrapText="1"/>
    </xf>
    <xf numFmtId="0" fontId="24" fillId="0" borderId="0" xfId="54" applyFont="1" applyFill="1" applyAlignment="1">
      <alignment horizontal="center" vertical="center" wrapText="1"/>
    </xf>
    <xf numFmtId="172" fontId="23" fillId="0" borderId="0" xfId="3" applyNumberFormat="1" applyFont="1" applyFill="1" applyBorder="1" applyAlignment="1">
      <alignment horizontal="center" vertical="center" wrapText="1"/>
    </xf>
    <xf numFmtId="172" fontId="21" fillId="0" borderId="1" xfId="3" applyNumberFormat="1" applyFont="1" applyFill="1" applyBorder="1" applyAlignment="1">
      <alignment vertical="center" wrapText="1"/>
    </xf>
    <xf numFmtId="173" fontId="21" fillId="0" borderId="1" xfId="3" applyNumberFormat="1" applyFont="1" applyFill="1" applyBorder="1" applyAlignment="1">
      <alignment horizontal="center" vertical="center" wrapText="1"/>
    </xf>
    <xf numFmtId="0" fontId="21" fillId="2" borderId="1" xfId="55" applyFont="1" applyFill="1" applyBorder="1" applyAlignment="1">
      <alignment horizontal="center" vertical="center" wrapText="1"/>
    </xf>
    <xf numFmtId="173" fontId="21" fillId="2" borderId="1" xfId="3" applyNumberFormat="1" applyFont="1" applyFill="1" applyBorder="1" applyAlignment="1">
      <alignment horizontal="center" vertical="center" wrapText="1"/>
    </xf>
    <xf numFmtId="173" fontId="21" fillId="0" borderId="1" xfId="3" applyNumberFormat="1" applyFont="1" applyFill="1" applyBorder="1" applyAlignment="1">
      <alignment horizontal="center" vertical="center"/>
    </xf>
    <xf numFmtId="0" fontId="21" fillId="0" borderId="2" xfId="55" applyFont="1" applyFill="1" applyBorder="1" applyAlignment="1">
      <alignment horizontal="center" vertical="center" wrapText="1"/>
    </xf>
    <xf numFmtId="0" fontId="21" fillId="0" borderId="3" xfId="55" applyFont="1" applyFill="1" applyBorder="1" applyAlignment="1">
      <alignment horizontal="center" vertical="center" wrapText="1"/>
    </xf>
    <xf numFmtId="173" fontId="21" fillId="2" borderId="2" xfId="3" applyNumberFormat="1" applyFont="1" applyFill="1" applyBorder="1" applyAlignment="1">
      <alignment horizontal="center" vertical="center" wrapText="1"/>
    </xf>
    <xf numFmtId="173" fontId="21" fillId="2" borderId="9" xfId="3" applyNumberFormat="1" applyFont="1" applyFill="1" applyBorder="1" applyAlignment="1">
      <alignment horizontal="center" vertical="center" wrapText="1"/>
    </xf>
    <xf numFmtId="173" fontId="21" fillId="2" borderId="3" xfId="3" applyNumberFormat="1" applyFont="1" applyFill="1" applyBorder="1" applyAlignment="1">
      <alignment horizontal="center" vertical="center" wrapText="1"/>
    </xf>
    <xf numFmtId="173" fontId="21" fillId="0" borderId="10" xfId="3" applyNumberFormat="1" applyFont="1" applyFill="1" applyBorder="1" applyAlignment="1">
      <alignment horizontal="center" vertical="center" wrapText="1"/>
    </xf>
    <xf numFmtId="173" fontId="21" fillId="0" borderId="8" xfId="3" applyNumberFormat="1" applyFont="1" applyFill="1" applyBorder="1" applyAlignment="1">
      <alignment horizontal="center" vertical="center" wrapText="1"/>
    </xf>
    <xf numFmtId="173" fontId="21" fillId="0" borderId="7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1" fillId="0" borderId="5" xfId="62" applyFont="1" applyFill="1" applyBorder="1" applyAlignment="1">
      <alignment horizontal="center" vertical="center" wrapText="1"/>
    </xf>
    <xf numFmtId="0" fontId="21" fillId="0" borderId="11" xfId="62" applyFont="1" applyFill="1" applyBorder="1" applyAlignment="1">
      <alignment horizontal="center" vertical="center" wrapText="1"/>
    </xf>
    <xf numFmtId="0" fontId="21" fillId="0" borderId="6" xfId="6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1" fillId="0" borderId="2" xfId="65" applyFont="1" applyFill="1" applyBorder="1" applyAlignment="1">
      <alignment horizontal="center" vertical="center" wrapText="1"/>
    </xf>
    <xf numFmtId="0" fontId="21" fillId="0" borderId="3" xfId="65" applyFont="1" applyFill="1" applyBorder="1" applyAlignment="1">
      <alignment horizontal="center" vertical="center" wrapText="1"/>
    </xf>
    <xf numFmtId="0" fontId="21" fillId="0" borderId="1" xfId="62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left" vertical="center" wrapText="1"/>
    </xf>
    <xf numFmtId="0" fontId="2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34" fillId="0" borderId="0" xfId="2" applyFont="1" applyFill="1" applyAlignment="1">
      <alignment horizontal="center" vertical="center" wrapText="1"/>
    </xf>
    <xf numFmtId="0" fontId="21" fillId="0" borderId="9" xfId="65" applyFont="1" applyFill="1" applyBorder="1" applyAlignment="1">
      <alignment horizontal="center" vertical="center" wrapText="1"/>
    </xf>
    <xf numFmtId="0" fontId="54" fillId="0" borderId="5" xfId="65" applyFont="1" applyFill="1" applyBorder="1" applyAlignment="1">
      <alignment horizontal="center" vertical="center"/>
    </xf>
    <xf numFmtId="0" fontId="54" fillId="0" borderId="10" xfId="65" applyFont="1" applyFill="1" applyBorder="1" applyAlignment="1">
      <alignment horizontal="center" vertical="center"/>
    </xf>
    <xf numFmtId="0" fontId="54" fillId="0" borderId="6" xfId="65" applyFont="1" applyFill="1" applyBorder="1" applyAlignment="1">
      <alignment horizontal="center" vertical="center"/>
    </xf>
    <xf numFmtId="0" fontId="54" fillId="0" borderId="7" xfId="65" applyFont="1" applyFill="1" applyBorder="1" applyAlignment="1">
      <alignment horizontal="center" vertical="center"/>
    </xf>
    <xf numFmtId="0" fontId="54" fillId="0" borderId="1" xfId="65" applyFont="1" applyFill="1" applyBorder="1" applyAlignment="1">
      <alignment horizontal="center" vertical="center" wrapText="1"/>
    </xf>
    <xf numFmtId="0" fontId="54" fillId="0" borderId="2" xfId="65" applyFont="1" applyFill="1" applyBorder="1" applyAlignment="1">
      <alignment horizontal="center" vertical="center" wrapText="1"/>
    </xf>
    <xf numFmtId="0" fontId="54" fillId="0" borderId="9" xfId="65" applyFont="1" applyFill="1" applyBorder="1" applyAlignment="1">
      <alignment horizontal="center" vertical="center" wrapText="1"/>
    </xf>
    <xf numFmtId="0" fontId="54" fillId="0" borderId="3" xfId="65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center" wrapText="1"/>
    </xf>
    <xf numFmtId="0" fontId="4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49" fontId="54" fillId="0" borderId="1" xfId="65" applyNumberFormat="1" applyFont="1" applyFill="1" applyBorder="1" applyAlignment="1">
      <alignment horizontal="center" vertical="center" wrapText="1"/>
    </xf>
    <xf numFmtId="0" fontId="32" fillId="2" borderId="1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19" fillId="2" borderId="2" xfId="62" applyFont="1" applyFill="1" applyBorder="1" applyAlignment="1">
      <alignment horizontal="center" vertical="center" wrapText="1"/>
    </xf>
    <xf numFmtId="0" fontId="19" fillId="2" borderId="9" xfId="62" applyFont="1" applyFill="1" applyBorder="1" applyAlignment="1">
      <alignment horizontal="center" vertical="center" wrapText="1"/>
    </xf>
    <xf numFmtId="0" fontId="19" fillId="2" borderId="3" xfId="6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/>
    </xf>
    <xf numFmtId="3" fontId="17" fillId="2" borderId="1" xfId="62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3" fontId="17" fillId="2" borderId="2" xfId="62" applyNumberFormat="1" applyFont="1" applyFill="1" applyBorder="1" applyAlignment="1">
      <alignment horizontal="center" vertical="center" wrapText="1"/>
    </xf>
    <xf numFmtId="3" fontId="17" fillId="2" borderId="9" xfId="62" applyNumberFormat="1" applyFont="1" applyFill="1" applyBorder="1" applyAlignment="1">
      <alignment horizontal="center" vertical="center" wrapText="1"/>
    </xf>
    <xf numFmtId="3" fontId="17" fillId="2" borderId="3" xfId="62" applyNumberFormat="1" applyFont="1" applyFill="1" applyBorder="1" applyAlignment="1">
      <alignment horizontal="center" vertical="center" wrapText="1"/>
    </xf>
    <xf numFmtId="0" fontId="17" fillId="2" borderId="2" xfId="62" applyFont="1" applyFill="1" applyBorder="1" applyAlignment="1">
      <alignment horizontal="center" vertical="center" wrapText="1"/>
    </xf>
    <xf numFmtId="0" fontId="17" fillId="2" borderId="9" xfId="62" applyFont="1" applyFill="1" applyBorder="1" applyAlignment="1">
      <alignment horizontal="center" vertical="center" wrapText="1"/>
    </xf>
    <xf numFmtId="0" fontId="17" fillId="2" borderId="3" xfId="62" applyFont="1" applyFill="1" applyBorder="1" applyAlignment="1">
      <alignment horizontal="center" vertical="center" wrapText="1"/>
    </xf>
    <xf numFmtId="0" fontId="17" fillId="2" borderId="1" xfId="62" applyFont="1" applyFill="1" applyBorder="1" applyAlignment="1">
      <alignment horizontal="center" vertical="center" wrapText="1"/>
    </xf>
    <xf numFmtId="0" fontId="19" fillId="2" borderId="5" xfId="62" applyFont="1" applyFill="1" applyBorder="1" applyAlignment="1">
      <alignment horizontal="center" vertical="center" wrapText="1"/>
    </xf>
    <xf numFmtId="0" fontId="19" fillId="2" borderId="10" xfId="62" applyFont="1" applyFill="1" applyBorder="1" applyAlignment="1">
      <alignment horizontal="center" vertical="center" wrapText="1"/>
    </xf>
    <xf numFmtId="0" fontId="19" fillId="2" borderId="6" xfId="62" applyFont="1" applyFill="1" applyBorder="1" applyAlignment="1">
      <alignment horizontal="center" vertical="center" wrapText="1"/>
    </xf>
    <xf numFmtId="0" fontId="19" fillId="2" borderId="7" xfId="62" applyFont="1" applyFill="1" applyBorder="1" applyAlignment="1">
      <alignment horizontal="center" vertical="center" wrapText="1"/>
    </xf>
    <xf numFmtId="0" fontId="17" fillId="2" borderId="2" xfId="65" applyFont="1" applyFill="1" applyBorder="1" applyAlignment="1">
      <alignment horizontal="center" vertical="center" wrapText="1"/>
    </xf>
    <xf numFmtId="0" fontId="17" fillId="2" borderId="9" xfId="65" applyFont="1" applyFill="1" applyBorder="1" applyAlignment="1">
      <alignment horizontal="center" vertical="center" wrapText="1"/>
    </xf>
    <xf numFmtId="0" fontId="17" fillId="2" borderId="3" xfId="65" applyFont="1" applyFill="1" applyBorder="1" applyAlignment="1">
      <alignment horizontal="center" vertical="center" wrapText="1"/>
    </xf>
    <xf numFmtId="0" fontId="17" fillId="2" borderId="1" xfId="65" applyFont="1" applyFill="1" applyBorder="1" applyAlignment="1">
      <alignment horizontal="center" vertical="center" wrapText="1"/>
    </xf>
    <xf numFmtId="0" fontId="17" fillId="2" borderId="5" xfId="65" applyFont="1" applyFill="1" applyBorder="1" applyAlignment="1">
      <alignment horizontal="center" vertical="center" wrapText="1"/>
    </xf>
    <xf numFmtId="0" fontId="17" fillId="2" borderId="10" xfId="65" applyFont="1" applyFill="1" applyBorder="1" applyAlignment="1">
      <alignment horizontal="center" vertical="center" wrapText="1"/>
    </xf>
    <xf numFmtId="0" fontId="17" fillId="2" borderId="6" xfId="65" applyFont="1" applyFill="1" applyBorder="1" applyAlignment="1">
      <alignment horizontal="center" vertical="center" wrapText="1"/>
    </xf>
    <xf numFmtId="0" fontId="17" fillId="2" borderId="7" xfId="65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31" fillId="2" borderId="0" xfId="2" applyFont="1" applyFill="1" applyAlignment="1">
      <alignment horizontal="center" vertical="center"/>
    </xf>
    <xf numFmtId="0" fontId="20" fillId="2" borderId="0" xfId="2" applyFont="1" applyFill="1" applyAlignment="1">
      <alignment horizontal="left" wrapText="1"/>
    </xf>
    <xf numFmtId="0" fontId="20" fillId="2" borderId="0" xfId="2" applyFont="1" applyFill="1" applyBorder="1" applyAlignment="1">
      <alignment horizontal="left" vertical="center" wrapText="1"/>
    </xf>
  </cellXfs>
  <cellStyles count="72">
    <cellStyle name="_x000d__x000a_JournalTemplate=C:\COMFO\CTALK\JOURSTD.TPL_x000d__x000a_LbStateAddress=3 3 0 251 1 89 2 311_x000d__x000a_LbStateJou" xfId="55" xr:uid="{00000000-0005-0000-0000-000000000000}"/>
    <cellStyle name="_x000d__x000a_JournalTemplate=C:\COMFO\CTALK\JOURSTD.TPL_x000d__x000a_LbStateAddress=3 3 0 251 1 89 2 311_x000d__x000a_LbStateJou_SKHPTSNYT-2011" xfId="69" xr:uid="{00000000-0005-0000-0000-000001000000}"/>
    <cellStyle name="Comma" xfId="1" builtinId="3"/>
    <cellStyle name="Comma [0] 2" xfId="7" xr:uid="{00000000-0005-0000-0000-000003000000}"/>
    <cellStyle name="Comma 10" xfId="9" xr:uid="{00000000-0005-0000-0000-000004000000}"/>
    <cellStyle name="Comma 10 2" xfId="15" xr:uid="{00000000-0005-0000-0000-000005000000}"/>
    <cellStyle name="Comma 10 3" xfId="3" xr:uid="{00000000-0005-0000-0000-000006000000}"/>
    <cellStyle name="Comma 10 3 2" xfId="60" xr:uid="{00000000-0005-0000-0000-000007000000}"/>
    <cellStyle name="Comma 11_88482_93673" xfId="18" xr:uid="{00000000-0005-0000-0000-000008000000}"/>
    <cellStyle name="Comma 2 3 3 2" xfId="12" xr:uid="{00000000-0005-0000-0000-000009000000}"/>
    <cellStyle name="Comma 3" xfId="4" xr:uid="{00000000-0005-0000-0000-00000A000000}"/>
    <cellStyle name="Comma 3 2" xfId="17" xr:uid="{00000000-0005-0000-0000-00000B000000}"/>
    <cellStyle name="Comma 4" xfId="70" xr:uid="{00000000-0005-0000-0000-00000C000000}"/>
    <cellStyle name="Comma 6" xfId="11" xr:uid="{00000000-0005-0000-0000-00000D000000}"/>
    <cellStyle name="Comma 6 2 3 2" xfId="57" xr:uid="{00000000-0005-0000-0000-00000E000000}"/>
    <cellStyle name="Comma 6 2 3 2 2" xfId="58" xr:uid="{00000000-0005-0000-0000-00000F000000}"/>
    <cellStyle name="Comma 70" xfId="71" xr:uid="{00000000-0005-0000-0000-000010000000}"/>
    <cellStyle name="Comma 9" xfId="5" xr:uid="{00000000-0005-0000-0000-000011000000}"/>
    <cellStyle name="Dấu phẩy 2 3" xfId="8" xr:uid="{00000000-0005-0000-0000-000012000000}"/>
    <cellStyle name="Dấu phẩy 5" xfId="10" xr:uid="{00000000-0005-0000-0000-000013000000}"/>
    <cellStyle name="Normal" xfId="0" builtinId="0"/>
    <cellStyle name="Normal 11 3 3" xfId="2" xr:uid="{00000000-0005-0000-0000-000015000000}"/>
    <cellStyle name="Normal 2 2 2" xfId="6" xr:uid="{00000000-0005-0000-0000-000016000000}"/>
    <cellStyle name="Normal 2 2 2 2" xfId="41" xr:uid="{00000000-0005-0000-0000-000017000000}"/>
    <cellStyle name="Normal 2 60" xfId="32" xr:uid="{00000000-0005-0000-0000-000018000000}"/>
    <cellStyle name="Normal 20" xfId="19" xr:uid="{00000000-0005-0000-0000-000019000000}"/>
    <cellStyle name="Normal 23" xfId="21" xr:uid="{00000000-0005-0000-0000-00001A000000}"/>
    <cellStyle name="Normal 24" xfId="22" xr:uid="{00000000-0005-0000-0000-00001B000000}"/>
    <cellStyle name="Normal 25" xfId="25" xr:uid="{00000000-0005-0000-0000-00001C000000}"/>
    <cellStyle name="Normal 26" xfId="26" xr:uid="{00000000-0005-0000-0000-00001D000000}"/>
    <cellStyle name="Normal 27" xfId="29" xr:uid="{00000000-0005-0000-0000-00001E000000}"/>
    <cellStyle name="Normal 28" xfId="30" xr:uid="{00000000-0005-0000-0000-00001F000000}"/>
    <cellStyle name="Normal 29" xfId="31" xr:uid="{00000000-0005-0000-0000-000020000000}"/>
    <cellStyle name="Normal 3 2 2 2" xfId="24" xr:uid="{00000000-0005-0000-0000-000021000000}"/>
    <cellStyle name="Normal 3 2 4" xfId="20" xr:uid="{00000000-0005-0000-0000-000022000000}"/>
    <cellStyle name="Normal 3 20" xfId="23" xr:uid="{00000000-0005-0000-0000-000023000000}"/>
    <cellStyle name="Normal 3 62" xfId="27" xr:uid="{00000000-0005-0000-0000-000024000000}"/>
    <cellStyle name="Normal 3 67" xfId="38" xr:uid="{00000000-0005-0000-0000-000025000000}"/>
    <cellStyle name="Normal 3 70" xfId="28" xr:uid="{00000000-0005-0000-0000-000026000000}"/>
    <cellStyle name="Normal 3 73" xfId="39" xr:uid="{00000000-0005-0000-0000-000027000000}"/>
    <cellStyle name="Normal 30" xfId="33" xr:uid="{00000000-0005-0000-0000-000028000000}"/>
    <cellStyle name="Normal 31" xfId="35" xr:uid="{00000000-0005-0000-0000-000029000000}"/>
    <cellStyle name="Normal 32" xfId="37" xr:uid="{00000000-0005-0000-0000-00002A000000}"/>
    <cellStyle name="Normal 36" xfId="36" xr:uid="{00000000-0005-0000-0000-00002B000000}"/>
    <cellStyle name="Normal 37" xfId="40" xr:uid="{00000000-0005-0000-0000-00002C000000}"/>
    <cellStyle name="Normal 38" xfId="42" xr:uid="{00000000-0005-0000-0000-00002D000000}"/>
    <cellStyle name="Normal 39" xfId="43" xr:uid="{00000000-0005-0000-0000-00002E000000}"/>
    <cellStyle name="Normal 4" xfId="54" xr:uid="{00000000-0005-0000-0000-00002F000000}"/>
    <cellStyle name="Normal 4 2" xfId="16" xr:uid="{00000000-0005-0000-0000-000030000000}"/>
    <cellStyle name="Normal 41" xfId="44" xr:uid="{00000000-0005-0000-0000-000031000000}"/>
    <cellStyle name="Normal 42" xfId="45" xr:uid="{00000000-0005-0000-0000-000032000000}"/>
    <cellStyle name="Normal 43" xfId="46" xr:uid="{00000000-0005-0000-0000-000033000000}"/>
    <cellStyle name="Normal 44" xfId="47" xr:uid="{00000000-0005-0000-0000-000034000000}"/>
    <cellStyle name="Normal 45" xfId="48" xr:uid="{00000000-0005-0000-0000-000035000000}"/>
    <cellStyle name="Normal 46" xfId="49" xr:uid="{00000000-0005-0000-0000-000036000000}"/>
    <cellStyle name="Normal 48" xfId="50" xr:uid="{00000000-0005-0000-0000-000037000000}"/>
    <cellStyle name="Normal 5" xfId="61" xr:uid="{00000000-0005-0000-0000-000038000000}"/>
    <cellStyle name="Normal 50" xfId="51" xr:uid="{00000000-0005-0000-0000-000039000000}"/>
    <cellStyle name="Normal 53" xfId="53" xr:uid="{00000000-0005-0000-0000-00003A000000}"/>
    <cellStyle name="Normal 54" xfId="52" xr:uid="{00000000-0005-0000-0000-00003B000000}"/>
    <cellStyle name="Normal 60" xfId="34" xr:uid="{00000000-0005-0000-0000-00003C000000}"/>
    <cellStyle name="Normal_BC va kehoach2010-2015 danso bancuoi" xfId="64" xr:uid="{00000000-0005-0000-0000-00003D000000}"/>
    <cellStyle name="Normal_Bieu So KH 11.11.2008 2" xfId="68" xr:uid="{00000000-0005-0000-0000-00003E000000}"/>
    <cellStyle name="Normal_Bieu So KH 11.11.2008_Bieu so lieu KH 2010 ((1493))" xfId="67" xr:uid="{00000000-0005-0000-0000-00003F000000}"/>
    <cellStyle name="Normal_Chi tieu nam 2009 moi" xfId="65" xr:uid="{00000000-0005-0000-0000-000040000000}"/>
    <cellStyle name="Normal_Chi tieu nam 2009 moi 2 2" xfId="66" xr:uid="{00000000-0005-0000-0000-000041000000}"/>
    <cellStyle name="Normal_Chi tieu PTSNYT và hoat dong tinh 2009" xfId="62" xr:uid="{00000000-0005-0000-0000-000042000000}"/>
    <cellStyle name="Normal_Sheet1" xfId="63" xr:uid="{00000000-0005-0000-0000-000043000000}"/>
    <cellStyle name="Percent 18" xfId="56" xr:uid="{00000000-0005-0000-0000-000044000000}"/>
    <cellStyle name="Percent 2 2" xfId="14" xr:uid="{00000000-0005-0000-0000-000045000000}"/>
    <cellStyle name="Percent 5 3 2" xfId="13" xr:uid="{00000000-0005-0000-0000-000046000000}"/>
    <cellStyle name="Phần trăm 2 2" xfId="59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3:M6"/>
  <sheetViews>
    <sheetView view="pageBreakPreview" zoomScale="60" zoomScaleNormal="100" workbookViewId="0">
      <selection activeCell="P30" sqref="P30"/>
    </sheetView>
  </sheetViews>
  <sheetFormatPr defaultRowHeight="18" x14ac:dyDescent="0.35"/>
  <sheetData>
    <row r="3" spans="1:13" ht="105" customHeight="1" x14ac:dyDescent="0.35"/>
    <row r="5" spans="1:13" ht="20.399999999999999" x14ac:dyDescent="0.35">
      <c r="A5" s="631" t="s">
        <v>461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</row>
    <row r="6" spans="1:13" x14ac:dyDescent="0.35">
      <c r="A6" s="632" t="s">
        <v>458</v>
      </c>
      <c r="B6" s="632"/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</row>
  </sheetData>
  <mergeCells count="2">
    <mergeCell ref="A5:M5"/>
    <mergeCell ref="A6:M6"/>
  </mergeCells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E98"/>
  <sheetViews>
    <sheetView view="pageBreakPreview" zoomScale="55" zoomScaleNormal="85" zoomScaleSheetLayoutView="55" workbookViewId="0">
      <selection activeCell="U23" sqref="U23"/>
    </sheetView>
  </sheetViews>
  <sheetFormatPr defaultColWidth="8.90625" defaultRowHeight="16.8" x14ac:dyDescent="0.35"/>
  <cols>
    <col min="1" max="1" width="4.08984375" style="232" customWidth="1"/>
    <col min="2" max="2" width="22.6328125" style="231" customWidth="1"/>
    <col min="3" max="3" width="6.453125" style="232" customWidth="1"/>
    <col min="4" max="4" width="9.54296875" style="232" customWidth="1"/>
    <col min="5" max="5" width="10.453125" style="232" customWidth="1"/>
    <col min="6" max="6" width="12" style="232" hidden="1" customWidth="1"/>
    <col min="7" max="7" width="11.08984375" style="232" customWidth="1"/>
    <col min="8" max="8" width="9.90625" style="240" customWidth="1"/>
    <col min="9" max="9" width="9.08984375" style="232" customWidth="1"/>
    <col min="10" max="10" width="9.1796875" style="232" customWidth="1"/>
    <col min="11" max="11" width="9.36328125" style="232" customWidth="1"/>
    <col min="12" max="13" width="9.1796875" style="232" customWidth="1"/>
    <col min="14" max="14" width="9.36328125" style="232" customWidth="1"/>
    <col min="15" max="15" width="9.90625" style="232" customWidth="1"/>
    <col min="16" max="18" width="11.1796875" style="232" customWidth="1"/>
    <col min="19" max="19" width="11.08984375" style="232" customWidth="1"/>
    <col min="20" max="21" width="11.1796875" style="232" customWidth="1"/>
    <col min="22" max="22" width="9.6328125" style="232" customWidth="1"/>
    <col min="23" max="23" width="10.453125" style="232" customWidth="1"/>
    <col min="24" max="26" width="10.08984375" style="232" customWidth="1"/>
    <col min="27" max="27" width="9.1796875" style="232" customWidth="1"/>
    <col min="28" max="28" width="16.81640625" style="231" customWidth="1"/>
    <col min="29" max="29" width="12.6328125" style="231" hidden="1" customWidth="1"/>
    <col min="30" max="30" width="0" style="231" hidden="1" customWidth="1"/>
    <col min="31" max="31" width="9.6328125" style="231" bestFit="1" customWidth="1"/>
    <col min="32" max="16384" width="8.90625" style="231"/>
  </cols>
  <sheetData>
    <row r="1" spans="1:30" x14ac:dyDescent="0.35">
      <c r="A1" s="634" t="s">
        <v>82</v>
      </c>
      <c r="B1" s="634"/>
    </row>
    <row r="2" spans="1:30" s="236" customFormat="1" ht="20.25" customHeight="1" x14ac:dyDescent="0.35">
      <c r="A2" s="635" t="s">
        <v>87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</row>
    <row r="3" spans="1:30" ht="18" customHeight="1" x14ac:dyDescent="0.35">
      <c r="A3" s="636" t="s">
        <v>462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</row>
    <row r="4" spans="1:30" ht="9" customHeight="1" x14ac:dyDescent="0.35"/>
    <row r="5" spans="1:30" s="232" customFormat="1" ht="25.5" customHeight="1" x14ac:dyDescent="0.35">
      <c r="A5" s="633" t="s">
        <v>72</v>
      </c>
      <c r="B5" s="633" t="s">
        <v>0</v>
      </c>
      <c r="C5" s="633" t="s">
        <v>1</v>
      </c>
      <c r="D5" s="633" t="s">
        <v>83</v>
      </c>
      <c r="E5" s="633" t="s">
        <v>415</v>
      </c>
      <c r="F5" s="633"/>
      <c r="G5" s="633"/>
      <c r="H5" s="633" t="s">
        <v>394</v>
      </c>
      <c r="I5" s="633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3"/>
      <c r="Z5" s="633"/>
      <c r="AA5" s="633"/>
      <c r="AB5" s="633" t="s">
        <v>2</v>
      </c>
      <c r="AC5" s="240"/>
    </row>
    <row r="6" spans="1:30" s="232" customFormat="1" ht="64.5" customHeight="1" x14ac:dyDescent="0.35">
      <c r="A6" s="633"/>
      <c r="B6" s="633"/>
      <c r="C6" s="633"/>
      <c r="D6" s="633"/>
      <c r="E6" s="256" t="s">
        <v>393</v>
      </c>
      <c r="F6" s="256"/>
      <c r="G6" s="256" t="s">
        <v>418</v>
      </c>
      <c r="H6" s="256" t="s">
        <v>434</v>
      </c>
      <c r="I6" s="256" t="s">
        <v>395</v>
      </c>
      <c r="J6" s="256" t="s">
        <v>396</v>
      </c>
      <c r="K6" s="256" t="s">
        <v>397</v>
      </c>
      <c r="L6" s="256" t="s">
        <v>398</v>
      </c>
      <c r="M6" s="256" t="s">
        <v>399</v>
      </c>
      <c r="N6" s="256" t="s">
        <v>400</v>
      </c>
      <c r="O6" s="256" t="s">
        <v>401</v>
      </c>
      <c r="P6" s="256" t="s">
        <v>402</v>
      </c>
      <c r="Q6" s="256" t="s">
        <v>403</v>
      </c>
      <c r="R6" s="256" t="s">
        <v>404</v>
      </c>
      <c r="S6" s="256" t="s">
        <v>405</v>
      </c>
      <c r="T6" s="256" t="s">
        <v>406</v>
      </c>
      <c r="U6" s="256" t="s">
        <v>407</v>
      </c>
      <c r="V6" s="256" t="s">
        <v>408</v>
      </c>
      <c r="W6" s="256" t="s">
        <v>409</v>
      </c>
      <c r="X6" s="256" t="s">
        <v>410</v>
      </c>
      <c r="Y6" s="256" t="s">
        <v>411</v>
      </c>
      <c r="Z6" s="256" t="s">
        <v>412</v>
      </c>
      <c r="AA6" s="256" t="s">
        <v>413</v>
      </c>
      <c r="AB6" s="633"/>
      <c r="AC6" s="240"/>
    </row>
    <row r="7" spans="1:30" s="238" customFormat="1" ht="15.75" customHeight="1" x14ac:dyDescent="0.35">
      <c r="A7" s="241">
        <v>1</v>
      </c>
      <c r="B7" s="241">
        <v>2</v>
      </c>
      <c r="C7" s="241">
        <v>3</v>
      </c>
      <c r="D7" s="241">
        <v>4</v>
      </c>
      <c r="E7" s="241">
        <v>5</v>
      </c>
      <c r="F7" s="241">
        <v>6</v>
      </c>
      <c r="G7" s="241">
        <v>6</v>
      </c>
      <c r="H7" s="241">
        <v>7</v>
      </c>
      <c r="I7" s="242" t="s">
        <v>435</v>
      </c>
      <c r="J7" s="242" t="s">
        <v>436</v>
      </c>
      <c r="K7" s="242" t="s">
        <v>437</v>
      </c>
      <c r="L7" s="242" t="s">
        <v>438</v>
      </c>
      <c r="M7" s="242" t="s">
        <v>439</v>
      </c>
      <c r="N7" s="242" t="s">
        <v>440</v>
      </c>
      <c r="O7" s="242" t="s">
        <v>441</v>
      </c>
      <c r="P7" s="242" t="s">
        <v>442</v>
      </c>
      <c r="Q7" s="242" t="s">
        <v>443</v>
      </c>
      <c r="R7" s="242" t="s">
        <v>444</v>
      </c>
      <c r="S7" s="242" t="s">
        <v>445</v>
      </c>
      <c r="T7" s="242" t="s">
        <v>446</v>
      </c>
      <c r="U7" s="242" t="s">
        <v>447</v>
      </c>
      <c r="V7" s="242" t="s">
        <v>448</v>
      </c>
      <c r="W7" s="242" t="s">
        <v>449</v>
      </c>
      <c r="X7" s="242" t="s">
        <v>450</v>
      </c>
      <c r="Y7" s="242" t="s">
        <v>451</v>
      </c>
      <c r="Z7" s="242" t="s">
        <v>452</v>
      </c>
      <c r="AA7" s="242" t="s">
        <v>453</v>
      </c>
      <c r="AB7" s="241">
        <v>8</v>
      </c>
      <c r="AC7" s="243"/>
    </row>
    <row r="8" spans="1:30" ht="19.5" customHeight="1" x14ac:dyDescent="0.35">
      <c r="A8" s="256" t="s">
        <v>3</v>
      </c>
      <c r="B8" s="244" t="s">
        <v>4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45"/>
    </row>
    <row r="9" spans="1:30" ht="21.75" customHeight="1" x14ac:dyDescent="0.35">
      <c r="A9" s="256" t="s">
        <v>5</v>
      </c>
      <c r="B9" s="244" t="s">
        <v>6</v>
      </c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45"/>
    </row>
    <row r="10" spans="1:30" s="236" customFormat="1" ht="24" customHeight="1" x14ac:dyDescent="0.35">
      <c r="A10" s="246" t="s">
        <v>7</v>
      </c>
      <c r="B10" s="247" t="s">
        <v>8</v>
      </c>
      <c r="C10" s="246" t="s">
        <v>18</v>
      </c>
      <c r="D10" s="265">
        <f>+D17+D32</f>
        <v>12589.3</v>
      </c>
      <c r="E10" s="265">
        <f>+E17+E32</f>
        <v>11935</v>
      </c>
      <c r="F10" s="265">
        <f>+F17+F32</f>
        <v>10492.1</v>
      </c>
      <c r="G10" s="265">
        <f>+G17+G32</f>
        <v>11836.54</v>
      </c>
      <c r="H10" s="265">
        <f>+H17+H32</f>
        <v>11550</v>
      </c>
      <c r="I10" s="265">
        <f t="shared" ref="I10:AA10" si="0">+I17+I32</f>
        <v>262</v>
      </c>
      <c r="J10" s="265">
        <f t="shared" si="0"/>
        <v>365</v>
      </c>
      <c r="K10" s="265">
        <f t="shared" si="0"/>
        <v>82</v>
      </c>
      <c r="L10" s="265">
        <f t="shared" si="0"/>
        <v>309</v>
      </c>
      <c r="M10" s="265">
        <f t="shared" si="0"/>
        <v>274</v>
      </c>
      <c r="N10" s="265">
        <f t="shared" si="0"/>
        <v>90</v>
      </c>
      <c r="O10" s="265">
        <f t="shared" si="0"/>
        <v>519</v>
      </c>
      <c r="P10" s="265">
        <f t="shared" si="0"/>
        <v>556</v>
      </c>
      <c r="Q10" s="265">
        <f t="shared" si="0"/>
        <v>573</v>
      </c>
      <c r="R10" s="265">
        <f t="shared" si="0"/>
        <v>372</v>
      </c>
      <c r="S10" s="265">
        <f t="shared" si="0"/>
        <v>267</v>
      </c>
      <c r="T10" s="265">
        <f t="shared" si="0"/>
        <v>975</v>
      </c>
      <c r="U10" s="265">
        <f t="shared" si="0"/>
        <v>693</v>
      </c>
      <c r="V10" s="265">
        <f t="shared" si="0"/>
        <v>401</v>
      </c>
      <c r="W10" s="265">
        <f t="shared" si="0"/>
        <v>646</v>
      </c>
      <c r="X10" s="265">
        <f t="shared" si="0"/>
        <v>997</v>
      </c>
      <c r="Y10" s="265">
        <f t="shared" si="0"/>
        <v>1783</v>
      </c>
      <c r="Z10" s="265">
        <f t="shared" si="0"/>
        <v>1215</v>
      </c>
      <c r="AA10" s="265">
        <f t="shared" si="0"/>
        <v>1171</v>
      </c>
      <c r="AB10" s="284"/>
      <c r="AC10" s="248">
        <f t="shared" ref="AC10:AC41" si="1">+H10-G10</f>
        <v>-286.54000000000087</v>
      </c>
      <c r="AD10" s="310">
        <f>+H10-AB10</f>
        <v>11550</v>
      </c>
    </row>
    <row r="11" spans="1:30" s="236" customFormat="1" ht="24" customHeight="1" x14ac:dyDescent="0.35">
      <c r="A11" s="246" t="s">
        <v>7</v>
      </c>
      <c r="B11" s="247" t="s">
        <v>9</v>
      </c>
      <c r="C11" s="246" t="s">
        <v>20</v>
      </c>
      <c r="D11" s="265">
        <f>D18+D33</f>
        <v>39194.490000000005</v>
      </c>
      <c r="E11" s="265">
        <f>E18+E33</f>
        <v>37580.983500000002</v>
      </c>
      <c r="F11" s="265">
        <f>F18+F33</f>
        <v>33287.19</v>
      </c>
      <c r="G11" s="265">
        <f>G18+G33</f>
        <v>37934.724000000002</v>
      </c>
      <c r="H11" s="265">
        <f>H18+H33</f>
        <v>37524.548500000004</v>
      </c>
      <c r="I11" s="265">
        <f t="shared" ref="I11:AA11" si="2">I18+I33</f>
        <v>1428.6</v>
      </c>
      <c r="J11" s="265">
        <f t="shared" si="2"/>
        <v>1667</v>
      </c>
      <c r="K11" s="265">
        <f t="shared" si="2"/>
        <v>425</v>
      </c>
      <c r="L11" s="265">
        <f t="shared" si="2"/>
        <v>941.5</v>
      </c>
      <c r="M11" s="265">
        <f t="shared" si="2"/>
        <v>940.44499999999994</v>
      </c>
      <c r="N11" s="265">
        <f t="shared" si="2"/>
        <v>517.5</v>
      </c>
      <c r="O11" s="265">
        <f t="shared" si="2"/>
        <v>2726.6</v>
      </c>
      <c r="P11" s="265">
        <f t="shared" si="2"/>
        <v>2690</v>
      </c>
      <c r="Q11" s="265">
        <f t="shared" si="2"/>
        <v>2466.1</v>
      </c>
      <c r="R11" s="265">
        <f t="shared" si="2"/>
        <v>1155.2</v>
      </c>
      <c r="S11" s="265">
        <f t="shared" si="2"/>
        <v>965.09999999999991</v>
      </c>
      <c r="T11" s="265">
        <f t="shared" si="2"/>
        <v>3496.5</v>
      </c>
      <c r="U11" s="265">
        <f t="shared" si="2"/>
        <v>1367.1</v>
      </c>
      <c r="V11" s="265">
        <f t="shared" si="2"/>
        <v>916.8</v>
      </c>
      <c r="W11" s="265">
        <f t="shared" si="2"/>
        <v>1855.8</v>
      </c>
      <c r="X11" s="265">
        <f t="shared" si="2"/>
        <v>2628.3</v>
      </c>
      <c r="Y11" s="265">
        <f t="shared" si="2"/>
        <v>4694.0010000000002</v>
      </c>
      <c r="Z11" s="265">
        <f t="shared" si="2"/>
        <v>3659.8024999999998</v>
      </c>
      <c r="AA11" s="265">
        <f t="shared" si="2"/>
        <v>2983.2</v>
      </c>
      <c r="AB11" s="284"/>
      <c r="AC11" s="248">
        <f t="shared" si="1"/>
        <v>-410.17549999999756</v>
      </c>
      <c r="AD11" s="310">
        <f t="shared" ref="AD11:AD74" si="3">+H11-AB11</f>
        <v>37524.548500000004</v>
      </c>
    </row>
    <row r="12" spans="1:30" s="237" customFormat="1" ht="24" customHeight="1" x14ac:dyDescent="0.35">
      <c r="A12" s="241"/>
      <c r="B12" s="249" t="s">
        <v>10</v>
      </c>
      <c r="C12" s="241"/>
      <c r="D12" s="266"/>
      <c r="E12" s="255"/>
      <c r="F12" s="255"/>
      <c r="G12" s="255"/>
      <c r="H12" s="267">
        <f>I12+J12+K12+L12+M12+N12+O12+P12+Q12+R12+S12+T12+U12+V12+W12+X12+Y12+Z12+AA12</f>
        <v>0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8"/>
      <c r="AA12" s="268"/>
      <c r="AB12" s="284"/>
      <c r="AC12" s="248">
        <f t="shared" si="1"/>
        <v>0</v>
      </c>
      <c r="AD12" s="310">
        <f t="shared" si="3"/>
        <v>0</v>
      </c>
    </row>
    <row r="13" spans="1:30" s="237" customFormat="1" ht="24" customHeight="1" x14ac:dyDescent="0.35">
      <c r="A13" s="241"/>
      <c r="B13" s="249" t="s">
        <v>12</v>
      </c>
      <c r="C13" s="241" t="s">
        <v>20</v>
      </c>
      <c r="D13" s="269">
        <f>D22+D26+D30</f>
        <v>19334.490000000002</v>
      </c>
      <c r="E13" s="269">
        <f>E22+E26+E30</f>
        <v>18980.5</v>
      </c>
      <c r="F13" s="269">
        <f>F22+F26+F30</f>
        <v>16637.239999999998</v>
      </c>
      <c r="G13" s="269">
        <f>G22+G26+G30</f>
        <v>19416.199000000001</v>
      </c>
      <c r="H13" s="269">
        <f>H22+H26+H30</f>
        <v>18795.003500000003</v>
      </c>
      <c r="I13" s="269">
        <f t="shared" ref="I13:AA13" si="4">I22+I26+I30</f>
        <v>1398.6</v>
      </c>
      <c r="J13" s="269">
        <f t="shared" si="4"/>
        <v>1487</v>
      </c>
      <c r="K13" s="269">
        <f t="shared" si="4"/>
        <v>425</v>
      </c>
      <c r="L13" s="269">
        <f t="shared" si="4"/>
        <v>701.5</v>
      </c>
      <c r="M13" s="269">
        <f t="shared" si="4"/>
        <v>687.4</v>
      </c>
      <c r="N13" s="269">
        <f t="shared" si="4"/>
        <v>517.5</v>
      </c>
      <c r="O13" s="269">
        <f t="shared" si="4"/>
        <v>2523.6</v>
      </c>
      <c r="P13" s="269">
        <f t="shared" si="4"/>
        <v>2240</v>
      </c>
      <c r="Q13" s="269">
        <f t="shared" si="4"/>
        <v>1678.6</v>
      </c>
      <c r="R13" s="269">
        <f t="shared" si="4"/>
        <v>615.20000000000005</v>
      </c>
      <c r="S13" s="269">
        <f t="shared" si="4"/>
        <v>545.1</v>
      </c>
      <c r="T13" s="269">
        <f t="shared" si="4"/>
        <v>1846.5</v>
      </c>
      <c r="U13" s="269">
        <f t="shared" si="4"/>
        <v>669.6</v>
      </c>
      <c r="V13" s="269">
        <f t="shared" si="4"/>
        <v>286.8</v>
      </c>
      <c r="W13" s="269">
        <f t="shared" si="4"/>
        <v>415.8</v>
      </c>
      <c r="X13" s="269">
        <f t="shared" si="4"/>
        <v>240.8</v>
      </c>
      <c r="Y13" s="269">
        <f t="shared" si="4"/>
        <v>1174.001</v>
      </c>
      <c r="Z13" s="269">
        <f t="shared" si="4"/>
        <v>683.80250000000001</v>
      </c>
      <c r="AA13" s="269">
        <f t="shared" si="4"/>
        <v>658.2</v>
      </c>
      <c r="AB13" s="284"/>
      <c r="AC13" s="248">
        <f t="shared" si="1"/>
        <v>-621.19549999999799</v>
      </c>
      <c r="AD13" s="310">
        <f t="shared" si="3"/>
        <v>18795.003500000003</v>
      </c>
    </row>
    <row r="14" spans="1:30" s="237" customFormat="1" ht="24" customHeight="1" x14ac:dyDescent="0.35">
      <c r="A14" s="241"/>
      <c r="B14" s="249" t="s">
        <v>13</v>
      </c>
      <c r="C14" s="241" t="s">
        <v>20</v>
      </c>
      <c r="D14" s="254">
        <f>+D22+D26</f>
        <v>15584.490000000002</v>
      </c>
      <c r="E14" s="255">
        <f>E22+E26</f>
        <v>15210.5</v>
      </c>
      <c r="F14" s="255">
        <f>F22+F26</f>
        <v>13738.24</v>
      </c>
      <c r="G14" s="255">
        <f>G22+G26</f>
        <v>15748.198999999999</v>
      </c>
      <c r="H14" s="255">
        <f>H22+H26</f>
        <v>15415.003500000003</v>
      </c>
      <c r="I14" s="255">
        <f t="shared" ref="I14:AA14" si="5">I22+I26</f>
        <v>1398.6</v>
      </c>
      <c r="J14" s="255">
        <f t="shared" si="5"/>
        <v>1422</v>
      </c>
      <c r="K14" s="255">
        <f t="shared" si="5"/>
        <v>425</v>
      </c>
      <c r="L14" s="255">
        <f t="shared" si="5"/>
        <v>545.5</v>
      </c>
      <c r="M14" s="255">
        <f t="shared" si="5"/>
        <v>596.4</v>
      </c>
      <c r="N14" s="255">
        <f t="shared" si="5"/>
        <v>517.5</v>
      </c>
      <c r="O14" s="255">
        <f t="shared" si="5"/>
        <v>2523.6</v>
      </c>
      <c r="P14" s="255">
        <f t="shared" si="5"/>
        <v>2240</v>
      </c>
      <c r="Q14" s="255">
        <f t="shared" si="5"/>
        <v>1678.6</v>
      </c>
      <c r="R14" s="255">
        <f t="shared" si="5"/>
        <v>485.2</v>
      </c>
      <c r="S14" s="255">
        <f t="shared" si="5"/>
        <v>506.1</v>
      </c>
      <c r="T14" s="255">
        <f t="shared" si="5"/>
        <v>1690.5</v>
      </c>
      <c r="U14" s="255">
        <f t="shared" si="5"/>
        <v>84.6</v>
      </c>
      <c r="V14" s="255">
        <f t="shared" si="5"/>
        <v>52.8</v>
      </c>
      <c r="W14" s="255">
        <f t="shared" si="5"/>
        <v>220.8</v>
      </c>
      <c r="X14" s="255">
        <f t="shared" si="5"/>
        <v>58.8</v>
      </c>
      <c r="Y14" s="255">
        <f t="shared" si="5"/>
        <v>394.00099999999998</v>
      </c>
      <c r="Z14" s="255">
        <f t="shared" si="5"/>
        <v>423.80250000000001</v>
      </c>
      <c r="AA14" s="255">
        <f t="shared" si="5"/>
        <v>151.19999999999999</v>
      </c>
      <c r="AB14" s="284"/>
      <c r="AC14" s="248">
        <f t="shared" si="1"/>
        <v>-333.19549999999617</v>
      </c>
      <c r="AD14" s="310">
        <f t="shared" si="3"/>
        <v>15415.003500000003</v>
      </c>
    </row>
    <row r="15" spans="1:30" s="237" customFormat="1" ht="28.5" customHeight="1" x14ac:dyDescent="0.35">
      <c r="A15" s="241"/>
      <c r="B15" s="249" t="s">
        <v>14</v>
      </c>
      <c r="C15" s="241" t="s">
        <v>15</v>
      </c>
      <c r="D15" s="254">
        <f t="shared" ref="D15:AA15" si="6">D14/D11*100</f>
        <v>39.761941027935308</v>
      </c>
      <c r="E15" s="255">
        <f t="shared" si="6"/>
        <v>40.473927458550939</v>
      </c>
      <c r="F15" s="255">
        <f t="shared" si="6"/>
        <v>41.271852625589602</v>
      </c>
      <c r="G15" s="255">
        <f t="shared" si="6"/>
        <v>41.51394115850163</v>
      </c>
      <c r="H15" s="270">
        <f t="shared" si="6"/>
        <v>41.079784077881712</v>
      </c>
      <c r="I15" s="268">
        <f t="shared" si="6"/>
        <v>97.90004199916001</v>
      </c>
      <c r="J15" s="268">
        <f t="shared" si="6"/>
        <v>85.302939412117567</v>
      </c>
      <c r="K15" s="268">
        <f t="shared" si="6"/>
        <v>100</v>
      </c>
      <c r="L15" s="268">
        <f t="shared" si="6"/>
        <v>57.939458311205527</v>
      </c>
      <c r="M15" s="268">
        <f t="shared" si="6"/>
        <v>63.416786733939787</v>
      </c>
      <c r="N15" s="268">
        <f t="shared" si="6"/>
        <v>100</v>
      </c>
      <c r="O15" s="268">
        <f t="shared" si="6"/>
        <v>92.554830191447223</v>
      </c>
      <c r="P15" s="268">
        <f t="shared" si="6"/>
        <v>83.271375464684013</v>
      </c>
      <c r="Q15" s="268">
        <f t="shared" si="6"/>
        <v>68.06698836219131</v>
      </c>
      <c r="R15" s="268">
        <f t="shared" si="6"/>
        <v>42.001385041551245</v>
      </c>
      <c r="S15" s="268">
        <f t="shared" si="6"/>
        <v>52.440161641280703</v>
      </c>
      <c r="T15" s="268">
        <f t="shared" si="6"/>
        <v>48.348348348348345</v>
      </c>
      <c r="U15" s="268">
        <f t="shared" si="6"/>
        <v>6.1882817643186305</v>
      </c>
      <c r="V15" s="268">
        <f t="shared" si="6"/>
        <v>5.7591623036649215</v>
      </c>
      <c r="W15" s="268">
        <f t="shared" si="6"/>
        <v>11.897833818299388</v>
      </c>
      <c r="X15" s="268">
        <f t="shared" si="6"/>
        <v>2.2371875356694435</v>
      </c>
      <c r="Y15" s="268">
        <f t="shared" si="6"/>
        <v>8.3937135931585853</v>
      </c>
      <c r="Z15" s="268">
        <f t="shared" si="6"/>
        <v>11.579928151860654</v>
      </c>
      <c r="AA15" s="268">
        <f t="shared" si="6"/>
        <v>5.0683829444891391</v>
      </c>
      <c r="AB15" s="284"/>
      <c r="AC15" s="248">
        <f t="shared" si="1"/>
        <v>-0.43415708061991864</v>
      </c>
      <c r="AD15" s="310">
        <f t="shared" si="3"/>
        <v>41.079784077881712</v>
      </c>
    </row>
    <row r="16" spans="1:30" ht="24" customHeight="1" x14ac:dyDescent="0.35">
      <c r="A16" s="256">
        <v>1</v>
      </c>
      <c r="B16" s="244" t="s">
        <v>16</v>
      </c>
      <c r="C16" s="257"/>
      <c r="D16" s="271"/>
      <c r="E16" s="272"/>
      <c r="F16" s="272"/>
      <c r="G16" s="272"/>
      <c r="H16" s="267">
        <f>I16+J16+K16+L16+M16+N16+O16+P16+Q16+R16+S16+T16+U16+V16+W16+X16+Y16+Z16+AA16</f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84"/>
      <c r="AC16" s="248">
        <f t="shared" si="1"/>
        <v>0</v>
      </c>
      <c r="AD16" s="310">
        <f t="shared" si="3"/>
        <v>0</v>
      </c>
    </row>
    <row r="17" spans="1:30" s="236" customFormat="1" ht="24" customHeight="1" x14ac:dyDescent="0.35">
      <c r="A17" s="256"/>
      <c r="B17" s="247" t="s">
        <v>17</v>
      </c>
      <c r="C17" s="246" t="s">
        <v>18</v>
      </c>
      <c r="D17" s="265">
        <f>D20+D24+D28</f>
        <v>5889.3</v>
      </c>
      <c r="E17" s="265">
        <f>E20+E24+E28</f>
        <v>5735</v>
      </c>
      <c r="F17" s="265">
        <f>F20+F24+F28</f>
        <v>4801.6000000000004</v>
      </c>
      <c r="G17" s="265">
        <f>G20+G24+G28</f>
        <v>5651.04</v>
      </c>
      <c r="H17" s="267">
        <f>I17+J17+K17+L17+M17+N17+O17+P17+Q17+R17+S17+T17+U17+V17+W17+X17+Y17+Z17+AA17</f>
        <v>5450</v>
      </c>
      <c r="I17" s="265">
        <f t="shared" ref="I17:AA17" si="7">I20+I28+I24</f>
        <v>252</v>
      </c>
      <c r="J17" s="265">
        <f t="shared" si="7"/>
        <v>305</v>
      </c>
      <c r="K17" s="265">
        <f t="shared" si="7"/>
        <v>82</v>
      </c>
      <c r="L17" s="265">
        <f t="shared" si="7"/>
        <v>229</v>
      </c>
      <c r="M17" s="265">
        <f t="shared" si="7"/>
        <v>189</v>
      </c>
      <c r="N17" s="265">
        <f t="shared" si="7"/>
        <v>90</v>
      </c>
      <c r="O17" s="265">
        <f t="shared" si="7"/>
        <v>449</v>
      </c>
      <c r="P17" s="265">
        <f t="shared" si="7"/>
        <v>406</v>
      </c>
      <c r="Q17" s="265">
        <f t="shared" si="7"/>
        <v>308</v>
      </c>
      <c r="R17" s="265">
        <f t="shared" si="7"/>
        <v>192</v>
      </c>
      <c r="S17" s="265">
        <f t="shared" si="7"/>
        <v>127</v>
      </c>
      <c r="T17" s="265">
        <f t="shared" si="7"/>
        <v>425</v>
      </c>
      <c r="U17" s="265">
        <f t="shared" si="7"/>
        <v>468</v>
      </c>
      <c r="V17" s="265">
        <f t="shared" si="7"/>
        <v>191</v>
      </c>
      <c r="W17" s="265">
        <f t="shared" si="7"/>
        <v>196</v>
      </c>
      <c r="X17" s="265">
        <f t="shared" si="7"/>
        <v>152</v>
      </c>
      <c r="Y17" s="265">
        <f t="shared" si="7"/>
        <v>683</v>
      </c>
      <c r="Z17" s="265">
        <f t="shared" si="7"/>
        <v>285</v>
      </c>
      <c r="AA17" s="265">
        <f t="shared" si="7"/>
        <v>421</v>
      </c>
      <c r="AB17" s="284"/>
      <c r="AC17" s="248">
        <f t="shared" si="1"/>
        <v>-201.03999999999996</v>
      </c>
      <c r="AD17" s="310">
        <f t="shared" si="3"/>
        <v>5450</v>
      </c>
    </row>
    <row r="18" spans="1:30" s="236" customFormat="1" ht="24" customHeight="1" x14ac:dyDescent="0.35">
      <c r="A18" s="256"/>
      <c r="B18" s="247" t="s">
        <v>19</v>
      </c>
      <c r="C18" s="246" t="s">
        <v>20</v>
      </c>
      <c r="D18" s="265">
        <f>+D22+D26+D30</f>
        <v>19334.490000000002</v>
      </c>
      <c r="E18" s="265">
        <f>+E22+E26+E30</f>
        <v>18980.5</v>
      </c>
      <c r="F18" s="265">
        <f>+F22+F26+F30</f>
        <v>16637.239999999998</v>
      </c>
      <c r="G18" s="265">
        <f>+G22+G26+G30</f>
        <v>19416.199000000001</v>
      </c>
      <c r="H18" s="267">
        <f>I18+J18+K18+L18+M18+N18+O18+P18+Q18+R18+S18+T18+U18+V18+W18+X18+Y18+Z18+AA18</f>
        <v>18795.003500000003</v>
      </c>
      <c r="I18" s="265">
        <f t="shared" ref="I18:AA18" si="8">I22+I30+I26</f>
        <v>1398.6</v>
      </c>
      <c r="J18" s="265">
        <f t="shared" si="8"/>
        <v>1487</v>
      </c>
      <c r="K18" s="265">
        <f t="shared" si="8"/>
        <v>425</v>
      </c>
      <c r="L18" s="265">
        <f t="shared" si="8"/>
        <v>701.5</v>
      </c>
      <c r="M18" s="265">
        <f t="shared" si="8"/>
        <v>687.4</v>
      </c>
      <c r="N18" s="265">
        <f t="shared" si="8"/>
        <v>517.5</v>
      </c>
      <c r="O18" s="265">
        <f t="shared" si="8"/>
        <v>2523.6</v>
      </c>
      <c r="P18" s="265">
        <f t="shared" si="8"/>
        <v>2240</v>
      </c>
      <c r="Q18" s="265">
        <f t="shared" si="8"/>
        <v>1678.6</v>
      </c>
      <c r="R18" s="265">
        <f t="shared" si="8"/>
        <v>615.20000000000005</v>
      </c>
      <c r="S18" s="265">
        <f t="shared" si="8"/>
        <v>545.09999999999991</v>
      </c>
      <c r="T18" s="265">
        <f t="shared" si="8"/>
        <v>1846.5</v>
      </c>
      <c r="U18" s="265">
        <f t="shared" si="8"/>
        <v>669.6</v>
      </c>
      <c r="V18" s="265">
        <f t="shared" si="8"/>
        <v>286.8</v>
      </c>
      <c r="W18" s="265">
        <f t="shared" si="8"/>
        <v>415.8</v>
      </c>
      <c r="X18" s="265">
        <f t="shared" si="8"/>
        <v>240.8</v>
      </c>
      <c r="Y18" s="265">
        <f t="shared" si="8"/>
        <v>1174.001</v>
      </c>
      <c r="Z18" s="265">
        <f t="shared" si="8"/>
        <v>683.80250000000001</v>
      </c>
      <c r="AA18" s="265">
        <f t="shared" si="8"/>
        <v>658.2</v>
      </c>
      <c r="AB18" s="284"/>
      <c r="AC18" s="248">
        <f t="shared" si="1"/>
        <v>-621.19549999999799</v>
      </c>
      <c r="AD18" s="310">
        <f t="shared" si="3"/>
        <v>18795.003500000003</v>
      </c>
    </row>
    <row r="19" spans="1:30" ht="24" customHeight="1" x14ac:dyDescent="0.35">
      <c r="A19" s="256" t="s">
        <v>21</v>
      </c>
      <c r="B19" s="244" t="s">
        <v>22</v>
      </c>
      <c r="C19" s="257"/>
      <c r="D19" s="273"/>
      <c r="E19" s="273"/>
      <c r="F19" s="271"/>
      <c r="G19" s="271"/>
      <c r="H19" s="267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68"/>
      <c r="AA19" s="268"/>
      <c r="AB19" s="284"/>
      <c r="AC19" s="248">
        <f t="shared" si="1"/>
        <v>0</v>
      </c>
      <c r="AD19" s="310">
        <f t="shared" si="3"/>
        <v>0</v>
      </c>
    </row>
    <row r="20" spans="1:30" ht="27" customHeight="1" x14ac:dyDescent="0.35">
      <c r="A20" s="257" t="s">
        <v>73</v>
      </c>
      <c r="B20" s="250" t="s">
        <v>74</v>
      </c>
      <c r="C20" s="257" t="s">
        <v>18</v>
      </c>
      <c r="D20" s="274">
        <v>1120.3</v>
      </c>
      <c r="E20" s="275">
        <v>1090</v>
      </c>
      <c r="F20" s="276">
        <v>1100.3</v>
      </c>
      <c r="G20" s="276">
        <v>1100.3</v>
      </c>
      <c r="H20" s="270">
        <f>I20+J20+K20+L20+M20+N20+O20+P20+Q20+R20+S20+T20+U20+V20+W20+X20+Y20+Z20+AA20</f>
        <v>1100</v>
      </c>
      <c r="I20" s="270">
        <v>126</v>
      </c>
      <c r="J20" s="270">
        <v>135</v>
      </c>
      <c r="K20" s="270">
        <v>25</v>
      </c>
      <c r="L20" s="270">
        <v>19</v>
      </c>
      <c r="M20" s="270">
        <v>36</v>
      </c>
      <c r="N20" s="270">
        <v>45</v>
      </c>
      <c r="O20" s="270">
        <v>165</v>
      </c>
      <c r="P20" s="270">
        <v>161</v>
      </c>
      <c r="Q20" s="270">
        <v>110</v>
      </c>
      <c r="R20" s="270">
        <v>43</v>
      </c>
      <c r="S20" s="270">
        <v>44</v>
      </c>
      <c r="T20" s="270">
        <v>150</v>
      </c>
      <c r="U20" s="270"/>
      <c r="V20" s="270"/>
      <c r="W20" s="270"/>
      <c r="X20" s="270"/>
      <c r="Y20" s="270"/>
      <c r="Z20" s="268">
        <v>35</v>
      </c>
      <c r="AA20" s="268">
        <v>6</v>
      </c>
      <c r="AB20" s="284"/>
      <c r="AC20" s="248">
        <f t="shared" si="1"/>
        <v>-0.29999999999995453</v>
      </c>
      <c r="AD20" s="310">
        <f t="shared" si="3"/>
        <v>1100</v>
      </c>
    </row>
    <row r="21" spans="1:30" ht="28.5" customHeight="1" x14ac:dyDescent="0.35">
      <c r="A21" s="257" t="s">
        <v>73</v>
      </c>
      <c r="B21" s="250" t="s">
        <v>459</v>
      </c>
      <c r="C21" s="257" t="s">
        <v>24</v>
      </c>
      <c r="D21" s="274">
        <v>60</v>
      </c>
      <c r="E21" s="272">
        <v>59.5</v>
      </c>
      <c r="F21" s="275">
        <v>58</v>
      </c>
      <c r="G21" s="275">
        <v>58</v>
      </c>
      <c r="H21" s="270">
        <f>H22/H20*10</f>
        <v>59.000022727272722</v>
      </c>
      <c r="I21" s="268">
        <v>60</v>
      </c>
      <c r="J21" s="268">
        <v>60</v>
      </c>
      <c r="K21" s="268">
        <v>56</v>
      </c>
      <c r="L21" s="268">
        <v>55</v>
      </c>
      <c r="M21" s="268">
        <v>55</v>
      </c>
      <c r="N21" s="268">
        <v>60</v>
      </c>
      <c r="O21" s="268">
        <v>60</v>
      </c>
      <c r="P21" s="268">
        <v>60</v>
      </c>
      <c r="Q21" s="268">
        <v>59</v>
      </c>
      <c r="R21" s="268">
        <v>57</v>
      </c>
      <c r="S21" s="268">
        <v>56</v>
      </c>
      <c r="T21" s="268">
        <v>60</v>
      </c>
      <c r="U21" s="268"/>
      <c r="V21" s="268"/>
      <c r="W21" s="268"/>
      <c r="X21" s="268"/>
      <c r="Y21" s="268"/>
      <c r="Z21" s="268">
        <v>52.515000000000001</v>
      </c>
      <c r="AA21" s="268">
        <v>52</v>
      </c>
      <c r="AB21" s="284"/>
      <c r="AC21" s="248">
        <f t="shared" si="1"/>
        <v>1.0000227272727216</v>
      </c>
      <c r="AD21" s="310">
        <f t="shared" si="3"/>
        <v>59.000022727272722</v>
      </c>
    </row>
    <row r="22" spans="1:30" ht="29.25" customHeight="1" x14ac:dyDescent="0.35">
      <c r="A22" s="257" t="s">
        <v>73</v>
      </c>
      <c r="B22" s="250" t="s">
        <v>460</v>
      </c>
      <c r="C22" s="257" t="s">
        <v>20</v>
      </c>
      <c r="D22" s="274">
        <f>+D20*D21/10</f>
        <v>6721.8</v>
      </c>
      <c r="E22" s="274">
        <f>+E20*E21/10</f>
        <v>6485.5</v>
      </c>
      <c r="F22" s="274">
        <f>+F20*F21/10</f>
        <v>6381.74</v>
      </c>
      <c r="G22" s="274">
        <f>+G20*G21/10</f>
        <v>6381.74</v>
      </c>
      <c r="H22" s="270">
        <f>I22+J22+K22+L22+M22+N22+O22+P22+Q22+R22+S22+T22+U22+V22+W22+X22+Y22+Z22+AA22</f>
        <v>6490.0024999999996</v>
      </c>
      <c r="I22" s="270">
        <f t="shared" ref="I22:AA22" si="9">I20*I21/10</f>
        <v>756</v>
      </c>
      <c r="J22" s="270">
        <f t="shared" si="9"/>
        <v>810</v>
      </c>
      <c r="K22" s="270">
        <f t="shared" si="9"/>
        <v>140</v>
      </c>
      <c r="L22" s="270">
        <f t="shared" si="9"/>
        <v>104.5</v>
      </c>
      <c r="M22" s="270">
        <f t="shared" si="9"/>
        <v>198</v>
      </c>
      <c r="N22" s="270">
        <f t="shared" si="9"/>
        <v>270</v>
      </c>
      <c r="O22" s="270">
        <f t="shared" si="9"/>
        <v>990</v>
      </c>
      <c r="P22" s="270">
        <f t="shared" si="9"/>
        <v>966</v>
      </c>
      <c r="Q22" s="270">
        <f t="shared" si="9"/>
        <v>649</v>
      </c>
      <c r="R22" s="270">
        <f t="shared" si="9"/>
        <v>245.1</v>
      </c>
      <c r="S22" s="270">
        <f t="shared" si="9"/>
        <v>246.4</v>
      </c>
      <c r="T22" s="270">
        <f t="shared" si="9"/>
        <v>900</v>
      </c>
      <c r="U22" s="270">
        <f t="shared" si="9"/>
        <v>0</v>
      </c>
      <c r="V22" s="270">
        <f t="shared" si="9"/>
        <v>0</v>
      </c>
      <c r="W22" s="270">
        <f t="shared" si="9"/>
        <v>0</v>
      </c>
      <c r="X22" s="270">
        <f t="shared" si="9"/>
        <v>0</v>
      </c>
      <c r="Y22" s="270">
        <f t="shared" si="9"/>
        <v>0</v>
      </c>
      <c r="Z22" s="270">
        <f t="shared" si="9"/>
        <v>183.80250000000001</v>
      </c>
      <c r="AA22" s="270">
        <f t="shared" si="9"/>
        <v>31.2</v>
      </c>
      <c r="AB22" s="284"/>
      <c r="AC22" s="248">
        <f t="shared" si="1"/>
        <v>108.26249999999982</v>
      </c>
      <c r="AD22" s="310">
        <f t="shared" si="3"/>
        <v>6490.0024999999996</v>
      </c>
    </row>
    <row r="23" spans="1:30" ht="24" customHeight="1" x14ac:dyDescent="0.35">
      <c r="A23" s="256" t="s">
        <v>25</v>
      </c>
      <c r="B23" s="244" t="s">
        <v>26</v>
      </c>
      <c r="C23" s="257"/>
      <c r="D23" s="271"/>
      <c r="E23" s="271"/>
      <c r="F23" s="271"/>
      <c r="G23" s="271"/>
      <c r="H23" s="277"/>
      <c r="I23" s="27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84"/>
      <c r="AC23" s="248">
        <f t="shared" si="1"/>
        <v>0</v>
      </c>
      <c r="AD23" s="310">
        <f t="shared" si="3"/>
        <v>0</v>
      </c>
    </row>
    <row r="24" spans="1:30" ht="24" customHeight="1" x14ac:dyDescent="0.35">
      <c r="A24" s="257" t="s">
        <v>73</v>
      </c>
      <c r="B24" s="250" t="s">
        <v>74</v>
      </c>
      <c r="C24" s="257" t="s">
        <v>18</v>
      </c>
      <c r="D24" s="274">
        <v>1769</v>
      </c>
      <c r="E24" s="275">
        <v>1745</v>
      </c>
      <c r="F24" s="271">
        <v>1471.3</v>
      </c>
      <c r="G24" s="271">
        <v>1750.74</v>
      </c>
      <c r="H24" s="270">
        <f>I24+J24+K24+L24+M24+N24+O24+P24+Q24+R24+S24+T24+U24+V24+W24+X24+Y24+Z24+AA24</f>
        <v>1750</v>
      </c>
      <c r="I24" s="270">
        <v>126</v>
      </c>
      <c r="J24" s="270">
        <v>120</v>
      </c>
      <c r="K24" s="270">
        <v>57</v>
      </c>
      <c r="L24" s="270">
        <v>90</v>
      </c>
      <c r="M24" s="270">
        <v>83</v>
      </c>
      <c r="N24" s="270">
        <v>45</v>
      </c>
      <c r="O24" s="270">
        <v>284</v>
      </c>
      <c r="P24" s="270">
        <v>245</v>
      </c>
      <c r="Q24" s="270">
        <v>198</v>
      </c>
      <c r="R24" s="270">
        <v>49</v>
      </c>
      <c r="S24" s="270">
        <v>53</v>
      </c>
      <c r="T24" s="270">
        <v>155</v>
      </c>
      <c r="U24" s="270">
        <v>18</v>
      </c>
      <c r="V24" s="270">
        <v>11</v>
      </c>
      <c r="W24" s="270">
        <v>46</v>
      </c>
      <c r="X24" s="270">
        <v>12</v>
      </c>
      <c r="Y24" s="270">
        <v>83</v>
      </c>
      <c r="Z24" s="270">
        <v>50</v>
      </c>
      <c r="AA24" s="270">
        <v>25</v>
      </c>
      <c r="AB24" s="284"/>
      <c r="AC24" s="248">
        <f t="shared" si="1"/>
        <v>-0.74000000000000909</v>
      </c>
      <c r="AD24" s="310">
        <f t="shared" si="3"/>
        <v>1750</v>
      </c>
    </row>
    <row r="25" spans="1:30" ht="24" customHeight="1" x14ac:dyDescent="0.35">
      <c r="A25" s="257" t="s">
        <v>73</v>
      </c>
      <c r="B25" s="250" t="s">
        <v>75</v>
      </c>
      <c r="C25" s="257" t="s">
        <v>24</v>
      </c>
      <c r="D25" s="268">
        <v>50.1</v>
      </c>
      <c r="E25" s="275">
        <v>50</v>
      </c>
      <c r="F25" s="271">
        <v>50</v>
      </c>
      <c r="G25" s="271">
        <v>53.5</v>
      </c>
      <c r="H25" s="279">
        <f>H26/H24*10</f>
        <v>51.000005714285727</v>
      </c>
      <c r="I25" s="270">
        <v>51</v>
      </c>
      <c r="J25" s="270">
        <v>51</v>
      </c>
      <c r="K25" s="270">
        <v>50</v>
      </c>
      <c r="L25" s="270">
        <v>49</v>
      </c>
      <c r="M25" s="270">
        <v>48</v>
      </c>
      <c r="N25" s="270">
        <v>55</v>
      </c>
      <c r="O25" s="270">
        <v>54</v>
      </c>
      <c r="P25" s="270">
        <v>52</v>
      </c>
      <c r="Q25" s="270">
        <v>52</v>
      </c>
      <c r="R25" s="270">
        <v>49</v>
      </c>
      <c r="S25" s="270">
        <v>49</v>
      </c>
      <c r="T25" s="270">
        <v>51</v>
      </c>
      <c r="U25" s="279">
        <v>47</v>
      </c>
      <c r="V25" s="270">
        <v>48</v>
      </c>
      <c r="W25" s="270">
        <v>48</v>
      </c>
      <c r="X25" s="279">
        <v>49</v>
      </c>
      <c r="Y25" s="270">
        <v>47.47</v>
      </c>
      <c r="Z25" s="270">
        <v>48</v>
      </c>
      <c r="AA25" s="270">
        <v>48</v>
      </c>
      <c r="AB25" s="284"/>
      <c r="AC25" s="248">
        <f t="shared" si="1"/>
        <v>-2.4999942857142727</v>
      </c>
      <c r="AD25" s="310">
        <f t="shared" si="3"/>
        <v>51.000005714285727</v>
      </c>
    </row>
    <row r="26" spans="1:30" ht="24" customHeight="1" x14ac:dyDescent="0.35">
      <c r="A26" s="257" t="s">
        <v>73</v>
      </c>
      <c r="B26" s="250" t="s">
        <v>76</v>
      </c>
      <c r="C26" s="257" t="s">
        <v>20</v>
      </c>
      <c r="D26" s="274">
        <f>D24*D25/10</f>
        <v>8862.69</v>
      </c>
      <c r="E26" s="274">
        <f>E24*E25/10</f>
        <v>8725</v>
      </c>
      <c r="F26" s="274">
        <f>F24*F25/10</f>
        <v>7356.5</v>
      </c>
      <c r="G26" s="274">
        <f>G24*G25/10</f>
        <v>9366.4589999999989</v>
      </c>
      <c r="H26" s="270">
        <f>I26+J26+K26+L26+M26+N26+O26+P26+Q26+R26+S26+T26+U26+V26+W26+X26+Y26+Z26+AA26</f>
        <v>8925.001000000002</v>
      </c>
      <c r="I26" s="270">
        <f t="shared" ref="I26:AA26" si="10">I24*I25/10</f>
        <v>642.6</v>
      </c>
      <c r="J26" s="270">
        <f t="shared" si="10"/>
        <v>612</v>
      </c>
      <c r="K26" s="270">
        <f t="shared" si="10"/>
        <v>285</v>
      </c>
      <c r="L26" s="270">
        <f t="shared" si="10"/>
        <v>441</v>
      </c>
      <c r="M26" s="270">
        <f t="shared" si="10"/>
        <v>398.4</v>
      </c>
      <c r="N26" s="270">
        <f t="shared" si="10"/>
        <v>247.5</v>
      </c>
      <c r="O26" s="270">
        <f t="shared" si="10"/>
        <v>1533.6</v>
      </c>
      <c r="P26" s="270">
        <f t="shared" si="10"/>
        <v>1274</v>
      </c>
      <c r="Q26" s="270">
        <f t="shared" si="10"/>
        <v>1029.5999999999999</v>
      </c>
      <c r="R26" s="270">
        <f t="shared" si="10"/>
        <v>240.1</v>
      </c>
      <c r="S26" s="270">
        <f t="shared" si="10"/>
        <v>259.7</v>
      </c>
      <c r="T26" s="270">
        <f t="shared" si="10"/>
        <v>790.5</v>
      </c>
      <c r="U26" s="270">
        <f t="shared" si="10"/>
        <v>84.6</v>
      </c>
      <c r="V26" s="270">
        <f t="shared" si="10"/>
        <v>52.8</v>
      </c>
      <c r="W26" s="270">
        <f t="shared" si="10"/>
        <v>220.8</v>
      </c>
      <c r="X26" s="270">
        <f t="shared" si="10"/>
        <v>58.8</v>
      </c>
      <c r="Y26" s="270">
        <f t="shared" si="10"/>
        <v>394.00099999999998</v>
      </c>
      <c r="Z26" s="270">
        <f t="shared" si="10"/>
        <v>240</v>
      </c>
      <c r="AA26" s="270">
        <f t="shared" si="10"/>
        <v>120</v>
      </c>
      <c r="AB26" s="284"/>
      <c r="AC26" s="248">
        <f t="shared" si="1"/>
        <v>-441.4579999999969</v>
      </c>
      <c r="AD26" s="310">
        <f t="shared" si="3"/>
        <v>8925.001000000002</v>
      </c>
    </row>
    <row r="27" spans="1:30" ht="24" customHeight="1" x14ac:dyDescent="0.35">
      <c r="A27" s="256" t="s">
        <v>27</v>
      </c>
      <c r="B27" s="244" t="s">
        <v>28</v>
      </c>
      <c r="C27" s="257"/>
      <c r="D27" s="271"/>
      <c r="E27" s="271"/>
      <c r="F27" s="271"/>
      <c r="G27" s="271"/>
      <c r="H27" s="277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68"/>
      <c r="AA27" s="268"/>
      <c r="AB27" s="284"/>
      <c r="AC27" s="248">
        <f t="shared" si="1"/>
        <v>0</v>
      </c>
      <c r="AD27" s="310">
        <f t="shared" si="3"/>
        <v>0</v>
      </c>
    </row>
    <row r="28" spans="1:30" ht="24" customHeight="1" x14ac:dyDescent="0.35">
      <c r="A28" s="257" t="s">
        <v>73</v>
      </c>
      <c r="B28" s="250" t="s">
        <v>74</v>
      </c>
      <c r="C28" s="257" t="s">
        <v>18</v>
      </c>
      <c r="D28" s="274">
        <v>3000</v>
      </c>
      <c r="E28" s="275">
        <v>2900</v>
      </c>
      <c r="F28" s="280">
        <v>2230</v>
      </c>
      <c r="G28" s="280">
        <v>2800</v>
      </c>
      <c r="H28" s="270">
        <f>I28+J28+K28+L28+M28+N28+O28+P28+Q28+R28+S28+T28+U28+V28+W28+X28+Y28+Z28+AA28</f>
        <v>2600</v>
      </c>
      <c r="I28" s="270"/>
      <c r="J28" s="270">
        <v>50</v>
      </c>
      <c r="K28" s="270"/>
      <c r="L28" s="270">
        <v>120</v>
      </c>
      <c r="M28" s="270">
        <v>70</v>
      </c>
      <c r="N28" s="270"/>
      <c r="O28" s="270"/>
      <c r="P28" s="270"/>
      <c r="Q28" s="270"/>
      <c r="R28" s="270">
        <v>100</v>
      </c>
      <c r="S28" s="270">
        <v>30</v>
      </c>
      <c r="T28" s="270">
        <v>120</v>
      </c>
      <c r="U28" s="270">
        <v>450</v>
      </c>
      <c r="V28" s="270">
        <v>180</v>
      </c>
      <c r="W28" s="270">
        <v>150</v>
      </c>
      <c r="X28" s="270">
        <v>140</v>
      </c>
      <c r="Y28" s="270">
        <v>600</v>
      </c>
      <c r="Z28" s="268">
        <v>200</v>
      </c>
      <c r="AA28" s="268">
        <v>390</v>
      </c>
      <c r="AB28" s="284"/>
      <c r="AC28" s="248">
        <f t="shared" si="1"/>
        <v>-200</v>
      </c>
      <c r="AD28" s="310">
        <f t="shared" si="3"/>
        <v>2600</v>
      </c>
    </row>
    <row r="29" spans="1:30" ht="24" customHeight="1" x14ac:dyDescent="0.35">
      <c r="A29" s="257" t="s">
        <v>73</v>
      </c>
      <c r="B29" s="250" t="s">
        <v>75</v>
      </c>
      <c r="C29" s="257" t="s">
        <v>24</v>
      </c>
      <c r="D29" s="274">
        <v>12.5</v>
      </c>
      <c r="E29" s="275">
        <v>13</v>
      </c>
      <c r="F29" s="271">
        <v>13</v>
      </c>
      <c r="G29" s="271">
        <v>13.1</v>
      </c>
      <c r="H29" s="270">
        <f>H30/H28*10</f>
        <v>13</v>
      </c>
      <c r="I29" s="270"/>
      <c r="J29" s="270">
        <v>13</v>
      </c>
      <c r="K29" s="270"/>
      <c r="L29" s="270">
        <v>13</v>
      </c>
      <c r="M29" s="270">
        <v>13</v>
      </c>
      <c r="N29" s="270"/>
      <c r="O29" s="270">
        <v>13</v>
      </c>
      <c r="P29" s="270">
        <v>13</v>
      </c>
      <c r="Q29" s="270">
        <v>13</v>
      </c>
      <c r="R29" s="270">
        <v>13</v>
      </c>
      <c r="S29" s="270">
        <v>13</v>
      </c>
      <c r="T29" s="270">
        <v>13</v>
      </c>
      <c r="U29" s="270">
        <v>13</v>
      </c>
      <c r="V29" s="270">
        <v>13</v>
      </c>
      <c r="W29" s="270">
        <v>13</v>
      </c>
      <c r="X29" s="270">
        <v>13</v>
      </c>
      <c r="Y29" s="270">
        <v>13</v>
      </c>
      <c r="Z29" s="270">
        <v>13</v>
      </c>
      <c r="AA29" s="270">
        <v>13</v>
      </c>
      <c r="AB29" s="284"/>
      <c r="AC29" s="248">
        <f t="shared" si="1"/>
        <v>-9.9999999999999645E-2</v>
      </c>
      <c r="AD29" s="310">
        <f t="shared" si="3"/>
        <v>13</v>
      </c>
    </row>
    <row r="30" spans="1:30" ht="24" customHeight="1" x14ac:dyDescent="0.35">
      <c r="A30" s="257" t="s">
        <v>73</v>
      </c>
      <c r="B30" s="250" t="s">
        <v>76</v>
      </c>
      <c r="C30" s="257" t="s">
        <v>20</v>
      </c>
      <c r="D30" s="274">
        <f>D28*D29/10</f>
        <v>3750</v>
      </c>
      <c r="E30" s="274">
        <f>E28*E29/10</f>
        <v>3770</v>
      </c>
      <c r="F30" s="274">
        <f>F28*F29/10</f>
        <v>2899</v>
      </c>
      <c r="G30" s="274">
        <f>G28*G29/10</f>
        <v>3668</v>
      </c>
      <c r="H30" s="270">
        <f>I30+J30+K30+L30+M30+N30+O30+P30+Q30+R30+S30+T30+U30+V30+W30+X30+Y30+Z30+AA30</f>
        <v>3380</v>
      </c>
      <c r="I30" s="270">
        <f t="shared" ref="I30:AA30" si="11">I29*I28/10</f>
        <v>0</v>
      </c>
      <c r="J30" s="270">
        <f t="shared" si="11"/>
        <v>65</v>
      </c>
      <c r="K30" s="270">
        <f t="shared" si="11"/>
        <v>0</v>
      </c>
      <c r="L30" s="270">
        <f t="shared" si="11"/>
        <v>156</v>
      </c>
      <c r="M30" s="270">
        <f t="shared" si="11"/>
        <v>91</v>
      </c>
      <c r="N30" s="270">
        <f t="shared" si="11"/>
        <v>0</v>
      </c>
      <c r="O30" s="270">
        <f t="shared" si="11"/>
        <v>0</v>
      </c>
      <c r="P30" s="270">
        <f t="shared" si="11"/>
        <v>0</v>
      </c>
      <c r="Q30" s="270">
        <f t="shared" si="11"/>
        <v>0</v>
      </c>
      <c r="R30" s="270">
        <f t="shared" si="11"/>
        <v>130</v>
      </c>
      <c r="S30" s="270">
        <f t="shared" si="11"/>
        <v>39</v>
      </c>
      <c r="T30" s="270">
        <f t="shared" si="11"/>
        <v>156</v>
      </c>
      <c r="U30" s="270">
        <f t="shared" si="11"/>
        <v>585</v>
      </c>
      <c r="V30" s="270">
        <f t="shared" si="11"/>
        <v>234</v>
      </c>
      <c r="W30" s="270">
        <f t="shared" si="11"/>
        <v>195</v>
      </c>
      <c r="X30" s="270">
        <f t="shared" si="11"/>
        <v>182</v>
      </c>
      <c r="Y30" s="270">
        <f t="shared" si="11"/>
        <v>780</v>
      </c>
      <c r="Z30" s="270">
        <f t="shared" si="11"/>
        <v>260</v>
      </c>
      <c r="AA30" s="270">
        <f t="shared" si="11"/>
        <v>507</v>
      </c>
      <c r="AB30" s="284"/>
      <c r="AC30" s="248">
        <f t="shared" si="1"/>
        <v>-288</v>
      </c>
      <c r="AD30" s="310">
        <f t="shared" si="3"/>
        <v>3380</v>
      </c>
    </row>
    <row r="31" spans="1:30" ht="24" customHeight="1" x14ac:dyDescent="0.35">
      <c r="A31" s="256">
        <v>2</v>
      </c>
      <c r="B31" s="244" t="s">
        <v>29</v>
      </c>
      <c r="C31" s="257"/>
      <c r="D31" s="271"/>
      <c r="E31" s="271"/>
      <c r="F31" s="271"/>
      <c r="G31" s="271"/>
      <c r="H31" s="267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68"/>
      <c r="AA31" s="268"/>
      <c r="AB31" s="284"/>
      <c r="AC31" s="248">
        <f t="shared" si="1"/>
        <v>0</v>
      </c>
      <c r="AD31" s="310">
        <f t="shared" si="3"/>
        <v>0</v>
      </c>
    </row>
    <row r="32" spans="1:30" s="239" customFormat="1" ht="24" customHeight="1" x14ac:dyDescent="0.35">
      <c r="A32" s="246"/>
      <c r="B32" s="247" t="s">
        <v>17</v>
      </c>
      <c r="C32" s="246" t="s">
        <v>18</v>
      </c>
      <c r="D32" s="281">
        <f>D35+D39</f>
        <v>6700</v>
      </c>
      <c r="E32" s="281">
        <f>E35+E39</f>
        <v>6200</v>
      </c>
      <c r="F32" s="281">
        <f>F35+F39</f>
        <v>5690.5</v>
      </c>
      <c r="G32" s="281">
        <f>G35+G39</f>
        <v>6185.5</v>
      </c>
      <c r="H32" s="267">
        <f>I32+J32+K32+L32+M32+N32+O32+P32+Q32+R32+S32+T32+U32+V32+W32+X32+Y32+Z32+AA32</f>
        <v>6100</v>
      </c>
      <c r="I32" s="267">
        <f t="shared" ref="I32:AA32" si="12">I35+I39</f>
        <v>10</v>
      </c>
      <c r="J32" s="267">
        <f t="shared" si="12"/>
        <v>60</v>
      </c>
      <c r="K32" s="267">
        <f t="shared" si="12"/>
        <v>0</v>
      </c>
      <c r="L32" s="267">
        <f t="shared" si="12"/>
        <v>80</v>
      </c>
      <c r="M32" s="267">
        <f t="shared" si="12"/>
        <v>85</v>
      </c>
      <c r="N32" s="267">
        <f t="shared" si="12"/>
        <v>0</v>
      </c>
      <c r="O32" s="267">
        <f t="shared" si="12"/>
        <v>70</v>
      </c>
      <c r="P32" s="267">
        <f t="shared" si="12"/>
        <v>150</v>
      </c>
      <c r="Q32" s="267">
        <f t="shared" si="12"/>
        <v>265</v>
      </c>
      <c r="R32" s="267">
        <f t="shared" si="12"/>
        <v>180</v>
      </c>
      <c r="S32" s="267">
        <f t="shared" si="12"/>
        <v>140</v>
      </c>
      <c r="T32" s="267">
        <f t="shared" si="12"/>
        <v>550</v>
      </c>
      <c r="U32" s="267">
        <f t="shared" si="12"/>
        <v>225</v>
      </c>
      <c r="V32" s="267">
        <f t="shared" si="12"/>
        <v>210</v>
      </c>
      <c r="W32" s="267">
        <f t="shared" si="12"/>
        <v>450</v>
      </c>
      <c r="X32" s="267">
        <f t="shared" si="12"/>
        <v>845</v>
      </c>
      <c r="Y32" s="267">
        <f t="shared" si="12"/>
        <v>1100</v>
      </c>
      <c r="Z32" s="267">
        <f t="shared" si="12"/>
        <v>930</v>
      </c>
      <c r="AA32" s="267">
        <f t="shared" si="12"/>
        <v>750</v>
      </c>
      <c r="AB32" s="284"/>
      <c r="AC32" s="248">
        <f t="shared" si="1"/>
        <v>-85.5</v>
      </c>
      <c r="AD32" s="310">
        <f t="shared" si="3"/>
        <v>6100</v>
      </c>
    </row>
    <row r="33" spans="1:30" s="239" customFormat="1" ht="24" customHeight="1" x14ac:dyDescent="0.35">
      <c r="A33" s="246"/>
      <c r="B33" s="247" t="s">
        <v>30</v>
      </c>
      <c r="C33" s="246" t="s">
        <v>20</v>
      </c>
      <c r="D33" s="281">
        <f>+D37+D41</f>
        <v>19860</v>
      </c>
      <c r="E33" s="281">
        <f>+E37+E41</f>
        <v>18600.483499999998</v>
      </c>
      <c r="F33" s="281">
        <f>+F37+F41</f>
        <v>16649.95</v>
      </c>
      <c r="G33" s="281">
        <f>+G37+G41</f>
        <v>18518.525000000001</v>
      </c>
      <c r="H33" s="267">
        <f t="shared" ref="H33:AA33" si="13">H37+H41</f>
        <v>18729.544999999998</v>
      </c>
      <c r="I33" s="283">
        <f t="shared" si="13"/>
        <v>30</v>
      </c>
      <c r="J33" s="283">
        <f t="shared" si="13"/>
        <v>180</v>
      </c>
      <c r="K33" s="283">
        <f t="shared" si="13"/>
        <v>0</v>
      </c>
      <c r="L33" s="283">
        <f t="shared" si="13"/>
        <v>240</v>
      </c>
      <c r="M33" s="283">
        <f t="shared" si="13"/>
        <v>253.04499999999999</v>
      </c>
      <c r="N33" s="283">
        <f t="shared" si="13"/>
        <v>0</v>
      </c>
      <c r="O33" s="283">
        <f t="shared" si="13"/>
        <v>203</v>
      </c>
      <c r="P33" s="283">
        <f t="shared" si="13"/>
        <v>450</v>
      </c>
      <c r="Q33" s="283">
        <f t="shared" si="13"/>
        <v>787.5</v>
      </c>
      <c r="R33" s="283">
        <f t="shared" si="13"/>
        <v>540</v>
      </c>
      <c r="S33" s="283">
        <f t="shared" si="13"/>
        <v>420</v>
      </c>
      <c r="T33" s="283">
        <f t="shared" si="13"/>
        <v>1650</v>
      </c>
      <c r="U33" s="283">
        <f t="shared" si="13"/>
        <v>697.5</v>
      </c>
      <c r="V33" s="283">
        <f t="shared" si="13"/>
        <v>630</v>
      </c>
      <c r="W33" s="283">
        <f t="shared" si="13"/>
        <v>1440</v>
      </c>
      <c r="X33" s="283">
        <f t="shared" si="13"/>
        <v>2387.5</v>
      </c>
      <c r="Y33" s="283">
        <f t="shared" si="13"/>
        <v>3520</v>
      </c>
      <c r="Z33" s="283">
        <f t="shared" si="13"/>
        <v>2976</v>
      </c>
      <c r="AA33" s="283">
        <f t="shared" si="13"/>
        <v>2325</v>
      </c>
      <c r="AB33" s="284"/>
      <c r="AC33" s="248">
        <f t="shared" si="1"/>
        <v>211.0199999999968</v>
      </c>
      <c r="AD33" s="310">
        <f t="shared" si="3"/>
        <v>18729.544999999998</v>
      </c>
    </row>
    <row r="34" spans="1:30" ht="24" customHeight="1" x14ac:dyDescent="0.35">
      <c r="A34" s="256" t="s">
        <v>21</v>
      </c>
      <c r="B34" s="244" t="s">
        <v>31</v>
      </c>
      <c r="C34" s="257"/>
      <c r="D34" s="271"/>
      <c r="E34" s="282"/>
      <c r="F34" s="271"/>
      <c r="G34" s="271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84"/>
      <c r="AA34" s="284"/>
      <c r="AB34" s="284"/>
      <c r="AC34" s="248">
        <f t="shared" si="1"/>
        <v>0</v>
      </c>
      <c r="AD34" s="310">
        <f t="shared" si="3"/>
        <v>0</v>
      </c>
    </row>
    <row r="35" spans="1:30" ht="26.25" customHeight="1" x14ac:dyDescent="0.35">
      <c r="A35" s="257" t="s">
        <v>73</v>
      </c>
      <c r="B35" s="250" t="s">
        <v>74</v>
      </c>
      <c r="C35" s="257" t="s">
        <v>18</v>
      </c>
      <c r="D35" s="274">
        <v>6550</v>
      </c>
      <c r="E35" s="275">
        <v>6050</v>
      </c>
      <c r="F35" s="275">
        <v>5459</v>
      </c>
      <c r="G35" s="275">
        <v>5954</v>
      </c>
      <c r="H35" s="270">
        <f>I35+J35+K35+L35+M35+N35+O35+P35+Q35+R35+S35+T35+U35+V35+W35+X35+Y35+Z35+AA35</f>
        <v>5950</v>
      </c>
      <c r="I35" s="270">
        <v>10</v>
      </c>
      <c r="J35" s="270">
        <v>60</v>
      </c>
      <c r="K35" s="270"/>
      <c r="L35" s="270">
        <v>80</v>
      </c>
      <c r="M35" s="270">
        <v>85</v>
      </c>
      <c r="N35" s="270"/>
      <c r="O35" s="270">
        <v>70</v>
      </c>
      <c r="P35" s="270">
        <v>150</v>
      </c>
      <c r="Q35" s="270">
        <v>260</v>
      </c>
      <c r="R35" s="270">
        <v>180</v>
      </c>
      <c r="S35" s="270">
        <v>140</v>
      </c>
      <c r="T35" s="270">
        <v>550</v>
      </c>
      <c r="U35" s="270">
        <v>225</v>
      </c>
      <c r="V35" s="270">
        <v>210</v>
      </c>
      <c r="W35" s="270">
        <v>450</v>
      </c>
      <c r="X35" s="270">
        <v>700</v>
      </c>
      <c r="Y35" s="270">
        <v>1100</v>
      </c>
      <c r="Z35" s="270">
        <v>930</v>
      </c>
      <c r="AA35" s="268">
        <v>750</v>
      </c>
      <c r="AB35" s="284"/>
      <c r="AC35" s="248">
        <f t="shared" si="1"/>
        <v>-4</v>
      </c>
      <c r="AD35" s="310">
        <f t="shared" si="3"/>
        <v>5950</v>
      </c>
    </row>
    <row r="36" spans="1:30" ht="24" customHeight="1" x14ac:dyDescent="0.35">
      <c r="A36" s="257" t="s">
        <v>73</v>
      </c>
      <c r="B36" s="250" t="s">
        <v>75</v>
      </c>
      <c r="C36" s="257" t="s">
        <v>24</v>
      </c>
      <c r="D36" s="274">
        <v>30</v>
      </c>
      <c r="E36" s="272">
        <v>30.372699999999998</v>
      </c>
      <c r="F36" s="271">
        <v>30.5</v>
      </c>
      <c r="G36" s="271">
        <v>30.5</v>
      </c>
      <c r="H36" s="279">
        <f>H37/H35*10</f>
        <v>31.1000756302521</v>
      </c>
      <c r="I36" s="268">
        <v>30</v>
      </c>
      <c r="J36" s="268">
        <v>30</v>
      </c>
      <c r="K36" s="268"/>
      <c r="L36" s="268">
        <v>30</v>
      </c>
      <c r="M36" s="268">
        <v>29.77</v>
      </c>
      <c r="N36" s="268"/>
      <c r="O36" s="268">
        <v>29</v>
      </c>
      <c r="P36" s="268">
        <v>30</v>
      </c>
      <c r="Q36" s="268">
        <v>30</v>
      </c>
      <c r="R36" s="268">
        <v>30</v>
      </c>
      <c r="S36" s="268">
        <v>30</v>
      </c>
      <c r="T36" s="268">
        <v>30</v>
      </c>
      <c r="U36" s="268">
        <v>31</v>
      </c>
      <c r="V36" s="268">
        <v>30</v>
      </c>
      <c r="W36" s="268">
        <v>32</v>
      </c>
      <c r="X36" s="268">
        <v>31</v>
      </c>
      <c r="Y36" s="268">
        <v>32</v>
      </c>
      <c r="Z36" s="268">
        <v>32</v>
      </c>
      <c r="AA36" s="268">
        <v>31</v>
      </c>
      <c r="AB36" s="284"/>
      <c r="AC36" s="248">
        <f t="shared" si="1"/>
        <v>0.60007563025209976</v>
      </c>
      <c r="AD36" s="310">
        <f t="shared" si="3"/>
        <v>31.1000756302521</v>
      </c>
    </row>
    <row r="37" spans="1:30" ht="24" customHeight="1" x14ac:dyDescent="0.35">
      <c r="A37" s="257" t="s">
        <v>73</v>
      </c>
      <c r="B37" s="250" t="s">
        <v>76</v>
      </c>
      <c r="C37" s="257" t="s">
        <v>20</v>
      </c>
      <c r="D37" s="274">
        <f>+D35*D36/10</f>
        <v>19650</v>
      </c>
      <c r="E37" s="274">
        <f>+E35*E36/10</f>
        <v>18375.483499999998</v>
      </c>
      <c r="F37" s="274">
        <f>+F35*F36/10</f>
        <v>16649.95</v>
      </c>
      <c r="G37" s="274">
        <f>+G35*G36/10</f>
        <v>18159.7</v>
      </c>
      <c r="H37" s="270">
        <f>I37+J37+K37+L37+M37+N37+O37+P37+Q37+R37+S37+T37+U37+V37+W37+X37+Y37+Z37+AA37</f>
        <v>18504.544999999998</v>
      </c>
      <c r="I37" s="270">
        <f t="shared" ref="I37:AA37" si="14">I35*I36/10</f>
        <v>30</v>
      </c>
      <c r="J37" s="270">
        <f t="shared" si="14"/>
        <v>180</v>
      </c>
      <c r="K37" s="270">
        <f t="shared" si="14"/>
        <v>0</v>
      </c>
      <c r="L37" s="270">
        <f t="shared" si="14"/>
        <v>240</v>
      </c>
      <c r="M37" s="270">
        <f t="shared" si="14"/>
        <v>253.04499999999999</v>
      </c>
      <c r="N37" s="270">
        <f t="shared" si="14"/>
        <v>0</v>
      </c>
      <c r="O37" s="270">
        <f t="shared" si="14"/>
        <v>203</v>
      </c>
      <c r="P37" s="270">
        <f t="shared" si="14"/>
        <v>450</v>
      </c>
      <c r="Q37" s="270">
        <f t="shared" si="14"/>
        <v>780</v>
      </c>
      <c r="R37" s="270">
        <f t="shared" si="14"/>
        <v>540</v>
      </c>
      <c r="S37" s="270">
        <f t="shared" si="14"/>
        <v>420</v>
      </c>
      <c r="T37" s="270">
        <f t="shared" si="14"/>
        <v>1650</v>
      </c>
      <c r="U37" s="270">
        <f t="shared" si="14"/>
        <v>697.5</v>
      </c>
      <c r="V37" s="270">
        <f t="shared" si="14"/>
        <v>630</v>
      </c>
      <c r="W37" s="270">
        <f t="shared" si="14"/>
        <v>1440</v>
      </c>
      <c r="X37" s="270">
        <f t="shared" si="14"/>
        <v>2170</v>
      </c>
      <c r="Y37" s="270">
        <f t="shared" si="14"/>
        <v>3520</v>
      </c>
      <c r="Z37" s="270">
        <f t="shared" si="14"/>
        <v>2976</v>
      </c>
      <c r="AA37" s="270">
        <f t="shared" si="14"/>
        <v>2325</v>
      </c>
      <c r="AB37" s="284"/>
      <c r="AC37" s="248">
        <f t="shared" si="1"/>
        <v>344.84499999999753</v>
      </c>
      <c r="AD37" s="310">
        <f t="shared" si="3"/>
        <v>18504.544999999998</v>
      </c>
    </row>
    <row r="38" spans="1:30" ht="24" customHeight="1" x14ac:dyDescent="0.35">
      <c r="A38" s="256" t="s">
        <v>25</v>
      </c>
      <c r="B38" s="244" t="s">
        <v>32</v>
      </c>
      <c r="C38" s="257"/>
      <c r="D38" s="271"/>
      <c r="E38" s="271"/>
      <c r="F38" s="271"/>
      <c r="G38" s="271"/>
      <c r="H38" s="277"/>
      <c r="I38" s="283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5"/>
      <c r="AA38" s="265"/>
      <c r="AB38" s="284"/>
      <c r="AC38" s="248">
        <f t="shared" si="1"/>
        <v>0</v>
      </c>
      <c r="AD38" s="310">
        <f t="shared" si="3"/>
        <v>0</v>
      </c>
    </row>
    <row r="39" spans="1:30" ht="24" customHeight="1" x14ac:dyDescent="0.35">
      <c r="A39" s="257" t="s">
        <v>73</v>
      </c>
      <c r="B39" s="250" t="s">
        <v>74</v>
      </c>
      <c r="C39" s="257" t="s">
        <v>18</v>
      </c>
      <c r="D39" s="274">
        <v>150</v>
      </c>
      <c r="E39" s="271">
        <v>150</v>
      </c>
      <c r="F39" s="271">
        <v>231.5</v>
      </c>
      <c r="G39" s="271">
        <v>231.5</v>
      </c>
      <c r="H39" s="270">
        <f>I39+J39+K39+L39+M39+N39+O39+P39+Q39+R39+S39+T39+U39+V39+W39+X39+Y39+Z39+AA39</f>
        <v>150</v>
      </c>
      <c r="I39" s="270"/>
      <c r="J39" s="270"/>
      <c r="K39" s="270"/>
      <c r="L39" s="270"/>
      <c r="M39" s="270"/>
      <c r="N39" s="270"/>
      <c r="O39" s="270"/>
      <c r="P39" s="270"/>
      <c r="Q39" s="270">
        <v>5</v>
      </c>
      <c r="R39" s="270"/>
      <c r="S39" s="270"/>
      <c r="T39" s="270"/>
      <c r="U39" s="270"/>
      <c r="V39" s="270"/>
      <c r="W39" s="270"/>
      <c r="X39" s="270">
        <v>145</v>
      </c>
      <c r="Y39" s="270"/>
      <c r="Z39" s="268"/>
      <c r="AA39" s="268"/>
      <c r="AB39" s="284"/>
      <c r="AC39" s="248">
        <f t="shared" si="1"/>
        <v>-81.5</v>
      </c>
      <c r="AD39" s="310">
        <f t="shared" si="3"/>
        <v>150</v>
      </c>
    </row>
    <row r="40" spans="1:30" ht="24" customHeight="1" x14ac:dyDescent="0.35">
      <c r="A40" s="257" t="s">
        <v>73</v>
      </c>
      <c r="B40" s="250" t="s">
        <v>75</v>
      </c>
      <c r="C40" s="257" t="s">
        <v>24</v>
      </c>
      <c r="D40" s="274">
        <v>14</v>
      </c>
      <c r="E40" s="271">
        <v>15</v>
      </c>
      <c r="F40" s="271"/>
      <c r="G40" s="271">
        <v>15.5</v>
      </c>
      <c r="H40" s="270">
        <f>H41/H39*10</f>
        <v>15</v>
      </c>
      <c r="I40" s="268"/>
      <c r="J40" s="268"/>
      <c r="K40" s="268"/>
      <c r="L40" s="268"/>
      <c r="M40" s="268"/>
      <c r="N40" s="268"/>
      <c r="O40" s="268"/>
      <c r="P40" s="268"/>
      <c r="Q40" s="268">
        <v>15</v>
      </c>
      <c r="R40" s="268"/>
      <c r="S40" s="268"/>
      <c r="T40" s="268"/>
      <c r="U40" s="268"/>
      <c r="V40" s="268"/>
      <c r="W40" s="268"/>
      <c r="X40" s="268">
        <v>15</v>
      </c>
      <c r="Y40" s="268"/>
      <c r="Z40" s="268"/>
      <c r="AA40" s="268"/>
      <c r="AB40" s="284"/>
      <c r="AC40" s="248">
        <f t="shared" si="1"/>
        <v>-0.5</v>
      </c>
      <c r="AD40" s="310">
        <f t="shared" si="3"/>
        <v>15</v>
      </c>
    </row>
    <row r="41" spans="1:30" ht="24" customHeight="1" x14ac:dyDescent="0.35">
      <c r="A41" s="257" t="s">
        <v>73</v>
      </c>
      <c r="B41" s="250" t="s">
        <v>76</v>
      </c>
      <c r="C41" s="257" t="s">
        <v>20</v>
      </c>
      <c r="D41" s="274">
        <f>D40*D39/10</f>
        <v>210</v>
      </c>
      <c r="E41" s="285">
        <f>E40*E39/10</f>
        <v>225</v>
      </c>
      <c r="F41" s="285"/>
      <c r="G41" s="285">
        <f>G40*G39/10</f>
        <v>358.82499999999999</v>
      </c>
      <c r="H41" s="270">
        <f>I41+J41+K41+L41+M41+N41+O41+P41+Q41+R41+S41+T41+U41+V41+W41+X41+Y41+Z41+AA41</f>
        <v>225</v>
      </c>
      <c r="I41" s="270"/>
      <c r="J41" s="270">
        <f>J39*J40/10</f>
        <v>0</v>
      </c>
      <c r="K41" s="270"/>
      <c r="L41" s="270"/>
      <c r="M41" s="270"/>
      <c r="N41" s="270"/>
      <c r="O41" s="270"/>
      <c r="P41" s="270">
        <f>P39*P40/10</f>
        <v>0</v>
      </c>
      <c r="Q41" s="270">
        <f>Q39*Q40/10</f>
        <v>7.5</v>
      </c>
      <c r="R41" s="270"/>
      <c r="S41" s="270"/>
      <c r="T41" s="270"/>
      <c r="U41" s="270"/>
      <c r="V41" s="270"/>
      <c r="W41" s="270"/>
      <c r="X41" s="270">
        <f>X39*X40/10</f>
        <v>217.5</v>
      </c>
      <c r="Y41" s="270"/>
      <c r="Z41" s="268"/>
      <c r="AA41" s="268"/>
      <c r="AB41" s="284"/>
      <c r="AC41" s="248">
        <f t="shared" si="1"/>
        <v>-133.82499999999999</v>
      </c>
      <c r="AD41" s="310">
        <f t="shared" si="3"/>
        <v>225</v>
      </c>
    </row>
    <row r="42" spans="1:30" ht="24" customHeight="1" x14ac:dyDescent="0.35">
      <c r="A42" s="256" t="s">
        <v>33</v>
      </c>
      <c r="B42" s="244" t="s">
        <v>81</v>
      </c>
      <c r="C42" s="257"/>
      <c r="D42" s="271"/>
      <c r="E42" s="252"/>
      <c r="F42" s="271"/>
      <c r="G42" s="271"/>
      <c r="H42" s="267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68"/>
      <c r="AA42" s="268"/>
      <c r="AB42" s="284"/>
      <c r="AC42" s="248">
        <f t="shared" ref="AC42:AC73" si="15">+H42-G42</f>
        <v>0</v>
      </c>
      <c r="AD42" s="310">
        <f t="shared" si="3"/>
        <v>0</v>
      </c>
    </row>
    <row r="43" spans="1:30" ht="30" customHeight="1" x14ac:dyDescent="0.35">
      <c r="A43" s="256">
        <v>1</v>
      </c>
      <c r="B43" s="244" t="s">
        <v>34</v>
      </c>
      <c r="C43" s="257"/>
      <c r="D43" s="271"/>
      <c r="E43" s="252"/>
      <c r="F43" s="271"/>
      <c r="G43" s="271"/>
      <c r="H43" s="267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68"/>
      <c r="AA43" s="268"/>
      <c r="AB43" s="284"/>
      <c r="AC43" s="248">
        <f t="shared" si="15"/>
        <v>0</v>
      </c>
      <c r="AD43" s="310">
        <f t="shared" si="3"/>
        <v>0</v>
      </c>
    </row>
    <row r="44" spans="1:30" ht="24" customHeight="1" x14ac:dyDescent="0.35">
      <c r="A44" s="256" t="s">
        <v>35</v>
      </c>
      <c r="B44" s="244" t="s">
        <v>36</v>
      </c>
      <c r="C44" s="257"/>
      <c r="D44" s="271"/>
      <c r="E44" s="252"/>
      <c r="F44" s="271"/>
      <c r="G44" s="271"/>
      <c r="H44" s="267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68"/>
      <c r="AA44" s="268"/>
      <c r="AB44" s="284"/>
      <c r="AC44" s="248">
        <f t="shared" si="15"/>
        <v>0</v>
      </c>
      <c r="AD44" s="310">
        <f t="shared" si="3"/>
        <v>0</v>
      </c>
    </row>
    <row r="45" spans="1:30" s="236" customFormat="1" ht="24" customHeight="1" x14ac:dyDescent="0.35">
      <c r="A45" s="256"/>
      <c r="B45" s="247" t="s">
        <v>17</v>
      </c>
      <c r="C45" s="246" t="s">
        <v>18</v>
      </c>
      <c r="D45" s="281">
        <f>D48+D52</f>
        <v>150</v>
      </c>
      <c r="E45" s="281">
        <f>E48+E52</f>
        <v>90</v>
      </c>
      <c r="F45" s="281">
        <f>F48+F52</f>
        <v>30</v>
      </c>
      <c r="G45" s="281">
        <f>G48+G52</f>
        <v>30</v>
      </c>
      <c r="H45" s="267">
        <f>I45+J45+K45+L45+M45+N45+O45+P45+Q45+R45+S45+T45+U45+V45+W45+X45+Y45+Z45+AA45</f>
        <v>30</v>
      </c>
      <c r="I45" s="267">
        <f t="shared" ref="I45:AA45" si="16">I48+I52</f>
        <v>0</v>
      </c>
      <c r="J45" s="267">
        <f t="shared" si="16"/>
        <v>0</v>
      </c>
      <c r="K45" s="267">
        <f t="shared" si="16"/>
        <v>0</v>
      </c>
      <c r="L45" s="267">
        <f t="shared" si="16"/>
        <v>0</v>
      </c>
      <c r="M45" s="267">
        <f t="shared" si="16"/>
        <v>5</v>
      </c>
      <c r="N45" s="267">
        <f t="shared" si="16"/>
        <v>0</v>
      </c>
      <c r="O45" s="267">
        <f t="shared" si="16"/>
        <v>0</v>
      </c>
      <c r="P45" s="267">
        <f t="shared" si="16"/>
        <v>0</v>
      </c>
      <c r="Q45" s="267">
        <f t="shared" si="16"/>
        <v>0</v>
      </c>
      <c r="R45" s="267">
        <f t="shared" si="16"/>
        <v>10</v>
      </c>
      <c r="S45" s="267">
        <f t="shared" si="16"/>
        <v>0</v>
      </c>
      <c r="T45" s="267">
        <f t="shared" si="16"/>
        <v>15</v>
      </c>
      <c r="U45" s="267">
        <f t="shared" si="16"/>
        <v>0</v>
      </c>
      <c r="V45" s="267">
        <f t="shared" si="16"/>
        <v>0</v>
      </c>
      <c r="W45" s="267">
        <f t="shared" si="16"/>
        <v>0</v>
      </c>
      <c r="X45" s="267">
        <f t="shared" si="16"/>
        <v>0</v>
      </c>
      <c r="Y45" s="267">
        <f t="shared" si="16"/>
        <v>0</v>
      </c>
      <c r="Z45" s="267">
        <f t="shared" si="16"/>
        <v>0</v>
      </c>
      <c r="AA45" s="267">
        <f t="shared" si="16"/>
        <v>0</v>
      </c>
      <c r="AB45" s="284"/>
      <c r="AC45" s="248">
        <f t="shared" si="15"/>
        <v>0</v>
      </c>
      <c r="AD45" s="310">
        <f t="shared" si="3"/>
        <v>30</v>
      </c>
    </row>
    <row r="46" spans="1:30" s="236" customFormat="1" ht="24" customHeight="1" x14ac:dyDescent="0.35">
      <c r="A46" s="256"/>
      <c r="B46" s="247" t="s">
        <v>30</v>
      </c>
      <c r="C46" s="246" t="s">
        <v>20</v>
      </c>
      <c r="D46" s="281">
        <f>D50+D54</f>
        <v>197.5</v>
      </c>
      <c r="E46" s="281">
        <f>E50+E54</f>
        <v>121.5</v>
      </c>
      <c r="F46" s="281">
        <f>F50+F54</f>
        <v>0</v>
      </c>
      <c r="G46" s="281">
        <f>G50+G54</f>
        <v>40.5</v>
      </c>
      <c r="H46" s="267">
        <f>I46+J46+K46+L46+M46+N46+O46+P46+Q46+R46+S46+T46+U46+V46+W46+X46+Y46+Z46+AA46</f>
        <v>39</v>
      </c>
      <c r="I46" s="267">
        <f t="shared" ref="I46:AA46" si="17">I50+I54</f>
        <v>0</v>
      </c>
      <c r="J46" s="267">
        <f t="shared" si="17"/>
        <v>0</v>
      </c>
      <c r="K46" s="267">
        <f t="shared" si="17"/>
        <v>0</v>
      </c>
      <c r="L46" s="267">
        <f t="shared" si="17"/>
        <v>0</v>
      </c>
      <c r="M46" s="267">
        <f t="shared" si="17"/>
        <v>6.5</v>
      </c>
      <c r="N46" s="267">
        <f t="shared" si="17"/>
        <v>0</v>
      </c>
      <c r="O46" s="267">
        <f t="shared" si="17"/>
        <v>0</v>
      </c>
      <c r="P46" s="267">
        <f t="shared" si="17"/>
        <v>0</v>
      </c>
      <c r="Q46" s="267">
        <f t="shared" si="17"/>
        <v>0</v>
      </c>
      <c r="R46" s="267">
        <f t="shared" si="17"/>
        <v>13</v>
      </c>
      <c r="S46" s="267">
        <f t="shared" si="17"/>
        <v>0</v>
      </c>
      <c r="T46" s="267">
        <f t="shared" si="17"/>
        <v>19.5</v>
      </c>
      <c r="U46" s="267">
        <f t="shared" si="17"/>
        <v>0</v>
      </c>
      <c r="V46" s="267">
        <f t="shared" si="17"/>
        <v>0</v>
      </c>
      <c r="W46" s="267">
        <f t="shared" si="17"/>
        <v>0</v>
      </c>
      <c r="X46" s="267">
        <f t="shared" si="17"/>
        <v>0</v>
      </c>
      <c r="Y46" s="267">
        <f t="shared" si="17"/>
        <v>0</v>
      </c>
      <c r="Z46" s="267">
        <f t="shared" si="17"/>
        <v>0</v>
      </c>
      <c r="AA46" s="267">
        <f t="shared" si="17"/>
        <v>0</v>
      </c>
      <c r="AB46" s="284"/>
      <c r="AC46" s="248">
        <f t="shared" si="15"/>
        <v>-1.5</v>
      </c>
      <c r="AD46" s="310">
        <f t="shared" si="3"/>
        <v>39</v>
      </c>
    </row>
    <row r="47" spans="1:30" ht="24" customHeight="1" x14ac:dyDescent="0.35">
      <c r="A47" s="246" t="s">
        <v>21</v>
      </c>
      <c r="B47" s="247" t="s">
        <v>37</v>
      </c>
      <c r="C47" s="257"/>
      <c r="D47" s="271"/>
      <c r="E47" s="282"/>
      <c r="F47" s="271"/>
      <c r="G47" s="271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5"/>
      <c r="AA47" s="265"/>
      <c r="AB47" s="284"/>
      <c r="AC47" s="248">
        <f t="shared" si="15"/>
        <v>0</v>
      </c>
      <c r="AD47" s="310">
        <f t="shared" si="3"/>
        <v>0</v>
      </c>
    </row>
    <row r="48" spans="1:30" ht="27.75" customHeight="1" x14ac:dyDescent="0.35">
      <c r="A48" s="257" t="s">
        <v>73</v>
      </c>
      <c r="B48" s="250" t="s">
        <v>74</v>
      </c>
      <c r="C48" s="257" t="s">
        <v>18</v>
      </c>
      <c r="D48" s="274">
        <v>50</v>
      </c>
      <c r="E48" s="271">
        <v>50</v>
      </c>
      <c r="F48" s="271"/>
      <c r="G48" s="271"/>
      <c r="H48" s="267">
        <f>I48+J48+K48+L48+M48+N48+O48+P48+Q48+R48+S48+T48+U48+V48+W48+X48+Y48+Z48+AA48</f>
        <v>0</v>
      </c>
      <c r="I48" s="270"/>
      <c r="J48" s="270"/>
      <c r="K48" s="270"/>
      <c r="L48" s="270"/>
      <c r="M48" s="270"/>
      <c r="N48" s="270"/>
      <c r="O48" s="270"/>
      <c r="P48" s="279"/>
      <c r="Q48" s="270"/>
      <c r="R48" s="270"/>
      <c r="S48" s="270"/>
      <c r="T48" s="270"/>
      <c r="U48" s="270"/>
      <c r="V48" s="270"/>
      <c r="W48" s="270"/>
      <c r="X48" s="270"/>
      <c r="Y48" s="270"/>
      <c r="Z48" s="268"/>
      <c r="AA48" s="268"/>
      <c r="AB48" s="284"/>
      <c r="AC48" s="248">
        <f t="shared" si="15"/>
        <v>0</v>
      </c>
      <c r="AD48" s="310">
        <f t="shared" si="3"/>
        <v>0</v>
      </c>
    </row>
    <row r="49" spans="1:30" ht="27.75" customHeight="1" x14ac:dyDescent="0.35">
      <c r="A49" s="257" t="s">
        <v>73</v>
      </c>
      <c r="B49" s="250" t="s">
        <v>75</v>
      </c>
      <c r="C49" s="257" t="s">
        <v>24</v>
      </c>
      <c r="D49" s="268">
        <v>13.5</v>
      </c>
      <c r="E49" s="271">
        <v>13.5</v>
      </c>
      <c r="F49" s="271"/>
      <c r="G49" s="271"/>
      <c r="H49" s="267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68"/>
      <c r="AB49" s="284"/>
      <c r="AC49" s="248">
        <f t="shared" si="15"/>
        <v>0</v>
      </c>
      <c r="AD49" s="310">
        <f t="shared" si="3"/>
        <v>0</v>
      </c>
    </row>
    <row r="50" spans="1:30" ht="27.75" customHeight="1" x14ac:dyDescent="0.35">
      <c r="A50" s="257" t="s">
        <v>73</v>
      </c>
      <c r="B50" s="250" t="s">
        <v>76</v>
      </c>
      <c r="C50" s="257" t="s">
        <v>20</v>
      </c>
      <c r="D50" s="274">
        <f>D48*D49/10</f>
        <v>67.5</v>
      </c>
      <c r="E50" s="271">
        <f>E48*E49/10</f>
        <v>67.5</v>
      </c>
      <c r="F50" s="274">
        <f>F48*F49/10</f>
        <v>0</v>
      </c>
      <c r="G50" s="274">
        <f>G48*G49/10</f>
        <v>0</v>
      </c>
      <c r="H50" s="267">
        <f>I50+J50+K50+L50+M50+N50+O50+P50+Q50+R50+S50+T50+U50+V50+W50+X50+Y50+Z50+AA50</f>
        <v>0</v>
      </c>
      <c r="I50" s="270">
        <f>I48*I49/10</f>
        <v>0</v>
      </c>
      <c r="J50" s="270">
        <f>J48*J49/10</f>
        <v>0</v>
      </c>
      <c r="K50" s="270">
        <f>K48*K49/10</f>
        <v>0</v>
      </c>
      <c r="L50" s="270">
        <f>L48*L49/10</f>
        <v>0</v>
      </c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84"/>
      <c r="AC50" s="248">
        <f t="shared" si="15"/>
        <v>0</v>
      </c>
      <c r="AD50" s="310">
        <f t="shared" si="3"/>
        <v>0</v>
      </c>
    </row>
    <row r="51" spans="1:30" ht="24" customHeight="1" x14ac:dyDescent="0.35">
      <c r="A51" s="246" t="s">
        <v>25</v>
      </c>
      <c r="B51" s="247" t="s">
        <v>38</v>
      </c>
      <c r="C51" s="257"/>
      <c r="D51" s="271"/>
      <c r="E51" s="282"/>
      <c r="F51" s="271"/>
      <c r="G51" s="271"/>
      <c r="H51" s="26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54"/>
      <c r="AA51" s="254"/>
      <c r="AB51" s="284"/>
      <c r="AC51" s="248">
        <f t="shared" si="15"/>
        <v>0</v>
      </c>
      <c r="AD51" s="310">
        <f t="shared" si="3"/>
        <v>0</v>
      </c>
    </row>
    <row r="52" spans="1:30" ht="22.5" customHeight="1" x14ac:dyDescent="0.35">
      <c r="A52" s="257" t="s">
        <v>73</v>
      </c>
      <c r="B52" s="250" t="s">
        <v>74</v>
      </c>
      <c r="C52" s="257" t="s">
        <v>18</v>
      </c>
      <c r="D52" s="274">
        <v>100</v>
      </c>
      <c r="E52" s="271">
        <v>40</v>
      </c>
      <c r="F52" s="271">
        <v>30</v>
      </c>
      <c r="G52" s="271">
        <v>30</v>
      </c>
      <c r="H52" s="270">
        <f>I52+J52+K52+L52+M52+N52+O52+P52+Q52+R52+S52+T52+U52+V52+W52+X52+Y52+Z52+AA52</f>
        <v>30</v>
      </c>
      <c r="I52" s="270"/>
      <c r="J52" s="270"/>
      <c r="K52" s="270"/>
      <c r="L52" s="270"/>
      <c r="M52" s="270">
        <v>5</v>
      </c>
      <c r="N52" s="270"/>
      <c r="O52" s="270"/>
      <c r="P52" s="279"/>
      <c r="Q52" s="270"/>
      <c r="R52" s="270">
        <v>10</v>
      </c>
      <c r="S52" s="270"/>
      <c r="T52" s="270">
        <v>15</v>
      </c>
      <c r="U52" s="270"/>
      <c r="V52" s="270"/>
      <c r="W52" s="270"/>
      <c r="X52" s="270"/>
      <c r="Y52" s="270"/>
      <c r="Z52" s="268"/>
      <c r="AA52" s="268"/>
      <c r="AB52" s="284"/>
      <c r="AC52" s="248">
        <f t="shared" si="15"/>
        <v>0</v>
      </c>
      <c r="AD52" s="310">
        <f t="shared" si="3"/>
        <v>30</v>
      </c>
    </row>
    <row r="53" spans="1:30" ht="24" customHeight="1" x14ac:dyDescent="0.35">
      <c r="A53" s="257" t="s">
        <v>73</v>
      </c>
      <c r="B53" s="250" t="s">
        <v>75</v>
      </c>
      <c r="C53" s="257" t="s">
        <v>24</v>
      </c>
      <c r="D53" s="274">
        <v>13</v>
      </c>
      <c r="E53" s="271">
        <v>13.5</v>
      </c>
      <c r="F53" s="271"/>
      <c r="G53" s="271">
        <v>13.5</v>
      </c>
      <c r="H53" s="270">
        <f>H54/H52*10</f>
        <v>13</v>
      </c>
      <c r="I53" s="270"/>
      <c r="J53" s="270"/>
      <c r="K53" s="270"/>
      <c r="L53" s="270"/>
      <c r="M53" s="270">
        <v>13</v>
      </c>
      <c r="N53" s="270"/>
      <c r="O53" s="270"/>
      <c r="P53" s="270"/>
      <c r="Q53" s="270"/>
      <c r="R53" s="270">
        <v>13</v>
      </c>
      <c r="S53" s="270"/>
      <c r="T53" s="270">
        <v>13</v>
      </c>
      <c r="U53" s="270"/>
      <c r="V53" s="270"/>
      <c r="W53" s="270"/>
      <c r="X53" s="270"/>
      <c r="Y53" s="270"/>
      <c r="Z53" s="270"/>
      <c r="AA53" s="268"/>
      <c r="AB53" s="284"/>
      <c r="AC53" s="248">
        <f t="shared" si="15"/>
        <v>-0.5</v>
      </c>
      <c r="AD53" s="310">
        <f t="shared" si="3"/>
        <v>13</v>
      </c>
    </row>
    <row r="54" spans="1:30" ht="24" customHeight="1" x14ac:dyDescent="0.35">
      <c r="A54" s="257" t="s">
        <v>73</v>
      </c>
      <c r="B54" s="250" t="s">
        <v>76</v>
      </c>
      <c r="C54" s="257" t="s">
        <v>20</v>
      </c>
      <c r="D54" s="274">
        <f>D52*D53/10</f>
        <v>130</v>
      </c>
      <c r="E54" s="271">
        <f>E52*E53/10</f>
        <v>54</v>
      </c>
      <c r="F54" s="271"/>
      <c r="G54" s="271">
        <f>G52*G53/10</f>
        <v>40.5</v>
      </c>
      <c r="H54" s="270">
        <f>I54+J54+K54+L54+M54+N54+O54+P54+Q54+R54+S54+T54+U54+V54+W54+X54+Y54+Z54+AA54</f>
        <v>39</v>
      </c>
      <c r="I54" s="270"/>
      <c r="J54" s="270"/>
      <c r="K54" s="270"/>
      <c r="L54" s="270"/>
      <c r="M54" s="270">
        <f t="shared" ref="M54:T54" si="18">M52*M53/10</f>
        <v>6.5</v>
      </c>
      <c r="N54" s="270">
        <f t="shared" si="18"/>
        <v>0</v>
      </c>
      <c r="O54" s="270">
        <f t="shared" si="18"/>
        <v>0</v>
      </c>
      <c r="P54" s="270">
        <f t="shared" si="18"/>
        <v>0</v>
      </c>
      <c r="Q54" s="270">
        <f t="shared" si="18"/>
        <v>0</v>
      </c>
      <c r="R54" s="270">
        <f t="shared" si="18"/>
        <v>13</v>
      </c>
      <c r="S54" s="270">
        <f t="shared" si="18"/>
        <v>0</v>
      </c>
      <c r="T54" s="270">
        <f t="shared" si="18"/>
        <v>19.5</v>
      </c>
      <c r="U54" s="270"/>
      <c r="V54" s="270"/>
      <c r="W54" s="270"/>
      <c r="X54" s="270">
        <f>X52*X53/10</f>
        <v>0</v>
      </c>
      <c r="Y54" s="270"/>
      <c r="Z54" s="270"/>
      <c r="AA54" s="268"/>
      <c r="AB54" s="284"/>
      <c r="AC54" s="248">
        <f t="shared" si="15"/>
        <v>-1.5</v>
      </c>
      <c r="AD54" s="310">
        <f t="shared" si="3"/>
        <v>39</v>
      </c>
    </row>
    <row r="55" spans="1:30" ht="24" customHeight="1" x14ac:dyDescent="0.35">
      <c r="A55" s="256" t="s">
        <v>39</v>
      </c>
      <c r="B55" s="244" t="s">
        <v>40</v>
      </c>
      <c r="C55" s="257"/>
      <c r="D55" s="271"/>
      <c r="E55" s="252"/>
      <c r="F55" s="271"/>
      <c r="G55" s="271"/>
      <c r="H55" s="267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4"/>
      <c r="AA55" s="284"/>
      <c r="AB55" s="284"/>
      <c r="AC55" s="248">
        <f t="shared" si="15"/>
        <v>0</v>
      </c>
      <c r="AD55" s="310">
        <f t="shared" si="3"/>
        <v>0</v>
      </c>
    </row>
    <row r="56" spans="1:30" s="236" customFormat="1" ht="24" customHeight="1" x14ac:dyDescent="0.35">
      <c r="A56" s="256"/>
      <c r="B56" s="247" t="s">
        <v>41</v>
      </c>
      <c r="C56" s="246" t="s">
        <v>18</v>
      </c>
      <c r="D56" s="281">
        <f>D59+D63</f>
        <v>220</v>
      </c>
      <c r="E56" s="281">
        <f>E59+E63</f>
        <v>190</v>
      </c>
      <c r="F56" s="281">
        <f>F59+F63</f>
        <v>205</v>
      </c>
      <c r="G56" s="281">
        <f>G59+G63</f>
        <v>205</v>
      </c>
      <c r="H56" s="267">
        <f>I56+J56+K56+L56+M56+N56+O56+P56+Q56+R56+S56+T56+U56+V56+W56+X56+Y56+Z56+AA56</f>
        <v>190</v>
      </c>
      <c r="I56" s="267">
        <f t="shared" ref="I56:AA56" si="19">I59+I63</f>
        <v>7</v>
      </c>
      <c r="J56" s="267">
        <f t="shared" si="19"/>
        <v>7</v>
      </c>
      <c r="K56" s="267">
        <f t="shared" si="19"/>
        <v>0</v>
      </c>
      <c r="L56" s="267">
        <f t="shared" si="19"/>
        <v>0</v>
      </c>
      <c r="M56" s="267">
        <f t="shared" si="19"/>
        <v>20</v>
      </c>
      <c r="N56" s="267">
        <f t="shared" si="19"/>
        <v>0</v>
      </c>
      <c r="O56" s="267">
        <f t="shared" si="19"/>
        <v>0</v>
      </c>
      <c r="P56" s="267">
        <f t="shared" si="19"/>
        <v>15</v>
      </c>
      <c r="Q56" s="267">
        <f t="shared" si="19"/>
        <v>70</v>
      </c>
      <c r="R56" s="267">
        <f t="shared" si="19"/>
        <v>11</v>
      </c>
      <c r="S56" s="267">
        <f t="shared" si="19"/>
        <v>0</v>
      </c>
      <c r="T56" s="267">
        <f t="shared" si="19"/>
        <v>30</v>
      </c>
      <c r="U56" s="267">
        <f t="shared" si="19"/>
        <v>0</v>
      </c>
      <c r="V56" s="267">
        <f t="shared" si="19"/>
        <v>0</v>
      </c>
      <c r="W56" s="267">
        <f t="shared" si="19"/>
        <v>0</v>
      </c>
      <c r="X56" s="267">
        <f t="shared" si="19"/>
        <v>25</v>
      </c>
      <c r="Y56" s="267">
        <f t="shared" si="19"/>
        <v>0</v>
      </c>
      <c r="Z56" s="267">
        <f t="shared" si="19"/>
        <v>5</v>
      </c>
      <c r="AA56" s="267">
        <f t="shared" si="19"/>
        <v>0</v>
      </c>
      <c r="AB56" s="284"/>
      <c r="AC56" s="248">
        <f t="shared" si="15"/>
        <v>-15</v>
      </c>
      <c r="AD56" s="310">
        <f t="shared" si="3"/>
        <v>190</v>
      </c>
    </row>
    <row r="57" spans="1:30" s="236" customFormat="1" ht="24" customHeight="1" x14ac:dyDescent="0.35">
      <c r="A57" s="256"/>
      <c r="B57" s="247" t="s">
        <v>42</v>
      </c>
      <c r="C57" s="246" t="s">
        <v>20</v>
      </c>
      <c r="D57" s="281">
        <f>D61+D65</f>
        <v>198</v>
      </c>
      <c r="E57" s="281">
        <f>E61+E65</f>
        <v>171</v>
      </c>
      <c r="F57" s="281">
        <f>F61+F65</f>
        <v>94.5</v>
      </c>
      <c r="G57" s="281">
        <f>G61+G65</f>
        <v>184.5</v>
      </c>
      <c r="H57" s="267">
        <f>I57+J57+K57+L57+M57+N57+O57+P57+Q57+R57+S57+T57+U57+V57+W57+X57+Y57+Z57+AA57</f>
        <v>171</v>
      </c>
      <c r="I57" s="267">
        <f t="shared" ref="I57:AA57" si="20">I61+I65</f>
        <v>6.3</v>
      </c>
      <c r="J57" s="267">
        <f t="shared" si="20"/>
        <v>6.3</v>
      </c>
      <c r="K57" s="267">
        <f t="shared" si="20"/>
        <v>0</v>
      </c>
      <c r="L57" s="267">
        <f t="shared" si="20"/>
        <v>0</v>
      </c>
      <c r="M57" s="267">
        <f t="shared" si="20"/>
        <v>18</v>
      </c>
      <c r="N57" s="267">
        <f t="shared" si="20"/>
        <v>0</v>
      </c>
      <c r="O57" s="267">
        <f t="shared" si="20"/>
        <v>0</v>
      </c>
      <c r="P57" s="267">
        <f t="shared" si="20"/>
        <v>13.5</v>
      </c>
      <c r="Q57" s="267">
        <f t="shared" si="20"/>
        <v>63</v>
      </c>
      <c r="R57" s="267">
        <f t="shared" si="20"/>
        <v>9.9</v>
      </c>
      <c r="S57" s="267">
        <f t="shared" si="20"/>
        <v>0</v>
      </c>
      <c r="T57" s="267">
        <f t="shared" si="20"/>
        <v>27</v>
      </c>
      <c r="U57" s="267">
        <f t="shared" si="20"/>
        <v>0</v>
      </c>
      <c r="V57" s="267">
        <f t="shared" si="20"/>
        <v>0</v>
      </c>
      <c r="W57" s="267">
        <f t="shared" si="20"/>
        <v>0</v>
      </c>
      <c r="X57" s="267">
        <f t="shared" si="20"/>
        <v>22.5</v>
      </c>
      <c r="Y57" s="267">
        <f t="shared" si="20"/>
        <v>0</v>
      </c>
      <c r="Z57" s="267">
        <f t="shared" si="20"/>
        <v>4.5</v>
      </c>
      <c r="AA57" s="267">
        <f t="shared" si="20"/>
        <v>0</v>
      </c>
      <c r="AB57" s="284"/>
      <c r="AC57" s="248">
        <f t="shared" si="15"/>
        <v>-13.5</v>
      </c>
      <c r="AD57" s="310">
        <f t="shared" si="3"/>
        <v>171</v>
      </c>
    </row>
    <row r="58" spans="1:30" ht="24" customHeight="1" x14ac:dyDescent="0.35">
      <c r="A58" s="246" t="s">
        <v>21</v>
      </c>
      <c r="B58" s="247" t="s">
        <v>43</v>
      </c>
      <c r="C58" s="257"/>
      <c r="D58" s="271"/>
      <c r="E58" s="282"/>
      <c r="F58" s="271"/>
      <c r="G58" s="271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5"/>
      <c r="AA58" s="265"/>
      <c r="AB58" s="284"/>
      <c r="AC58" s="248">
        <f t="shared" si="15"/>
        <v>0</v>
      </c>
      <c r="AD58" s="310">
        <f t="shared" si="3"/>
        <v>0</v>
      </c>
    </row>
    <row r="59" spans="1:30" ht="24" customHeight="1" x14ac:dyDescent="0.35">
      <c r="A59" s="257" t="s">
        <v>73</v>
      </c>
      <c r="B59" s="250" t="s">
        <v>74</v>
      </c>
      <c r="C59" s="257" t="s">
        <v>18</v>
      </c>
      <c r="D59" s="274">
        <v>100</v>
      </c>
      <c r="E59" s="271">
        <v>100</v>
      </c>
      <c r="F59" s="271">
        <v>105</v>
      </c>
      <c r="G59" s="271">
        <v>105</v>
      </c>
      <c r="H59" s="270">
        <f>I59+J59+K59+L59+M59+N59+O59+P59+Q59+R59+S59+T59+U59+V59+W59+X59+Y59+Z59+AA59</f>
        <v>90</v>
      </c>
      <c r="I59" s="270"/>
      <c r="J59" s="270"/>
      <c r="K59" s="270"/>
      <c r="L59" s="270"/>
      <c r="M59" s="270">
        <v>20</v>
      </c>
      <c r="N59" s="270"/>
      <c r="O59" s="270"/>
      <c r="P59" s="270">
        <v>10</v>
      </c>
      <c r="Q59" s="270">
        <v>40</v>
      </c>
      <c r="R59" s="270"/>
      <c r="S59" s="270"/>
      <c r="T59" s="270">
        <v>15</v>
      </c>
      <c r="U59" s="270"/>
      <c r="V59" s="270"/>
      <c r="W59" s="270"/>
      <c r="X59" s="270">
        <v>5</v>
      </c>
      <c r="Y59" s="270"/>
      <c r="Z59" s="268"/>
      <c r="AA59" s="268"/>
      <c r="AB59" s="284"/>
      <c r="AC59" s="248">
        <f t="shared" si="15"/>
        <v>-15</v>
      </c>
      <c r="AD59" s="310">
        <f t="shared" si="3"/>
        <v>90</v>
      </c>
    </row>
    <row r="60" spans="1:30" ht="24" customHeight="1" x14ac:dyDescent="0.35">
      <c r="A60" s="257" t="s">
        <v>73</v>
      </c>
      <c r="B60" s="250" t="s">
        <v>75</v>
      </c>
      <c r="C60" s="257" t="s">
        <v>24</v>
      </c>
      <c r="D60" s="268">
        <v>9</v>
      </c>
      <c r="E60" s="285">
        <v>9</v>
      </c>
      <c r="F60" s="285">
        <v>9</v>
      </c>
      <c r="G60" s="285">
        <v>9</v>
      </c>
      <c r="H60" s="270">
        <f>H61/H59*10</f>
        <v>9</v>
      </c>
      <c r="I60" s="270"/>
      <c r="J60" s="270"/>
      <c r="K60" s="270"/>
      <c r="L60" s="270"/>
      <c r="M60" s="270">
        <v>9</v>
      </c>
      <c r="N60" s="270"/>
      <c r="O60" s="270"/>
      <c r="P60" s="270">
        <v>9</v>
      </c>
      <c r="Q60" s="270">
        <v>9</v>
      </c>
      <c r="R60" s="270"/>
      <c r="S60" s="270"/>
      <c r="T60" s="270">
        <v>9</v>
      </c>
      <c r="U60" s="270"/>
      <c r="V60" s="270"/>
      <c r="W60" s="270"/>
      <c r="X60" s="270">
        <v>9</v>
      </c>
      <c r="Y60" s="270"/>
      <c r="Z60" s="268"/>
      <c r="AA60" s="268"/>
      <c r="AB60" s="284"/>
      <c r="AC60" s="248">
        <f t="shared" si="15"/>
        <v>0</v>
      </c>
      <c r="AD60" s="310">
        <f t="shared" si="3"/>
        <v>9</v>
      </c>
    </row>
    <row r="61" spans="1:30" ht="24" customHeight="1" x14ac:dyDescent="0.35">
      <c r="A61" s="257" t="s">
        <v>73</v>
      </c>
      <c r="B61" s="250" t="s">
        <v>76</v>
      </c>
      <c r="C61" s="257" t="s">
        <v>20</v>
      </c>
      <c r="D61" s="274">
        <f>D59*D60/10</f>
        <v>90</v>
      </c>
      <c r="E61" s="285">
        <f>E59*E60/10</f>
        <v>90</v>
      </c>
      <c r="F61" s="285">
        <f>F59*F60/10</f>
        <v>94.5</v>
      </c>
      <c r="G61" s="285">
        <f>G59*G60/10</f>
        <v>94.5</v>
      </c>
      <c r="H61" s="270">
        <f>I61+J61+K61+L61+M61+N61+O61+P61+Q61+R61+S61+T61+U61+V61+W61+X61+Y61+Z61+AA61</f>
        <v>81</v>
      </c>
      <c r="I61" s="270">
        <f>I59*I60/10</f>
        <v>0</v>
      </c>
      <c r="J61" s="270">
        <f>J59*J60/10</f>
        <v>0</v>
      </c>
      <c r="K61" s="270"/>
      <c r="L61" s="270"/>
      <c r="M61" s="270">
        <f>M59*M60/10</f>
        <v>18</v>
      </c>
      <c r="N61" s="270"/>
      <c r="O61" s="270">
        <f>O59*O60/10</f>
        <v>0</v>
      </c>
      <c r="P61" s="270">
        <f>P59*P60/10</f>
        <v>9</v>
      </c>
      <c r="Q61" s="270">
        <f>Q59*Q60/10</f>
        <v>36</v>
      </c>
      <c r="R61" s="270">
        <f>R59*R60/10</f>
        <v>0</v>
      </c>
      <c r="S61" s="270"/>
      <c r="T61" s="270">
        <f>T59*T60/10</f>
        <v>13.5</v>
      </c>
      <c r="U61" s="270">
        <f>U59*U60/10</f>
        <v>0</v>
      </c>
      <c r="V61" s="270">
        <f>V59*V60/10</f>
        <v>0</v>
      </c>
      <c r="W61" s="270">
        <f>W59*W60/10</f>
        <v>0</v>
      </c>
      <c r="X61" s="270">
        <f>X59*X60/10</f>
        <v>4.5</v>
      </c>
      <c r="Y61" s="270"/>
      <c r="Z61" s="270">
        <f>Z59*Z60/10</f>
        <v>0</v>
      </c>
      <c r="AA61" s="270">
        <f>AA59*AA60/10</f>
        <v>0</v>
      </c>
      <c r="AB61" s="284"/>
      <c r="AC61" s="248">
        <f t="shared" si="15"/>
        <v>-13.5</v>
      </c>
      <c r="AD61" s="310">
        <f t="shared" si="3"/>
        <v>81</v>
      </c>
    </row>
    <row r="62" spans="1:30" ht="24" customHeight="1" x14ac:dyDescent="0.35">
      <c r="A62" s="246" t="s">
        <v>25</v>
      </c>
      <c r="B62" s="247" t="s">
        <v>44</v>
      </c>
      <c r="C62" s="257"/>
      <c r="D62" s="271"/>
      <c r="E62" s="252"/>
      <c r="F62" s="271"/>
      <c r="G62" s="271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5"/>
      <c r="AA62" s="265"/>
      <c r="AB62" s="284"/>
      <c r="AC62" s="248">
        <f t="shared" si="15"/>
        <v>0</v>
      </c>
      <c r="AD62" s="310">
        <f t="shared" si="3"/>
        <v>0</v>
      </c>
    </row>
    <row r="63" spans="1:30" ht="24" customHeight="1" x14ac:dyDescent="0.35">
      <c r="A63" s="257" t="s">
        <v>73</v>
      </c>
      <c r="B63" s="250" t="s">
        <v>74</v>
      </c>
      <c r="C63" s="257" t="s">
        <v>18</v>
      </c>
      <c r="D63" s="274">
        <v>120</v>
      </c>
      <c r="E63" s="271">
        <v>90</v>
      </c>
      <c r="F63" s="271">
        <v>100</v>
      </c>
      <c r="G63" s="271">
        <v>100</v>
      </c>
      <c r="H63" s="270">
        <f>I63+J63+K63+L63+M63+N63+O63+P63+Q63+R63+S63+T63+U63+V63+W63+X63+Y63+Z63+AA63</f>
        <v>100</v>
      </c>
      <c r="I63" s="270">
        <v>7</v>
      </c>
      <c r="J63" s="270">
        <v>7</v>
      </c>
      <c r="K63" s="270"/>
      <c r="L63" s="270"/>
      <c r="M63" s="270"/>
      <c r="N63" s="270"/>
      <c r="O63" s="270"/>
      <c r="P63" s="270">
        <v>5</v>
      </c>
      <c r="Q63" s="270">
        <v>30</v>
      </c>
      <c r="R63" s="270">
        <v>11</v>
      </c>
      <c r="S63" s="270"/>
      <c r="T63" s="270">
        <v>15</v>
      </c>
      <c r="U63" s="270"/>
      <c r="V63" s="270"/>
      <c r="W63" s="270"/>
      <c r="X63" s="270">
        <v>20</v>
      </c>
      <c r="Y63" s="270"/>
      <c r="Z63" s="268">
        <v>5</v>
      </c>
      <c r="AA63" s="268"/>
      <c r="AB63" s="284"/>
      <c r="AC63" s="248">
        <f t="shared" si="15"/>
        <v>0</v>
      </c>
      <c r="AD63" s="310">
        <f t="shared" si="3"/>
        <v>100</v>
      </c>
    </row>
    <row r="64" spans="1:30" ht="24" customHeight="1" x14ac:dyDescent="0.35">
      <c r="A64" s="257" t="s">
        <v>73</v>
      </c>
      <c r="B64" s="250" t="s">
        <v>75</v>
      </c>
      <c r="C64" s="257" t="s">
        <v>24</v>
      </c>
      <c r="D64" s="274">
        <v>9</v>
      </c>
      <c r="E64" s="271">
        <v>9</v>
      </c>
      <c r="F64" s="271"/>
      <c r="G64" s="271">
        <v>9</v>
      </c>
      <c r="H64" s="270">
        <f>H65/H63*10</f>
        <v>9</v>
      </c>
      <c r="I64" s="270">
        <v>9</v>
      </c>
      <c r="J64" s="270">
        <v>9</v>
      </c>
      <c r="K64" s="270"/>
      <c r="L64" s="270"/>
      <c r="M64" s="270"/>
      <c r="N64" s="270"/>
      <c r="O64" s="270"/>
      <c r="P64" s="270">
        <v>9</v>
      </c>
      <c r="Q64" s="270">
        <v>9</v>
      </c>
      <c r="R64" s="270">
        <v>9</v>
      </c>
      <c r="S64" s="270"/>
      <c r="T64" s="270">
        <v>9</v>
      </c>
      <c r="U64" s="270"/>
      <c r="V64" s="270"/>
      <c r="W64" s="270"/>
      <c r="X64" s="270">
        <v>9</v>
      </c>
      <c r="Y64" s="270"/>
      <c r="Z64" s="268">
        <v>9</v>
      </c>
      <c r="AA64" s="268"/>
      <c r="AB64" s="284"/>
      <c r="AC64" s="248">
        <f t="shared" si="15"/>
        <v>0</v>
      </c>
      <c r="AD64" s="310">
        <f t="shared" si="3"/>
        <v>9</v>
      </c>
    </row>
    <row r="65" spans="1:30" ht="24" customHeight="1" x14ac:dyDescent="0.35">
      <c r="A65" s="257" t="s">
        <v>73</v>
      </c>
      <c r="B65" s="250" t="s">
        <v>76</v>
      </c>
      <c r="C65" s="257" t="s">
        <v>20</v>
      </c>
      <c r="D65" s="274">
        <f>D63*D64/10</f>
        <v>108</v>
      </c>
      <c r="E65" s="271">
        <f>E63*E64/10</f>
        <v>81</v>
      </c>
      <c r="F65" s="271"/>
      <c r="G65" s="271">
        <f>G63*G64/10</f>
        <v>90</v>
      </c>
      <c r="H65" s="270">
        <f>I65+J65+K65+L65+M65+N65+O65+P65+Q65+R65+S65+T65+U65+V65+W65+X65+Y65+Z65+AA65</f>
        <v>90</v>
      </c>
      <c r="I65" s="270">
        <f t="shared" ref="I65:AA65" si="21">I63*I64/10</f>
        <v>6.3</v>
      </c>
      <c r="J65" s="270">
        <f t="shared" si="21"/>
        <v>6.3</v>
      </c>
      <c r="K65" s="270">
        <f t="shared" si="21"/>
        <v>0</v>
      </c>
      <c r="L65" s="270">
        <f t="shared" si="21"/>
        <v>0</v>
      </c>
      <c r="M65" s="270">
        <f t="shared" si="21"/>
        <v>0</v>
      </c>
      <c r="N65" s="270">
        <f t="shared" si="21"/>
        <v>0</v>
      </c>
      <c r="O65" s="270">
        <f t="shared" si="21"/>
        <v>0</v>
      </c>
      <c r="P65" s="270">
        <f t="shared" si="21"/>
        <v>4.5</v>
      </c>
      <c r="Q65" s="270">
        <f t="shared" si="21"/>
        <v>27</v>
      </c>
      <c r="R65" s="270">
        <f t="shared" si="21"/>
        <v>9.9</v>
      </c>
      <c r="S65" s="270">
        <f t="shared" si="21"/>
        <v>0</v>
      </c>
      <c r="T65" s="270">
        <f t="shared" si="21"/>
        <v>13.5</v>
      </c>
      <c r="U65" s="270">
        <f t="shared" si="21"/>
        <v>0</v>
      </c>
      <c r="V65" s="270">
        <f t="shared" si="21"/>
        <v>0</v>
      </c>
      <c r="W65" s="270">
        <f t="shared" si="21"/>
        <v>0</v>
      </c>
      <c r="X65" s="270">
        <f t="shared" si="21"/>
        <v>18</v>
      </c>
      <c r="Y65" s="270">
        <f t="shared" si="21"/>
        <v>0</v>
      </c>
      <c r="Z65" s="270">
        <f t="shared" si="21"/>
        <v>4.5</v>
      </c>
      <c r="AA65" s="270">
        <f t="shared" si="21"/>
        <v>0</v>
      </c>
      <c r="AB65" s="284"/>
      <c r="AC65" s="248">
        <f t="shared" si="15"/>
        <v>0</v>
      </c>
      <c r="AD65" s="310">
        <f t="shared" si="3"/>
        <v>90</v>
      </c>
    </row>
    <row r="66" spans="1:30" ht="24" customHeight="1" x14ac:dyDescent="0.35">
      <c r="A66" s="256">
        <v>2</v>
      </c>
      <c r="B66" s="244" t="s">
        <v>45</v>
      </c>
      <c r="C66" s="257"/>
      <c r="D66" s="271"/>
      <c r="E66" s="252"/>
      <c r="F66" s="271"/>
      <c r="G66" s="271"/>
      <c r="H66" s="267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68"/>
      <c r="AA66" s="268"/>
      <c r="AB66" s="284"/>
      <c r="AC66" s="248">
        <f t="shared" si="15"/>
        <v>0</v>
      </c>
      <c r="AD66" s="310">
        <f t="shared" si="3"/>
        <v>0</v>
      </c>
    </row>
    <row r="67" spans="1:30" ht="24" customHeight="1" x14ac:dyDescent="0.35">
      <c r="A67" s="256" t="s">
        <v>21</v>
      </c>
      <c r="B67" s="244" t="s">
        <v>46</v>
      </c>
      <c r="C67" s="257"/>
      <c r="D67" s="271"/>
      <c r="E67" s="252"/>
      <c r="F67" s="271"/>
      <c r="G67" s="271"/>
      <c r="H67" s="267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68"/>
      <c r="AA67" s="268"/>
      <c r="AB67" s="284"/>
      <c r="AC67" s="248">
        <f t="shared" si="15"/>
        <v>0</v>
      </c>
      <c r="AD67" s="310">
        <f t="shared" si="3"/>
        <v>0</v>
      </c>
    </row>
    <row r="68" spans="1:30" ht="24" customHeight="1" x14ac:dyDescent="0.35">
      <c r="A68" s="257"/>
      <c r="B68" s="250" t="s">
        <v>23</v>
      </c>
      <c r="C68" s="257" t="s">
        <v>18</v>
      </c>
      <c r="D68" s="274">
        <v>370.6</v>
      </c>
      <c r="E68" s="271">
        <v>370.6</v>
      </c>
      <c r="F68" s="271">
        <v>471.5</v>
      </c>
      <c r="G68" s="271">
        <v>471.5</v>
      </c>
      <c r="H68" s="270">
        <f>I68+J68+K68+L68+M68+N68+O68+P68+Q68+R68+S68+T68+U68+V68+W68+X68+Y68+Z68+AA68</f>
        <v>471.5</v>
      </c>
      <c r="I68" s="270"/>
      <c r="J68" s="270"/>
      <c r="K68" s="270"/>
      <c r="L68" s="270"/>
      <c r="M68" s="270"/>
      <c r="N68" s="270"/>
      <c r="O68" s="270"/>
      <c r="P68" s="270">
        <v>5.5</v>
      </c>
      <c r="Q68" s="270">
        <v>20</v>
      </c>
      <c r="R68" s="270"/>
      <c r="S68" s="270"/>
      <c r="T68" s="270"/>
      <c r="U68" s="270"/>
      <c r="V68" s="270"/>
      <c r="W68" s="270">
        <v>430</v>
      </c>
      <c r="X68" s="270">
        <v>16</v>
      </c>
      <c r="Y68" s="270"/>
      <c r="Z68" s="268"/>
      <c r="AA68" s="268"/>
      <c r="AB68" s="284"/>
      <c r="AC68" s="248">
        <f t="shared" si="15"/>
        <v>0</v>
      </c>
      <c r="AD68" s="310">
        <f t="shared" si="3"/>
        <v>471.5</v>
      </c>
    </row>
    <row r="69" spans="1:30" ht="24" customHeight="1" x14ac:dyDescent="0.35">
      <c r="A69" s="257"/>
      <c r="B69" s="250" t="s">
        <v>47</v>
      </c>
      <c r="C69" s="257" t="s">
        <v>20</v>
      </c>
      <c r="D69" s="274">
        <v>465</v>
      </c>
      <c r="E69" s="271">
        <v>400</v>
      </c>
      <c r="F69" s="271"/>
      <c r="G69" s="271">
        <v>500</v>
      </c>
      <c r="H69" s="270">
        <f>I69+J69+K69+L69+M69+N69+O69+P69+Q69+R69+S69+T69+U69+V69+W69+X69+Y69+Z69+AA69</f>
        <v>520</v>
      </c>
      <c r="I69" s="270">
        <f>I68*1.2</f>
        <v>0</v>
      </c>
      <c r="J69" s="279">
        <f>J68*1.2</f>
        <v>0</v>
      </c>
      <c r="K69" s="279"/>
      <c r="L69" s="279">
        <f>L68*1.2</f>
        <v>0</v>
      </c>
      <c r="M69" s="270">
        <f>M68*1.2</f>
        <v>0</v>
      </c>
      <c r="N69" s="270">
        <f>N68*1.2</f>
        <v>0</v>
      </c>
      <c r="O69" s="270"/>
      <c r="P69" s="270">
        <v>7</v>
      </c>
      <c r="Q69" s="270">
        <v>35</v>
      </c>
      <c r="R69" s="270">
        <f>R68*1.2</f>
        <v>0</v>
      </c>
      <c r="S69" s="270">
        <f>S68*1.2</f>
        <v>0</v>
      </c>
      <c r="T69" s="270">
        <f>T68*1.2</f>
        <v>0</v>
      </c>
      <c r="U69" s="270">
        <f>U68*1.2</f>
        <v>0</v>
      </c>
      <c r="V69" s="270">
        <f>V68*1.2</f>
        <v>0</v>
      </c>
      <c r="W69" s="270">
        <v>458</v>
      </c>
      <c r="X69" s="270">
        <v>20</v>
      </c>
      <c r="Y69" s="270">
        <f>Y68*1.2</f>
        <v>0</v>
      </c>
      <c r="Z69" s="270">
        <f>Z68*1.2</f>
        <v>0</v>
      </c>
      <c r="AA69" s="270">
        <f>AA68*1.2</f>
        <v>0</v>
      </c>
      <c r="AB69" s="284"/>
      <c r="AC69" s="248">
        <f t="shared" si="15"/>
        <v>20</v>
      </c>
      <c r="AD69" s="310">
        <f t="shared" si="3"/>
        <v>520</v>
      </c>
    </row>
    <row r="70" spans="1:30" ht="24" customHeight="1" x14ac:dyDescent="0.35">
      <c r="A70" s="256" t="s">
        <v>25</v>
      </c>
      <c r="B70" s="244" t="s">
        <v>77</v>
      </c>
      <c r="C70" s="257"/>
      <c r="D70" s="271"/>
      <c r="E70" s="252" t="s">
        <v>11</v>
      </c>
      <c r="F70" s="271"/>
      <c r="G70" s="271"/>
      <c r="H70" s="267"/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68"/>
      <c r="AA70" s="268"/>
      <c r="AB70" s="284"/>
      <c r="AC70" s="248">
        <f t="shared" si="15"/>
        <v>0</v>
      </c>
      <c r="AD70" s="310">
        <f t="shared" si="3"/>
        <v>0</v>
      </c>
    </row>
    <row r="71" spans="1:30" ht="24" customHeight="1" x14ac:dyDescent="0.35">
      <c r="A71" s="257"/>
      <c r="B71" s="250" t="s">
        <v>23</v>
      </c>
      <c r="C71" s="257" t="s">
        <v>18</v>
      </c>
      <c r="D71" s="274">
        <v>1291.8499999999999</v>
      </c>
      <c r="E71" s="272">
        <v>1291.9000000000001</v>
      </c>
      <c r="F71" s="272">
        <v>1291.9000000000001</v>
      </c>
      <c r="G71" s="272">
        <v>1291.9000000000001</v>
      </c>
      <c r="H71" s="270">
        <f>I71+J71+K71+L71+M71+N71+O71+P71+Q71+R71+S71+T71+U71+V71+W71+X71+Y71+Z71+AA71</f>
        <v>1291.8530000000001</v>
      </c>
      <c r="I71" s="270"/>
      <c r="J71" s="270"/>
      <c r="K71" s="270">
        <v>529.25</v>
      </c>
      <c r="L71" s="270"/>
      <c r="M71" s="270">
        <v>99.03</v>
      </c>
      <c r="N71" s="270"/>
      <c r="O71" s="270"/>
      <c r="P71" s="270"/>
      <c r="Q71" s="270"/>
      <c r="R71" s="270">
        <v>247.80799999999999</v>
      </c>
      <c r="S71" s="270">
        <v>79.33</v>
      </c>
      <c r="T71" s="270">
        <v>336.435</v>
      </c>
      <c r="U71" s="270"/>
      <c r="V71" s="270"/>
      <c r="W71" s="270"/>
      <c r="X71" s="270"/>
      <c r="Y71" s="270"/>
      <c r="Z71" s="270"/>
      <c r="AA71" s="270"/>
      <c r="AB71" s="284"/>
      <c r="AC71" s="248">
        <f t="shared" si="15"/>
        <v>-4.7000000000025466E-2</v>
      </c>
      <c r="AD71" s="310">
        <f t="shared" si="3"/>
        <v>1291.8530000000001</v>
      </c>
    </row>
    <row r="72" spans="1:30" ht="24" customHeight="1" x14ac:dyDescent="0.35">
      <c r="A72" s="256" t="s">
        <v>48</v>
      </c>
      <c r="B72" s="244" t="s">
        <v>78</v>
      </c>
      <c r="C72" s="257"/>
      <c r="D72" s="308">
        <f>+D73+D74+D75</f>
        <v>86940</v>
      </c>
      <c r="E72" s="308">
        <f>+E73+E74+E75</f>
        <v>89296</v>
      </c>
      <c r="F72" s="308"/>
      <c r="G72" s="308">
        <f>+G73+G74+G75</f>
        <v>89325</v>
      </c>
      <c r="H72" s="308">
        <f>+H73+H74+H75</f>
        <v>90480</v>
      </c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84"/>
      <c r="AC72" s="248">
        <f t="shared" si="15"/>
        <v>1155</v>
      </c>
      <c r="AD72" s="310">
        <f t="shared" si="3"/>
        <v>90480</v>
      </c>
    </row>
    <row r="73" spans="1:30" x14ac:dyDescent="0.35">
      <c r="A73" s="234">
        <v>1</v>
      </c>
      <c r="B73" s="235" t="s">
        <v>49</v>
      </c>
      <c r="C73" s="234" t="s">
        <v>50</v>
      </c>
      <c r="D73" s="287">
        <v>18636</v>
      </c>
      <c r="E73" s="288">
        <v>18696</v>
      </c>
      <c r="F73" s="287">
        <v>18687</v>
      </c>
      <c r="G73" s="287">
        <v>18700</v>
      </c>
      <c r="H73" s="289">
        <f t="shared" ref="H73:H78" si="22">I73+J73+K73+L73+M73+N73+O73+P73+Q73+R73+S73+T73+U73+V73+W73+X73+Y73+Z73+AA73</f>
        <v>18500</v>
      </c>
      <c r="I73" s="290">
        <v>498</v>
      </c>
      <c r="J73" s="290">
        <v>941</v>
      </c>
      <c r="K73" s="290">
        <v>620</v>
      </c>
      <c r="L73" s="290">
        <v>299</v>
      </c>
      <c r="M73" s="290">
        <v>976</v>
      </c>
      <c r="N73" s="290">
        <v>131</v>
      </c>
      <c r="O73" s="290">
        <f>1233-50</f>
        <v>1183</v>
      </c>
      <c r="P73" s="290">
        <v>809</v>
      </c>
      <c r="Q73" s="290">
        <v>1208</v>
      </c>
      <c r="R73" s="290">
        <v>881</v>
      </c>
      <c r="S73" s="290">
        <v>1124</v>
      </c>
      <c r="T73" s="290">
        <v>1585</v>
      </c>
      <c r="U73" s="290">
        <v>1381</v>
      </c>
      <c r="V73" s="290">
        <v>245</v>
      </c>
      <c r="W73" s="290">
        <v>455</v>
      </c>
      <c r="X73" s="290">
        <v>898</v>
      </c>
      <c r="Y73" s="290">
        <v>2490</v>
      </c>
      <c r="Z73" s="290">
        <v>1201</v>
      </c>
      <c r="AA73" s="290">
        <v>1575</v>
      </c>
      <c r="AB73" s="284"/>
      <c r="AC73" s="233">
        <f t="shared" si="15"/>
        <v>-200</v>
      </c>
      <c r="AD73" s="310">
        <f t="shared" si="3"/>
        <v>18500</v>
      </c>
    </row>
    <row r="74" spans="1:30" ht="24" customHeight="1" x14ac:dyDescent="0.35">
      <c r="A74" s="234">
        <v>2</v>
      </c>
      <c r="B74" s="235" t="s">
        <v>51</v>
      </c>
      <c r="C74" s="234" t="s">
        <v>50</v>
      </c>
      <c r="D74" s="287">
        <v>18041</v>
      </c>
      <c r="E74" s="288">
        <v>18600</v>
      </c>
      <c r="F74" s="287">
        <v>18518</v>
      </c>
      <c r="G74" s="287">
        <v>18605</v>
      </c>
      <c r="H74" s="289">
        <f t="shared" si="22"/>
        <v>18980</v>
      </c>
      <c r="I74" s="291">
        <v>412</v>
      </c>
      <c r="J74" s="291">
        <v>1170</v>
      </c>
      <c r="K74" s="291">
        <v>1164</v>
      </c>
      <c r="L74" s="291">
        <v>2767</v>
      </c>
      <c r="M74" s="291">
        <v>823</v>
      </c>
      <c r="N74" s="291">
        <v>73</v>
      </c>
      <c r="O74" s="291">
        <v>1367</v>
      </c>
      <c r="P74" s="291">
        <v>1119</v>
      </c>
      <c r="Q74" s="291">
        <v>1694</v>
      </c>
      <c r="R74" s="291">
        <v>865</v>
      </c>
      <c r="S74" s="291">
        <v>344</v>
      </c>
      <c r="T74" s="291">
        <v>1020</v>
      </c>
      <c r="U74" s="291">
        <v>1121</v>
      </c>
      <c r="V74" s="291">
        <v>539</v>
      </c>
      <c r="W74" s="291">
        <v>673</v>
      </c>
      <c r="X74" s="291">
        <v>1529</v>
      </c>
      <c r="Y74" s="291">
        <v>692</v>
      </c>
      <c r="Z74" s="291">
        <v>609</v>
      </c>
      <c r="AA74" s="291">
        <v>999</v>
      </c>
      <c r="AB74" s="284"/>
      <c r="AC74" s="233">
        <f t="shared" ref="AC74:AC98" si="23">+H74-G74</f>
        <v>375</v>
      </c>
      <c r="AD74" s="310">
        <f t="shared" si="3"/>
        <v>18980</v>
      </c>
    </row>
    <row r="75" spans="1:30" ht="24" customHeight="1" x14ac:dyDescent="0.35">
      <c r="A75" s="234">
        <v>3</v>
      </c>
      <c r="B75" s="235" t="s">
        <v>52</v>
      </c>
      <c r="C75" s="234" t="s">
        <v>50</v>
      </c>
      <c r="D75" s="287">
        <v>50263</v>
      </c>
      <c r="E75" s="288">
        <v>52000</v>
      </c>
      <c r="F75" s="287">
        <v>51723</v>
      </c>
      <c r="G75" s="287">
        <v>52020</v>
      </c>
      <c r="H75" s="289">
        <f t="shared" si="22"/>
        <v>53000</v>
      </c>
      <c r="I75" s="290">
        <v>2110</v>
      </c>
      <c r="J75" s="290">
        <v>3890</v>
      </c>
      <c r="K75" s="290">
        <v>950</v>
      </c>
      <c r="L75" s="290">
        <v>1795</v>
      </c>
      <c r="M75" s="290">
        <v>876</v>
      </c>
      <c r="N75" s="290">
        <v>686</v>
      </c>
      <c r="O75" s="290">
        <v>8077</v>
      </c>
      <c r="P75" s="290">
        <v>7330</v>
      </c>
      <c r="Q75" s="290">
        <v>3612</v>
      </c>
      <c r="R75" s="290">
        <v>1294</v>
      </c>
      <c r="S75" s="290">
        <v>676</v>
      </c>
      <c r="T75" s="290">
        <v>4330</v>
      </c>
      <c r="U75" s="290">
        <v>1637</v>
      </c>
      <c r="V75" s="290">
        <v>866</v>
      </c>
      <c r="W75" s="290">
        <v>1267</v>
      </c>
      <c r="X75" s="290">
        <v>2429</v>
      </c>
      <c r="Y75" s="290">
        <v>5046</v>
      </c>
      <c r="Z75" s="290">
        <v>2746</v>
      </c>
      <c r="AA75" s="290">
        <v>3383</v>
      </c>
      <c r="AB75" s="284"/>
      <c r="AC75" s="233">
        <f t="shared" si="23"/>
        <v>980</v>
      </c>
      <c r="AD75" s="310">
        <f t="shared" ref="AD75:AD98" si="24">+H75-AB75</f>
        <v>53000</v>
      </c>
    </row>
    <row r="76" spans="1:30" x14ac:dyDescent="0.35">
      <c r="A76" s="234">
        <v>4</v>
      </c>
      <c r="B76" s="235" t="s">
        <v>53</v>
      </c>
      <c r="C76" s="234" t="s">
        <v>50</v>
      </c>
      <c r="D76" s="287">
        <v>930000</v>
      </c>
      <c r="E76" s="288">
        <v>950000</v>
      </c>
      <c r="F76" s="287">
        <v>719048</v>
      </c>
      <c r="G76" s="287">
        <v>955000</v>
      </c>
      <c r="H76" s="289">
        <f t="shared" si="22"/>
        <v>930500</v>
      </c>
      <c r="I76" s="293">
        <v>55721</v>
      </c>
      <c r="J76" s="293">
        <v>67272</v>
      </c>
      <c r="K76" s="293">
        <v>27667</v>
      </c>
      <c r="L76" s="293">
        <v>49436</v>
      </c>
      <c r="M76" s="293">
        <v>19821</v>
      </c>
      <c r="N76" s="294">
        <v>13189</v>
      </c>
      <c r="O76" s="293">
        <v>105550</v>
      </c>
      <c r="P76" s="293">
        <v>56828</v>
      </c>
      <c r="Q76" s="293">
        <v>44613</v>
      </c>
      <c r="R76" s="293">
        <v>57366</v>
      </c>
      <c r="S76" s="293">
        <v>15953</v>
      </c>
      <c r="T76" s="293">
        <v>67800</v>
      </c>
      <c r="U76" s="293">
        <v>55001</v>
      </c>
      <c r="V76" s="293">
        <v>9090</v>
      </c>
      <c r="W76" s="293">
        <v>32741</v>
      </c>
      <c r="X76" s="293">
        <v>113869</v>
      </c>
      <c r="Y76" s="293">
        <v>57134</v>
      </c>
      <c r="Z76" s="295">
        <v>43129</v>
      </c>
      <c r="AA76" s="295">
        <v>38320</v>
      </c>
      <c r="AB76" s="284"/>
      <c r="AC76" s="233">
        <f t="shared" si="23"/>
        <v>-24500</v>
      </c>
      <c r="AD76" s="310">
        <f t="shared" si="24"/>
        <v>930500</v>
      </c>
    </row>
    <row r="77" spans="1:30" ht="24" customHeight="1" x14ac:dyDescent="0.35">
      <c r="A77" s="256" t="s">
        <v>54</v>
      </c>
      <c r="B77" s="244" t="s">
        <v>80</v>
      </c>
      <c r="C77" s="257"/>
      <c r="D77" s="271"/>
      <c r="E77" s="275"/>
      <c r="F77" s="275"/>
      <c r="G77" s="275"/>
      <c r="H77" s="267">
        <f t="shared" si="22"/>
        <v>0</v>
      </c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84"/>
      <c r="AC77" s="248">
        <f t="shared" si="23"/>
        <v>0</v>
      </c>
      <c r="AD77" s="310">
        <f t="shared" si="24"/>
        <v>0</v>
      </c>
    </row>
    <row r="78" spans="1:30" s="236" customFormat="1" ht="24" customHeight="1" x14ac:dyDescent="0.35">
      <c r="A78" s="256">
        <v>1</v>
      </c>
      <c r="B78" s="244" t="s">
        <v>55</v>
      </c>
      <c r="C78" s="256" t="s">
        <v>18</v>
      </c>
      <c r="D78" s="296">
        <v>295</v>
      </c>
      <c r="E78" s="252">
        <v>295</v>
      </c>
      <c r="F78" s="252">
        <v>295</v>
      </c>
      <c r="G78" s="252">
        <v>295</v>
      </c>
      <c r="H78" s="286">
        <f t="shared" si="22"/>
        <v>295</v>
      </c>
      <c r="I78" s="286">
        <v>22</v>
      </c>
      <c r="J78" s="286">
        <v>16</v>
      </c>
      <c r="K78" s="286">
        <v>12</v>
      </c>
      <c r="L78" s="286">
        <v>23</v>
      </c>
      <c r="M78" s="286">
        <v>20</v>
      </c>
      <c r="N78" s="286">
        <v>10</v>
      </c>
      <c r="O78" s="286">
        <v>22</v>
      </c>
      <c r="P78" s="286">
        <v>42</v>
      </c>
      <c r="Q78" s="286">
        <v>42</v>
      </c>
      <c r="R78" s="286">
        <v>13</v>
      </c>
      <c r="S78" s="286">
        <v>7</v>
      </c>
      <c r="T78" s="286">
        <v>23</v>
      </c>
      <c r="U78" s="286"/>
      <c r="V78" s="286"/>
      <c r="W78" s="286">
        <v>24</v>
      </c>
      <c r="X78" s="286"/>
      <c r="Y78" s="286"/>
      <c r="Z78" s="284">
        <v>13</v>
      </c>
      <c r="AA78" s="284">
        <v>6</v>
      </c>
      <c r="AB78" s="284"/>
      <c r="AC78" s="248">
        <f t="shared" si="23"/>
        <v>0</v>
      </c>
      <c r="AD78" s="310">
        <f t="shared" si="24"/>
        <v>295</v>
      </c>
    </row>
    <row r="79" spans="1:30" s="236" customFormat="1" ht="24" customHeight="1" x14ac:dyDescent="0.35">
      <c r="A79" s="256">
        <v>2</v>
      </c>
      <c r="B79" s="244" t="s">
        <v>30</v>
      </c>
      <c r="C79" s="256" t="s">
        <v>20</v>
      </c>
      <c r="D79" s="296">
        <f>+D80+D81</f>
        <v>426</v>
      </c>
      <c r="E79" s="252">
        <f>+E80+E81</f>
        <v>439.1</v>
      </c>
      <c r="F79" s="252">
        <f>+F80+F81</f>
        <v>366.7</v>
      </c>
      <c r="G79" s="252">
        <f>+G80+G81</f>
        <v>440.3</v>
      </c>
      <c r="H79" s="253">
        <f>+H80+H81</f>
        <v>443</v>
      </c>
      <c r="I79" s="253">
        <f t="shared" ref="I79:V79" si="25">+I80+I81</f>
        <v>30.5</v>
      </c>
      <c r="J79" s="253">
        <f t="shared" si="25"/>
        <v>23.8</v>
      </c>
      <c r="K79" s="253">
        <f t="shared" si="25"/>
        <v>18</v>
      </c>
      <c r="L79" s="253">
        <f t="shared" si="25"/>
        <v>33.9</v>
      </c>
      <c r="M79" s="253">
        <f t="shared" si="25"/>
        <v>29</v>
      </c>
      <c r="N79" s="253">
        <f t="shared" si="25"/>
        <v>14.4</v>
      </c>
      <c r="O79" s="253">
        <f t="shared" si="25"/>
        <v>54.8</v>
      </c>
      <c r="P79" s="253">
        <f t="shared" si="25"/>
        <v>52.3</v>
      </c>
      <c r="Q79" s="253">
        <f t="shared" si="25"/>
        <v>52.4</v>
      </c>
      <c r="R79" s="253">
        <f t="shared" si="25"/>
        <v>21</v>
      </c>
      <c r="S79" s="253">
        <f t="shared" si="25"/>
        <v>11.8</v>
      </c>
      <c r="T79" s="253">
        <f t="shared" si="25"/>
        <v>35.6</v>
      </c>
      <c r="U79" s="253">
        <f t="shared" si="25"/>
        <v>0</v>
      </c>
      <c r="V79" s="253">
        <f t="shared" si="25"/>
        <v>0</v>
      </c>
      <c r="W79" s="284">
        <f>W80+W81</f>
        <v>35</v>
      </c>
      <c r="X79" s="284">
        <f>X80+X81</f>
        <v>0</v>
      </c>
      <c r="Y79" s="284">
        <f>Y80+Y81</f>
        <v>0.1</v>
      </c>
      <c r="Z79" s="284">
        <f>Z80+Z81</f>
        <v>20.399999999999999</v>
      </c>
      <c r="AA79" s="284">
        <f>AA80+AA81</f>
        <v>10</v>
      </c>
      <c r="AB79" s="284"/>
      <c r="AC79" s="248">
        <f t="shared" si="23"/>
        <v>2.6999999999999886</v>
      </c>
      <c r="AD79" s="310">
        <f t="shared" si="24"/>
        <v>443</v>
      </c>
    </row>
    <row r="80" spans="1:30" ht="24" customHeight="1" x14ac:dyDescent="0.35">
      <c r="A80" s="257" t="s">
        <v>21</v>
      </c>
      <c r="B80" s="250" t="s">
        <v>56</v>
      </c>
      <c r="C80" s="257" t="s">
        <v>20</v>
      </c>
      <c r="D80" s="274">
        <v>413</v>
      </c>
      <c r="E80" s="271">
        <v>426</v>
      </c>
      <c r="F80" s="271">
        <v>356</v>
      </c>
      <c r="G80" s="271">
        <v>427</v>
      </c>
      <c r="H80" s="270">
        <f>I80+J80+K80+L80+M80+N80+O80+P80+Q80+R80+S80+T80+U80+V80+W80+X80+Y80+Z80+AA80</f>
        <v>430</v>
      </c>
      <c r="I80" s="268">
        <v>30</v>
      </c>
      <c r="J80" s="268">
        <v>23</v>
      </c>
      <c r="K80" s="268">
        <v>17</v>
      </c>
      <c r="L80" s="268">
        <v>33</v>
      </c>
      <c r="M80" s="268">
        <v>29</v>
      </c>
      <c r="N80" s="268">
        <v>14</v>
      </c>
      <c r="O80" s="268">
        <v>54</v>
      </c>
      <c r="P80" s="268">
        <v>52</v>
      </c>
      <c r="Q80" s="268">
        <v>52</v>
      </c>
      <c r="R80" s="268">
        <v>19</v>
      </c>
      <c r="S80" s="268">
        <v>10</v>
      </c>
      <c r="T80" s="268">
        <v>33</v>
      </c>
      <c r="U80" s="268"/>
      <c r="V80" s="268"/>
      <c r="W80" s="268">
        <v>35</v>
      </c>
      <c r="X80" s="268"/>
      <c r="Y80" s="268"/>
      <c r="Z80" s="268">
        <v>19</v>
      </c>
      <c r="AA80" s="268">
        <v>10</v>
      </c>
      <c r="AB80" s="284"/>
      <c r="AC80" s="248">
        <f t="shared" si="23"/>
        <v>3</v>
      </c>
      <c r="AD80" s="310">
        <f t="shared" si="24"/>
        <v>430</v>
      </c>
    </row>
    <row r="81" spans="1:31" ht="24" customHeight="1" x14ac:dyDescent="0.35">
      <c r="A81" s="257" t="s">
        <v>25</v>
      </c>
      <c r="B81" s="250" t="s">
        <v>57</v>
      </c>
      <c r="C81" s="257" t="s">
        <v>20</v>
      </c>
      <c r="D81" s="274">
        <v>13</v>
      </c>
      <c r="E81" s="271">
        <v>13.1</v>
      </c>
      <c r="F81" s="271">
        <v>10.7</v>
      </c>
      <c r="G81" s="271">
        <v>13.3</v>
      </c>
      <c r="H81" s="270">
        <f>I81+J81+K81+L81+M81+N81+O81+P81+Q81+R81+S81+T81+U81+V81+W81+X81+Y81+Z81+AA81</f>
        <v>13</v>
      </c>
      <c r="I81" s="268">
        <v>0.5</v>
      </c>
      <c r="J81" s="268">
        <v>0.8</v>
      </c>
      <c r="K81" s="268">
        <v>1</v>
      </c>
      <c r="L81" s="268">
        <v>0.9</v>
      </c>
      <c r="M81" s="268"/>
      <c r="N81" s="268">
        <v>0.4</v>
      </c>
      <c r="O81" s="268">
        <v>0.8</v>
      </c>
      <c r="P81" s="268">
        <v>0.3</v>
      </c>
      <c r="Q81" s="268">
        <v>0.4</v>
      </c>
      <c r="R81" s="268">
        <v>2</v>
      </c>
      <c r="S81" s="268">
        <v>1.8</v>
      </c>
      <c r="T81" s="268">
        <v>2.6</v>
      </c>
      <c r="U81" s="268"/>
      <c r="V81" s="268"/>
      <c r="W81" s="268"/>
      <c r="X81" s="268"/>
      <c r="Y81" s="268">
        <v>0.1</v>
      </c>
      <c r="Z81" s="268">
        <v>1.4</v>
      </c>
      <c r="AA81" s="268"/>
      <c r="AB81" s="284"/>
      <c r="AC81" s="248">
        <f t="shared" si="23"/>
        <v>-0.30000000000000071</v>
      </c>
      <c r="AD81" s="310">
        <f t="shared" si="24"/>
        <v>13</v>
      </c>
    </row>
    <row r="82" spans="1:31" ht="24" customHeight="1" x14ac:dyDescent="0.35">
      <c r="A82" s="256" t="s">
        <v>58</v>
      </c>
      <c r="B82" s="244" t="s">
        <v>79</v>
      </c>
      <c r="C82" s="257"/>
      <c r="D82" s="271"/>
      <c r="E82" s="252" t="s">
        <v>11</v>
      </c>
      <c r="F82" s="271"/>
      <c r="G82" s="271"/>
      <c r="H82" s="267">
        <f>I82+J82+K82+L82+M82+N82+O82+P82+Q82+R82+S82+T82+U82+V82+W82+X82+Y82+Z82+AA82</f>
        <v>0</v>
      </c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4"/>
      <c r="AC82" s="248">
        <f t="shared" si="23"/>
        <v>0</v>
      </c>
      <c r="AD82" s="310">
        <f t="shared" si="24"/>
        <v>0</v>
      </c>
    </row>
    <row r="83" spans="1:31" s="236" customFormat="1" ht="24" customHeight="1" x14ac:dyDescent="0.35">
      <c r="A83" s="256">
        <v>1</v>
      </c>
      <c r="B83" s="244" t="s">
        <v>59</v>
      </c>
      <c r="C83" s="256" t="s">
        <v>18</v>
      </c>
      <c r="D83" s="284">
        <f>+D84+D85+D86+D87+D89</f>
        <v>94.9</v>
      </c>
      <c r="E83" s="252">
        <f>+E84+E85+E86+E87+E89</f>
        <v>466.88</v>
      </c>
      <c r="F83" s="252">
        <f>+F84+F85+F86+F87+F89</f>
        <v>296</v>
      </c>
      <c r="G83" s="252">
        <f>+G84+G85+G86+G87+G89</f>
        <v>296</v>
      </c>
      <c r="H83" s="252">
        <f>+H84+H85+H86+H87+H89</f>
        <v>200</v>
      </c>
      <c r="I83" s="286">
        <f t="shared" ref="I83" si="26">+I84+I85+I86+I87+I89</f>
        <v>0</v>
      </c>
      <c r="J83" s="286">
        <f t="shared" ref="J83" si="27">+J84+J85+J86+J87+J89</f>
        <v>22</v>
      </c>
      <c r="K83" s="286">
        <f t="shared" ref="K83" si="28">+K84+K85+K86+K87+K89</f>
        <v>0</v>
      </c>
      <c r="L83" s="286">
        <f t="shared" ref="L83" si="29">+L84+L85+L86+L87+L89</f>
        <v>0</v>
      </c>
      <c r="M83" s="286">
        <f t="shared" ref="M83" si="30">+M84+M85+M86+M87+M89</f>
        <v>10</v>
      </c>
      <c r="N83" s="286">
        <f t="shared" ref="N83" si="31">+N84+N85+N86+N87+N89</f>
        <v>0</v>
      </c>
      <c r="O83" s="286">
        <f t="shared" ref="O83" si="32">+O84+O85+O86+O87+O89</f>
        <v>30</v>
      </c>
      <c r="P83" s="286">
        <f t="shared" ref="P83" si="33">+P84+P85+P86+P87+P89</f>
        <v>0</v>
      </c>
      <c r="Q83" s="286">
        <f t="shared" ref="Q83" si="34">+Q84+Q85+Q86+Q87+Q89</f>
        <v>30</v>
      </c>
      <c r="R83" s="286">
        <f t="shared" ref="R83" si="35">+R84+R85+R86+R87+R89</f>
        <v>10</v>
      </c>
      <c r="S83" s="286">
        <f t="shared" ref="S83" si="36">+S84+S85+S86+S87+S89</f>
        <v>0</v>
      </c>
      <c r="T83" s="286">
        <f t="shared" ref="T83" si="37">+T84+T85+T86+T87+T89</f>
        <v>38</v>
      </c>
      <c r="U83" s="286">
        <f t="shared" ref="U83" si="38">+U84+U85+U86+U87+U89</f>
        <v>0</v>
      </c>
      <c r="V83" s="286">
        <f t="shared" ref="V83" si="39">+V84+V85+V86+V87+V89</f>
        <v>10</v>
      </c>
      <c r="W83" s="286">
        <f t="shared" ref="W83" si="40">+W84+W85+W86+W87+W89</f>
        <v>30</v>
      </c>
      <c r="X83" s="286">
        <f t="shared" ref="X83" si="41">+X84+X85+X86+X87+X89</f>
        <v>10</v>
      </c>
      <c r="Y83" s="286">
        <f t="shared" ref="Y83" si="42">+Y84+Y85+Y86+Y87+Y89</f>
        <v>0</v>
      </c>
      <c r="Z83" s="286">
        <f t="shared" ref="Z83" si="43">+Z84+Z85+Z86+Z87+Z89</f>
        <v>10</v>
      </c>
      <c r="AA83" s="286">
        <f t="shared" ref="AA83" si="44">+AA84+AA85+AA86+AA87+AA89</f>
        <v>0</v>
      </c>
      <c r="AB83" s="284"/>
      <c r="AC83" s="248">
        <f t="shared" si="23"/>
        <v>-96</v>
      </c>
      <c r="AD83" s="310">
        <f t="shared" si="24"/>
        <v>200</v>
      </c>
    </row>
    <row r="84" spans="1:31" ht="25.5" customHeight="1" x14ac:dyDescent="0.35">
      <c r="A84" s="257" t="s">
        <v>11</v>
      </c>
      <c r="B84" s="250" t="s">
        <v>60</v>
      </c>
      <c r="C84" s="257" t="s">
        <v>18</v>
      </c>
      <c r="D84" s="274">
        <v>64.900000000000006</v>
      </c>
      <c r="E84" s="271">
        <v>80</v>
      </c>
      <c r="F84" s="271">
        <v>80</v>
      </c>
      <c r="G84" s="271">
        <v>80</v>
      </c>
      <c r="H84" s="270">
        <f t="shared" ref="H84:H90" si="45">I84+J84+K84+L84+M84+N84+O84+P84+Q84+R84+S84+T84+U84+V84+W84+X84+Y84+Z84+AA84</f>
        <v>50</v>
      </c>
      <c r="I84" s="270"/>
      <c r="J84" s="270"/>
      <c r="K84" s="270"/>
      <c r="L84" s="270"/>
      <c r="M84" s="270"/>
      <c r="N84" s="270"/>
      <c r="O84" s="270">
        <v>30</v>
      </c>
      <c r="P84" s="270"/>
      <c r="Q84" s="270"/>
      <c r="R84" s="270"/>
      <c r="S84" s="270"/>
      <c r="T84" s="270">
        <v>10</v>
      </c>
      <c r="U84" s="270"/>
      <c r="V84" s="270">
        <v>10</v>
      </c>
      <c r="W84" s="270"/>
      <c r="X84" s="270"/>
      <c r="Y84" s="270"/>
      <c r="Z84" s="270"/>
      <c r="AA84" s="270"/>
      <c r="AB84" s="284"/>
      <c r="AC84" s="248">
        <f t="shared" si="23"/>
        <v>-30</v>
      </c>
      <c r="AD84" s="310">
        <f t="shared" si="24"/>
        <v>50</v>
      </c>
    </row>
    <row r="85" spans="1:31" ht="24" customHeight="1" x14ac:dyDescent="0.35">
      <c r="A85" s="251" t="s">
        <v>11</v>
      </c>
      <c r="B85" s="250" t="s">
        <v>84</v>
      </c>
      <c r="C85" s="257" t="s">
        <v>18</v>
      </c>
      <c r="D85" s="274"/>
      <c r="E85" s="271">
        <v>20</v>
      </c>
      <c r="F85" s="271">
        <v>20</v>
      </c>
      <c r="G85" s="271">
        <v>20</v>
      </c>
      <c r="H85" s="267">
        <f t="shared" si="45"/>
        <v>0</v>
      </c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68"/>
      <c r="AA85" s="268"/>
      <c r="AB85" s="284"/>
      <c r="AC85" s="248">
        <f t="shared" si="23"/>
        <v>-20</v>
      </c>
      <c r="AD85" s="310">
        <f t="shared" si="24"/>
        <v>0</v>
      </c>
    </row>
    <row r="86" spans="1:31" ht="31.5" customHeight="1" x14ac:dyDescent="0.35">
      <c r="A86" s="251" t="s">
        <v>11</v>
      </c>
      <c r="B86" s="250" t="s">
        <v>86</v>
      </c>
      <c r="C86" s="257" t="s">
        <v>18</v>
      </c>
      <c r="D86" s="274"/>
      <c r="E86" s="271">
        <v>16.88</v>
      </c>
      <c r="F86" s="271">
        <f>+E86</f>
        <v>16.88</v>
      </c>
      <c r="G86" s="271">
        <f>+F86</f>
        <v>16.88</v>
      </c>
      <c r="H86" s="267">
        <f t="shared" si="45"/>
        <v>0</v>
      </c>
      <c r="I86" s="268"/>
      <c r="J86" s="268"/>
      <c r="K86" s="268"/>
      <c r="L86" s="268"/>
      <c r="M86" s="268"/>
      <c r="N86" s="268"/>
      <c r="O86" s="270"/>
      <c r="P86" s="268"/>
      <c r="Q86" s="268"/>
      <c r="R86" s="268"/>
      <c r="S86" s="268"/>
      <c r="T86" s="268"/>
      <c r="U86" s="268"/>
      <c r="V86" s="268"/>
      <c r="W86" s="268"/>
      <c r="X86" s="268"/>
      <c r="Y86" s="268"/>
      <c r="Z86" s="268"/>
      <c r="AA86" s="268"/>
      <c r="AB86" s="284"/>
      <c r="AC86" s="248">
        <f t="shared" si="23"/>
        <v>-16.88</v>
      </c>
      <c r="AD86" s="310">
        <f t="shared" si="24"/>
        <v>0</v>
      </c>
    </row>
    <row r="87" spans="1:31" ht="23.25" customHeight="1" x14ac:dyDescent="0.35">
      <c r="A87" s="257" t="s">
        <v>11</v>
      </c>
      <c r="B87" s="250" t="s">
        <v>85</v>
      </c>
      <c r="C87" s="257" t="s">
        <v>18</v>
      </c>
      <c r="D87" s="274">
        <v>30</v>
      </c>
      <c r="E87" s="271">
        <v>50</v>
      </c>
      <c r="F87" s="271">
        <v>29.6</v>
      </c>
      <c r="G87" s="271">
        <f>+F87</f>
        <v>29.6</v>
      </c>
      <c r="H87" s="270">
        <f t="shared" si="45"/>
        <v>50</v>
      </c>
      <c r="I87" s="270"/>
      <c r="J87" s="270"/>
      <c r="K87" s="270"/>
      <c r="L87" s="270"/>
      <c r="M87" s="270">
        <v>10</v>
      </c>
      <c r="N87" s="270"/>
      <c r="O87" s="270"/>
      <c r="P87" s="270"/>
      <c r="Q87" s="270">
        <v>10</v>
      </c>
      <c r="R87" s="270">
        <v>10</v>
      </c>
      <c r="S87" s="270"/>
      <c r="T87" s="270"/>
      <c r="U87" s="270"/>
      <c r="V87" s="270"/>
      <c r="W87" s="270"/>
      <c r="X87" s="270">
        <v>10</v>
      </c>
      <c r="Y87" s="270"/>
      <c r="Z87" s="270">
        <v>10</v>
      </c>
      <c r="AA87" s="270"/>
      <c r="AB87" s="284"/>
      <c r="AC87" s="248">
        <f t="shared" si="23"/>
        <v>20.399999999999999</v>
      </c>
      <c r="AD87" s="310">
        <f t="shared" si="24"/>
        <v>50</v>
      </c>
    </row>
    <row r="88" spans="1:31" ht="24" customHeight="1" x14ac:dyDescent="0.35">
      <c r="A88" s="234" t="s">
        <v>11</v>
      </c>
      <c r="B88" s="235" t="s">
        <v>61</v>
      </c>
      <c r="C88" s="234" t="s">
        <v>18</v>
      </c>
      <c r="D88" s="297">
        <f>+G88-G89</f>
        <v>1416.57</v>
      </c>
      <c r="E88" s="288">
        <v>1700</v>
      </c>
      <c r="F88" s="292">
        <v>1566.09</v>
      </c>
      <c r="G88" s="307">
        <f>+F88</f>
        <v>1566.09</v>
      </c>
      <c r="H88" s="299">
        <f>+G88+H89</f>
        <v>1666.09</v>
      </c>
      <c r="I88" s="262"/>
      <c r="J88" s="258">
        <f>J89</f>
        <v>22</v>
      </c>
      <c r="K88" s="258"/>
      <c r="L88" s="258"/>
      <c r="M88" s="258"/>
      <c r="N88" s="258"/>
      <c r="O88" s="258"/>
      <c r="P88" s="261">
        <f>800+30.51</f>
        <v>830.51</v>
      </c>
      <c r="Q88" s="258">
        <f>600+14+2.57+68.19+20</f>
        <v>704.76</v>
      </c>
      <c r="R88" s="258"/>
      <c r="S88" s="258"/>
      <c r="T88" s="258">
        <f>T89</f>
        <v>28</v>
      </c>
      <c r="U88" s="258"/>
      <c r="V88" s="258"/>
      <c r="W88" s="258">
        <f>39.5+W89</f>
        <v>69.5</v>
      </c>
      <c r="X88" s="261">
        <f>11.32+X89</f>
        <v>11.32</v>
      </c>
      <c r="Y88" s="258"/>
      <c r="Z88" s="263"/>
      <c r="AA88" s="263"/>
      <c r="AB88" s="284"/>
      <c r="AC88" s="233">
        <f t="shared" si="23"/>
        <v>100</v>
      </c>
      <c r="AD88" s="310">
        <f t="shared" si="24"/>
        <v>1666.09</v>
      </c>
    </row>
    <row r="89" spans="1:31" ht="49.5" customHeight="1" x14ac:dyDescent="0.35">
      <c r="A89" s="234"/>
      <c r="B89" s="235" t="s">
        <v>62</v>
      </c>
      <c r="C89" s="234"/>
      <c r="D89" s="292"/>
      <c r="E89" s="292">
        <v>300</v>
      </c>
      <c r="F89" s="292">
        <v>149.52000000000001</v>
      </c>
      <c r="G89" s="292">
        <f>+F89</f>
        <v>149.52000000000001</v>
      </c>
      <c r="H89" s="298">
        <f t="shared" si="45"/>
        <v>100</v>
      </c>
      <c r="I89" s="292"/>
      <c r="J89" s="292">
        <v>22</v>
      </c>
      <c r="K89" s="292"/>
      <c r="L89" s="292"/>
      <c r="M89" s="292"/>
      <c r="N89" s="292"/>
      <c r="O89" s="292"/>
      <c r="P89" s="292"/>
      <c r="Q89" s="292">
        <v>20</v>
      </c>
      <c r="R89" s="292"/>
      <c r="S89" s="292"/>
      <c r="T89" s="292">
        <v>28</v>
      </c>
      <c r="U89" s="292"/>
      <c r="V89" s="292"/>
      <c r="W89" s="292">
        <v>30</v>
      </c>
      <c r="X89" s="292"/>
      <c r="Y89" s="292"/>
      <c r="Z89" s="292"/>
      <c r="AA89" s="292"/>
      <c r="AB89" s="284"/>
      <c r="AC89" s="233">
        <f t="shared" si="23"/>
        <v>-49.52000000000001</v>
      </c>
      <c r="AD89" s="310">
        <f t="shared" si="24"/>
        <v>100</v>
      </c>
      <c r="AE89" s="264">
        <f>+G88+H89</f>
        <v>1666.09</v>
      </c>
    </row>
    <row r="90" spans="1:31" s="236" customFormat="1" ht="24" customHeight="1" x14ac:dyDescent="0.35">
      <c r="A90" s="256">
        <v>2</v>
      </c>
      <c r="B90" s="244" t="s">
        <v>63</v>
      </c>
      <c r="C90" s="256" t="s">
        <v>18</v>
      </c>
      <c r="D90" s="284">
        <v>42819</v>
      </c>
      <c r="E90" s="301">
        <v>42819.199999999997</v>
      </c>
      <c r="F90" s="301">
        <f>+E90</f>
        <v>42819.199999999997</v>
      </c>
      <c r="G90" s="301">
        <f>+F90</f>
        <v>42819.199999999997</v>
      </c>
      <c r="H90" s="286">
        <f t="shared" si="45"/>
        <v>44186.420000000006</v>
      </c>
      <c r="I90" s="284">
        <v>928.34</v>
      </c>
      <c r="J90" s="284">
        <v>1556.83</v>
      </c>
      <c r="K90" s="284">
        <v>804.27</v>
      </c>
      <c r="L90" s="284">
        <v>4110.59</v>
      </c>
      <c r="M90" s="284">
        <v>2010.5</v>
      </c>
      <c r="N90" s="284">
        <v>804.82</v>
      </c>
      <c r="O90" s="286">
        <v>2625.68</v>
      </c>
      <c r="P90" s="284">
        <v>704.2</v>
      </c>
      <c r="Q90" s="284">
        <v>1555.9</v>
      </c>
      <c r="R90" s="284">
        <v>1442.55</v>
      </c>
      <c r="S90" s="284">
        <v>992.96</v>
      </c>
      <c r="T90" s="284">
        <v>3621.39</v>
      </c>
      <c r="U90" s="284">
        <v>5468.12</v>
      </c>
      <c r="V90" s="284">
        <v>2276.38</v>
      </c>
      <c r="W90" s="284">
        <v>2482.3000000000002</v>
      </c>
      <c r="X90" s="284">
        <v>2478.85</v>
      </c>
      <c r="Y90" s="284">
        <v>3394.84</v>
      </c>
      <c r="Z90" s="284">
        <v>1003.41</v>
      </c>
      <c r="AA90" s="284">
        <f>5556.33+368.16</f>
        <v>5924.49</v>
      </c>
      <c r="AB90" s="284"/>
      <c r="AC90" s="248">
        <f t="shared" si="23"/>
        <v>1367.2200000000084</v>
      </c>
      <c r="AD90" s="310">
        <f t="shared" si="24"/>
        <v>44186.420000000006</v>
      </c>
    </row>
    <row r="91" spans="1:31" s="236" customFormat="1" ht="24" customHeight="1" x14ac:dyDescent="0.35">
      <c r="A91" s="256">
        <v>3</v>
      </c>
      <c r="B91" s="244" t="s">
        <v>64</v>
      </c>
      <c r="C91" s="256" t="s">
        <v>18</v>
      </c>
      <c r="D91" s="296">
        <f>+D92+D93</f>
        <v>5844.2000000000007</v>
      </c>
      <c r="E91" s="296">
        <f>+E92+E93</f>
        <v>6544.1500000000005</v>
      </c>
      <c r="F91" s="296">
        <f>+F92+F93</f>
        <v>6544.1500000000005</v>
      </c>
      <c r="G91" s="296">
        <f>+G92+G93</f>
        <v>6175.89</v>
      </c>
      <c r="H91" s="296">
        <f>+H92+H93</f>
        <v>6425.89</v>
      </c>
      <c r="I91" s="296">
        <f t="shared" ref="I91:Z91" si="46">+I92+I93</f>
        <v>116</v>
      </c>
      <c r="J91" s="296">
        <f t="shared" si="46"/>
        <v>465</v>
      </c>
      <c r="K91" s="296">
        <f t="shared" si="46"/>
        <v>479.1</v>
      </c>
      <c r="L91" s="296">
        <f t="shared" si="46"/>
        <v>903.69</v>
      </c>
      <c r="M91" s="296">
        <f t="shared" si="46"/>
        <v>761.9</v>
      </c>
      <c r="N91" s="296">
        <f t="shared" si="46"/>
        <v>0</v>
      </c>
      <c r="O91" s="296">
        <f t="shared" si="46"/>
        <v>535.29999999999995</v>
      </c>
      <c r="P91" s="296">
        <f t="shared" si="46"/>
        <v>409.6</v>
      </c>
      <c r="Q91" s="296">
        <f t="shared" si="46"/>
        <v>412</v>
      </c>
      <c r="R91" s="296">
        <f t="shared" si="46"/>
        <v>0</v>
      </c>
      <c r="S91" s="296">
        <f t="shared" si="46"/>
        <v>136.9</v>
      </c>
      <c r="T91" s="296">
        <f t="shared" si="46"/>
        <v>627.9</v>
      </c>
      <c r="U91" s="296">
        <f t="shared" si="46"/>
        <v>240.7</v>
      </c>
      <c r="V91" s="296">
        <f t="shared" si="46"/>
        <v>313.3</v>
      </c>
      <c r="W91" s="296">
        <f t="shared" si="46"/>
        <v>327.60000000000002</v>
      </c>
      <c r="X91" s="296">
        <f t="shared" si="46"/>
        <v>188.5</v>
      </c>
      <c r="Y91" s="296">
        <f t="shared" si="46"/>
        <v>72.7</v>
      </c>
      <c r="Z91" s="296">
        <f t="shared" si="46"/>
        <v>0</v>
      </c>
      <c r="AA91" s="286">
        <f>AA92+AA93</f>
        <v>435.74</v>
      </c>
      <c r="AB91" s="284"/>
      <c r="AC91" s="248">
        <f t="shared" si="23"/>
        <v>250</v>
      </c>
      <c r="AD91" s="310">
        <f t="shared" si="24"/>
        <v>6425.89</v>
      </c>
    </row>
    <row r="92" spans="1:31" ht="28.5" customHeight="1" x14ac:dyDescent="0.35">
      <c r="A92" s="257" t="s">
        <v>65</v>
      </c>
      <c r="B92" s="250" t="s">
        <v>66</v>
      </c>
      <c r="C92" s="257" t="s">
        <v>18</v>
      </c>
      <c r="D92" s="271">
        <v>650</v>
      </c>
      <c r="E92" s="271">
        <v>700</v>
      </c>
      <c r="F92" s="271">
        <v>700</v>
      </c>
      <c r="G92" s="300">
        <v>700</v>
      </c>
      <c r="H92" s="270">
        <f>I92+J92+K92+L92+M92+N92+O92+P92+Q92+R92+S92+T92+U92+V92+W92+X92+Y92+Z92+AA92</f>
        <v>250</v>
      </c>
      <c r="I92" s="270"/>
      <c r="J92" s="270"/>
      <c r="K92" s="270"/>
      <c r="L92" s="270">
        <v>50</v>
      </c>
      <c r="M92" s="270"/>
      <c r="N92" s="270"/>
      <c r="O92" s="270">
        <v>50</v>
      </c>
      <c r="P92" s="270"/>
      <c r="Q92" s="270"/>
      <c r="R92" s="270"/>
      <c r="S92" s="270"/>
      <c r="T92" s="270">
        <v>150</v>
      </c>
      <c r="U92" s="270"/>
      <c r="V92" s="270"/>
      <c r="W92" s="270"/>
      <c r="X92" s="270"/>
      <c r="Y92" s="270"/>
      <c r="Z92" s="270"/>
      <c r="AA92" s="270"/>
      <c r="AB92" s="284"/>
      <c r="AC92" s="248">
        <f t="shared" si="23"/>
        <v>-450</v>
      </c>
      <c r="AD92" s="310">
        <f t="shared" si="24"/>
        <v>250</v>
      </c>
    </row>
    <row r="93" spans="1:31" ht="28.5" customHeight="1" x14ac:dyDescent="0.35">
      <c r="A93" s="257" t="s">
        <v>67</v>
      </c>
      <c r="B93" s="250" t="s">
        <v>68</v>
      </c>
      <c r="C93" s="257" t="s">
        <v>18</v>
      </c>
      <c r="D93" s="274">
        <f>+D94+D95</f>
        <v>5194.2000000000007</v>
      </c>
      <c r="E93" s="274">
        <f>+E94+E95</f>
        <v>5844.1500000000005</v>
      </c>
      <c r="F93" s="274">
        <f>+F94+F95</f>
        <v>5844.1500000000005</v>
      </c>
      <c r="G93" s="302">
        <f>+G94+G95</f>
        <v>5475.89</v>
      </c>
      <c r="H93" s="289">
        <f>+G93+G92</f>
        <v>6175.89</v>
      </c>
      <c r="I93" s="270">
        <f t="shared" ref="I93:AA93" si="47">I94+I95</f>
        <v>116</v>
      </c>
      <c r="J93" s="270">
        <f t="shared" si="47"/>
        <v>465</v>
      </c>
      <c r="K93" s="270">
        <f t="shared" si="47"/>
        <v>479.1</v>
      </c>
      <c r="L93" s="270">
        <f t="shared" si="47"/>
        <v>853.69</v>
      </c>
      <c r="M93" s="270">
        <f t="shared" si="47"/>
        <v>761.9</v>
      </c>
      <c r="N93" s="270">
        <f t="shared" si="47"/>
        <v>0</v>
      </c>
      <c r="O93" s="270">
        <f t="shared" si="47"/>
        <v>485.3</v>
      </c>
      <c r="P93" s="270">
        <f t="shared" si="47"/>
        <v>409.6</v>
      </c>
      <c r="Q93" s="270">
        <v>412</v>
      </c>
      <c r="R93" s="270">
        <f t="shared" si="47"/>
        <v>0</v>
      </c>
      <c r="S93" s="270">
        <f t="shared" si="47"/>
        <v>136.9</v>
      </c>
      <c r="T93" s="270">
        <f t="shared" si="47"/>
        <v>477.9</v>
      </c>
      <c r="U93" s="270">
        <f t="shared" si="47"/>
        <v>240.7</v>
      </c>
      <c r="V93" s="270">
        <f t="shared" si="47"/>
        <v>313.3</v>
      </c>
      <c r="W93" s="270">
        <f t="shared" si="47"/>
        <v>327.60000000000002</v>
      </c>
      <c r="X93" s="270">
        <f t="shared" si="47"/>
        <v>188.5</v>
      </c>
      <c r="Y93" s="270">
        <f t="shared" si="47"/>
        <v>72.7</v>
      </c>
      <c r="Z93" s="270">
        <f t="shared" si="47"/>
        <v>0</v>
      </c>
      <c r="AA93" s="270">
        <f t="shared" si="47"/>
        <v>435.74</v>
      </c>
      <c r="AB93" s="284"/>
      <c r="AC93" s="260">
        <f t="shared" si="23"/>
        <v>700</v>
      </c>
      <c r="AD93" s="310">
        <f t="shared" si="24"/>
        <v>6175.89</v>
      </c>
    </row>
    <row r="94" spans="1:31" ht="24" customHeight="1" x14ac:dyDescent="0.35">
      <c r="A94" s="257"/>
      <c r="B94" s="250" t="s">
        <v>69</v>
      </c>
      <c r="C94" s="257" t="s">
        <v>18</v>
      </c>
      <c r="D94" s="274">
        <v>4440.6000000000004</v>
      </c>
      <c r="E94" s="303">
        <v>5040.5600000000004</v>
      </c>
      <c r="F94" s="274">
        <f>+E94</f>
        <v>5040.5600000000004</v>
      </c>
      <c r="G94" s="302">
        <v>5040.46</v>
      </c>
      <c r="H94" s="289">
        <f>+G94+G92</f>
        <v>5740.46</v>
      </c>
      <c r="I94" s="270">
        <v>116</v>
      </c>
      <c r="J94" s="270">
        <v>465</v>
      </c>
      <c r="K94" s="270">
        <v>479.1</v>
      </c>
      <c r="L94" s="270">
        <v>792.1</v>
      </c>
      <c r="M94" s="270">
        <v>761.9</v>
      </c>
      <c r="N94" s="270"/>
      <c r="O94" s="270">
        <v>485.3</v>
      </c>
      <c r="P94" s="270">
        <v>409.6</v>
      </c>
      <c r="Q94" s="270">
        <v>412</v>
      </c>
      <c r="R94" s="270"/>
      <c r="S94" s="270">
        <v>136.9</v>
      </c>
      <c r="T94" s="270">
        <v>477.9</v>
      </c>
      <c r="U94" s="270">
        <v>240.7</v>
      </c>
      <c r="V94" s="270">
        <v>313.3</v>
      </c>
      <c r="W94" s="270">
        <v>327.60000000000002</v>
      </c>
      <c r="X94" s="270">
        <v>188.5</v>
      </c>
      <c r="Y94" s="270">
        <v>68.3</v>
      </c>
      <c r="Z94" s="270"/>
      <c r="AA94" s="270">
        <v>66.3</v>
      </c>
      <c r="AB94" s="284"/>
      <c r="AC94" s="260">
        <f t="shared" si="23"/>
        <v>700</v>
      </c>
      <c r="AD94" s="310">
        <f t="shared" si="24"/>
        <v>5740.46</v>
      </c>
    </row>
    <row r="95" spans="1:31" ht="24.75" customHeight="1" x14ac:dyDescent="0.35">
      <c r="A95" s="257"/>
      <c r="B95" s="250" t="s">
        <v>70</v>
      </c>
      <c r="C95" s="257" t="s">
        <v>18</v>
      </c>
      <c r="D95" s="274">
        <v>753.6</v>
      </c>
      <c r="E95" s="274">
        <v>803.59</v>
      </c>
      <c r="F95" s="274">
        <f>+E95</f>
        <v>803.59</v>
      </c>
      <c r="G95" s="274">
        <v>435.43</v>
      </c>
      <c r="H95" s="270">
        <f>I95+J95+K95+L95+M95+N95+O95+P95+Q95+R95+S95+T95+U95+V95+W95+X95+Y95+Z95+AA95</f>
        <v>435.43</v>
      </c>
      <c r="I95" s="270"/>
      <c r="J95" s="270"/>
      <c r="K95" s="270"/>
      <c r="L95" s="279">
        <v>61.59</v>
      </c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>
        <v>4.4000000000000004</v>
      </c>
      <c r="Z95" s="270"/>
      <c r="AA95" s="270">
        <v>369.44</v>
      </c>
      <c r="AB95" s="284"/>
      <c r="AC95" s="248">
        <f t="shared" si="23"/>
        <v>0</v>
      </c>
      <c r="AD95" s="310">
        <f t="shared" si="24"/>
        <v>435.43</v>
      </c>
    </row>
    <row r="96" spans="1:31" ht="27.6" hidden="1" x14ac:dyDescent="0.35">
      <c r="A96" s="256"/>
      <c r="B96" s="244" t="s">
        <v>414</v>
      </c>
      <c r="C96" s="256"/>
      <c r="D96" s="304"/>
      <c r="E96" s="304"/>
      <c r="F96" s="304"/>
      <c r="G96" s="304"/>
      <c r="H96" s="267">
        <f>I96+J96+K96+L96+M96+N96+O96+P96+Q96+R96+S96+T96+U96+V96+W96+X96+Y96+Z96+AA96</f>
        <v>0</v>
      </c>
      <c r="I96" s="270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84"/>
      <c r="AC96" s="248">
        <f t="shared" si="23"/>
        <v>0</v>
      </c>
      <c r="AD96" s="310">
        <f t="shared" si="24"/>
        <v>0</v>
      </c>
    </row>
    <row r="97" spans="1:30" s="236" customFormat="1" ht="24" customHeight="1" x14ac:dyDescent="0.35">
      <c r="A97" s="256">
        <v>4</v>
      </c>
      <c r="B97" s="244" t="s">
        <v>71</v>
      </c>
      <c r="C97" s="256" t="s">
        <v>15</v>
      </c>
      <c r="D97" s="296">
        <v>38.200000000000003</v>
      </c>
      <c r="E97" s="252">
        <v>38.700000000000003</v>
      </c>
      <c r="F97" s="252"/>
      <c r="G97" s="252">
        <v>38.700000000000003</v>
      </c>
      <c r="H97" s="286">
        <v>40</v>
      </c>
      <c r="I97" s="286"/>
      <c r="J97" s="286"/>
      <c r="K97" s="286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  <c r="X97" s="286"/>
      <c r="Y97" s="286"/>
      <c r="Z97" s="284"/>
      <c r="AA97" s="284"/>
      <c r="AB97" s="284"/>
      <c r="AC97" s="248">
        <f t="shared" si="23"/>
        <v>1.2999999999999972</v>
      </c>
      <c r="AD97" s="310">
        <f t="shared" si="24"/>
        <v>40</v>
      </c>
    </row>
    <row r="98" spans="1:30" ht="22.5" customHeight="1" x14ac:dyDescent="0.35">
      <c r="A98" s="234"/>
      <c r="B98" s="235"/>
      <c r="C98" s="234"/>
      <c r="D98" s="305"/>
      <c r="E98" s="292"/>
      <c r="F98" s="292"/>
      <c r="G98" s="292"/>
      <c r="H98" s="296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6"/>
      <c r="AA98" s="306"/>
      <c r="AB98" s="284"/>
      <c r="AC98" s="248">
        <f t="shared" si="23"/>
        <v>0</v>
      </c>
      <c r="AD98" s="310">
        <f t="shared" si="24"/>
        <v>0</v>
      </c>
    </row>
  </sheetData>
  <mergeCells count="10">
    <mergeCell ref="E5:G5"/>
    <mergeCell ref="A1:B1"/>
    <mergeCell ref="A5:A6"/>
    <mergeCell ref="A2:AB2"/>
    <mergeCell ref="A3:AB3"/>
    <mergeCell ref="B5:B6"/>
    <mergeCell ref="C5:C6"/>
    <mergeCell ref="AB5:AB6"/>
    <mergeCell ref="D5:D6"/>
    <mergeCell ref="H5:AA5"/>
  </mergeCells>
  <pageMargins left="0.55000000000000004" right="0.2" top="0.28999999999999998" bottom="0.3" header="0.2" footer="0.2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H18"/>
  <sheetViews>
    <sheetView view="pageBreakPreview" zoomScaleNormal="85" zoomScaleSheetLayoutView="100" workbookViewId="0">
      <pane ySplit="7" topLeftCell="A8" activePane="bottomLeft" state="frozen"/>
      <selection pane="bottomLeft" activeCell="K1" sqref="K1:M1048576"/>
    </sheetView>
  </sheetViews>
  <sheetFormatPr defaultColWidth="7.6328125" defaultRowHeight="15.6" x14ac:dyDescent="0.35"/>
  <cols>
    <col min="1" max="1" width="3.36328125" style="4" customWidth="1"/>
    <col min="2" max="2" width="22.08984375" style="1" customWidth="1"/>
    <col min="3" max="3" width="8" style="1" customWidth="1"/>
    <col min="4" max="4" width="9.1796875" style="1" customWidth="1"/>
    <col min="5" max="5" width="8.6328125" style="1" customWidth="1"/>
    <col min="6" max="6" width="9.90625" style="35" customWidth="1"/>
    <col min="7" max="7" width="9.81640625" style="1" customWidth="1"/>
    <col min="8" max="8" width="8.453125" style="1" customWidth="1"/>
    <col min="9" max="9" width="8.453125" style="3" customWidth="1"/>
    <col min="10" max="10" width="8" style="2" customWidth="1"/>
    <col min="11" max="13" width="8" style="2" hidden="1" customWidth="1"/>
    <col min="14" max="33" width="8" style="1" customWidth="1"/>
    <col min="34" max="249" width="7.6328125" style="1"/>
    <col min="250" max="250" width="3.36328125" style="1" customWidth="1"/>
    <col min="251" max="251" width="22.08984375" style="1" customWidth="1"/>
    <col min="252" max="252" width="8" style="1" customWidth="1"/>
    <col min="253" max="258" width="0" style="1" hidden="1" customWidth="1"/>
    <col min="259" max="261" width="8.6328125" style="1" customWidth="1"/>
    <col min="262" max="262" width="8.54296875" style="1" customWidth="1"/>
    <col min="263" max="263" width="9" style="1" customWidth="1"/>
    <col min="264" max="264" width="8.984375E-2" style="1" customWidth="1"/>
    <col min="265" max="266" width="8" style="1" customWidth="1"/>
    <col min="267" max="268" width="0" style="1" hidden="1" customWidth="1"/>
    <col min="269" max="289" width="8" style="1" customWidth="1"/>
    <col min="290" max="505" width="7.6328125" style="1"/>
    <col min="506" max="506" width="3.36328125" style="1" customWidth="1"/>
    <col min="507" max="507" width="22.08984375" style="1" customWidth="1"/>
    <col min="508" max="508" width="8" style="1" customWidth="1"/>
    <col min="509" max="514" width="0" style="1" hidden="1" customWidth="1"/>
    <col min="515" max="517" width="8.6328125" style="1" customWidth="1"/>
    <col min="518" max="518" width="8.54296875" style="1" customWidth="1"/>
    <col min="519" max="519" width="9" style="1" customWidth="1"/>
    <col min="520" max="520" width="8.984375E-2" style="1" customWidth="1"/>
    <col min="521" max="522" width="8" style="1" customWidth="1"/>
    <col min="523" max="524" width="0" style="1" hidden="1" customWidth="1"/>
    <col min="525" max="545" width="8" style="1" customWidth="1"/>
    <col min="546" max="761" width="7.6328125" style="1"/>
    <col min="762" max="762" width="3.36328125" style="1" customWidth="1"/>
    <col min="763" max="763" width="22.08984375" style="1" customWidth="1"/>
    <col min="764" max="764" width="8" style="1" customWidth="1"/>
    <col min="765" max="770" width="0" style="1" hidden="1" customWidth="1"/>
    <col min="771" max="773" width="8.6328125" style="1" customWidth="1"/>
    <col min="774" max="774" width="8.54296875" style="1" customWidth="1"/>
    <col min="775" max="775" width="9" style="1" customWidth="1"/>
    <col min="776" max="776" width="8.984375E-2" style="1" customWidth="1"/>
    <col min="777" max="778" width="8" style="1" customWidth="1"/>
    <col min="779" max="780" width="0" style="1" hidden="1" customWidth="1"/>
    <col min="781" max="801" width="8" style="1" customWidth="1"/>
    <col min="802" max="1017" width="7.6328125" style="1"/>
    <col min="1018" max="1018" width="3.36328125" style="1" customWidth="1"/>
    <col min="1019" max="1019" width="22.08984375" style="1" customWidth="1"/>
    <col min="1020" max="1020" width="8" style="1" customWidth="1"/>
    <col min="1021" max="1026" width="0" style="1" hidden="1" customWidth="1"/>
    <col min="1027" max="1029" width="8.6328125" style="1" customWidth="1"/>
    <col min="1030" max="1030" width="8.54296875" style="1" customWidth="1"/>
    <col min="1031" max="1031" width="9" style="1" customWidth="1"/>
    <col min="1032" max="1032" width="8.984375E-2" style="1" customWidth="1"/>
    <col min="1033" max="1034" width="8" style="1" customWidth="1"/>
    <col min="1035" max="1036" width="0" style="1" hidden="1" customWidth="1"/>
    <col min="1037" max="1057" width="8" style="1" customWidth="1"/>
    <col min="1058" max="1273" width="7.6328125" style="1"/>
    <col min="1274" max="1274" width="3.36328125" style="1" customWidth="1"/>
    <col min="1275" max="1275" width="22.08984375" style="1" customWidth="1"/>
    <col min="1276" max="1276" width="8" style="1" customWidth="1"/>
    <col min="1277" max="1282" width="0" style="1" hidden="1" customWidth="1"/>
    <col min="1283" max="1285" width="8.6328125" style="1" customWidth="1"/>
    <col min="1286" max="1286" width="8.54296875" style="1" customWidth="1"/>
    <col min="1287" max="1287" width="9" style="1" customWidth="1"/>
    <col min="1288" max="1288" width="8.984375E-2" style="1" customWidth="1"/>
    <col min="1289" max="1290" width="8" style="1" customWidth="1"/>
    <col min="1291" max="1292" width="0" style="1" hidden="1" customWidth="1"/>
    <col min="1293" max="1313" width="8" style="1" customWidth="1"/>
    <col min="1314" max="1529" width="7.6328125" style="1"/>
    <col min="1530" max="1530" width="3.36328125" style="1" customWidth="1"/>
    <col min="1531" max="1531" width="22.08984375" style="1" customWidth="1"/>
    <col min="1532" max="1532" width="8" style="1" customWidth="1"/>
    <col min="1533" max="1538" width="0" style="1" hidden="1" customWidth="1"/>
    <col min="1539" max="1541" width="8.6328125" style="1" customWidth="1"/>
    <col min="1542" max="1542" width="8.54296875" style="1" customWidth="1"/>
    <col min="1543" max="1543" width="9" style="1" customWidth="1"/>
    <col min="1544" max="1544" width="8.984375E-2" style="1" customWidth="1"/>
    <col min="1545" max="1546" width="8" style="1" customWidth="1"/>
    <col min="1547" max="1548" width="0" style="1" hidden="1" customWidth="1"/>
    <col min="1549" max="1569" width="8" style="1" customWidth="1"/>
    <col min="1570" max="1785" width="7.6328125" style="1"/>
    <col min="1786" max="1786" width="3.36328125" style="1" customWidth="1"/>
    <col min="1787" max="1787" width="22.08984375" style="1" customWidth="1"/>
    <col min="1788" max="1788" width="8" style="1" customWidth="1"/>
    <col min="1789" max="1794" width="0" style="1" hidden="1" customWidth="1"/>
    <col min="1795" max="1797" width="8.6328125" style="1" customWidth="1"/>
    <col min="1798" max="1798" width="8.54296875" style="1" customWidth="1"/>
    <col min="1799" max="1799" width="9" style="1" customWidth="1"/>
    <col min="1800" max="1800" width="8.984375E-2" style="1" customWidth="1"/>
    <col min="1801" max="1802" width="8" style="1" customWidth="1"/>
    <col min="1803" max="1804" width="0" style="1" hidden="1" customWidth="1"/>
    <col min="1805" max="1825" width="8" style="1" customWidth="1"/>
    <col min="1826" max="2041" width="7.6328125" style="1"/>
    <col min="2042" max="2042" width="3.36328125" style="1" customWidth="1"/>
    <col min="2043" max="2043" width="22.08984375" style="1" customWidth="1"/>
    <col min="2044" max="2044" width="8" style="1" customWidth="1"/>
    <col min="2045" max="2050" width="0" style="1" hidden="1" customWidth="1"/>
    <col min="2051" max="2053" width="8.6328125" style="1" customWidth="1"/>
    <col min="2054" max="2054" width="8.54296875" style="1" customWidth="1"/>
    <col min="2055" max="2055" width="9" style="1" customWidth="1"/>
    <col min="2056" max="2056" width="8.984375E-2" style="1" customWidth="1"/>
    <col min="2057" max="2058" width="8" style="1" customWidth="1"/>
    <col min="2059" max="2060" width="0" style="1" hidden="1" customWidth="1"/>
    <col min="2061" max="2081" width="8" style="1" customWidth="1"/>
    <col min="2082" max="2297" width="7.6328125" style="1"/>
    <col min="2298" max="2298" width="3.36328125" style="1" customWidth="1"/>
    <col min="2299" max="2299" width="22.08984375" style="1" customWidth="1"/>
    <col min="2300" max="2300" width="8" style="1" customWidth="1"/>
    <col min="2301" max="2306" width="0" style="1" hidden="1" customWidth="1"/>
    <col min="2307" max="2309" width="8.6328125" style="1" customWidth="1"/>
    <col min="2310" max="2310" width="8.54296875" style="1" customWidth="1"/>
    <col min="2311" max="2311" width="9" style="1" customWidth="1"/>
    <col min="2312" max="2312" width="8.984375E-2" style="1" customWidth="1"/>
    <col min="2313" max="2314" width="8" style="1" customWidth="1"/>
    <col min="2315" max="2316" width="0" style="1" hidden="1" customWidth="1"/>
    <col min="2317" max="2337" width="8" style="1" customWidth="1"/>
    <col min="2338" max="2553" width="7.6328125" style="1"/>
    <col min="2554" max="2554" width="3.36328125" style="1" customWidth="1"/>
    <col min="2555" max="2555" width="22.08984375" style="1" customWidth="1"/>
    <col min="2556" max="2556" width="8" style="1" customWidth="1"/>
    <col min="2557" max="2562" width="0" style="1" hidden="1" customWidth="1"/>
    <col min="2563" max="2565" width="8.6328125" style="1" customWidth="1"/>
    <col min="2566" max="2566" width="8.54296875" style="1" customWidth="1"/>
    <col min="2567" max="2567" width="9" style="1" customWidth="1"/>
    <col min="2568" max="2568" width="8.984375E-2" style="1" customWidth="1"/>
    <col min="2569" max="2570" width="8" style="1" customWidth="1"/>
    <col min="2571" max="2572" width="0" style="1" hidden="1" customWidth="1"/>
    <col min="2573" max="2593" width="8" style="1" customWidth="1"/>
    <col min="2594" max="2809" width="7.6328125" style="1"/>
    <col min="2810" max="2810" width="3.36328125" style="1" customWidth="1"/>
    <col min="2811" max="2811" width="22.08984375" style="1" customWidth="1"/>
    <col min="2812" max="2812" width="8" style="1" customWidth="1"/>
    <col min="2813" max="2818" width="0" style="1" hidden="1" customWidth="1"/>
    <col min="2819" max="2821" width="8.6328125" style="1" customWidth="1"/>
    <col min="2822" max="2822" width="8.54296875" style="1" customWidth="1"/>
    <col min="2823" max="2823" width="9" style="1" customWidth="1"/>
    <col min="2824" max="2824" width="8.984375E-2" style="1" customWidth="1"/>
    <col min="2825" max="2826" width="8" style="1" customWidth="1"/>
    <col min="2827" max="2828" width="0" style="1" hidden="1" customWidth="1"/>
    <col min="2829" max="2849" width="8" style="1" customWidth="1"/>
    <col min="2850" max="3065" width="7.6328125" style="1"/>
    <col min="3066" max="3066" width="3.36328125" style="1" customWidth="1"/>
    <col min="3067" max="3067" width="22.08984375" style="1" customWidth="1"/>
    <col min="3068" max="3068" width="8" style="1" customWidth="1"/>
    <col min="3069" max="3074" width="0" style="1" hidden="1" customWidth="1"/>
    <col min="3075" max="3077" width="8.6328125" style="1" customWidth="1"/>
    <col min="3078" max="3078" width="8.54296875" style="1" customWidth="1"/>
    <col min="3079" max="3079" width="9" style="1" customWidth="1"/>
    <col min="3080" max="3080" width="8.984375E-2" style="1" customWidth="1"/>
    <col min="3081" max="3082" width="8" style="1" customWidth="1"/>
    <col min="3083" max="3084" width="0" style="1" hidden="1" customWidth="1"/>
    <col min="3085" max="3105" width="8" style="1" customWidth="1"/>
    <col min="3106" max="3321" width="7.6328125" style="1"/>
    <col min="3322" max="3322" width="3.36328125" style="1" customWidth="1"/>
    <col min="3323" max="3323" width="22.08984375" style="1" customWidth="1"/>
    <col min="3324" max="3324" width="8" style="1" customWidth="1"/>
    <col min="3325" max="3330" width="0" style="1" hidden="1" customWidth="1"/>
    <col min="3331" max="3333" width="8.6328125" style="1" customWidth="1"/>
    <col min="3334" max="3334" width="8.54296875" style="1" customWidth="1"/>
    <col min="3335" max="3335" width="9" style="1" customWidth="1"/>
    <col min="3336" max="3336" width="8.984375E-2" style="1" customWidth="1"/>
    <col min="3337" max="3338" width="8" style="1" customWidth="1"/>
    <col min="3339" max="3340" width="0" style="1" hidden="1" customWidth="1"/>
    <col min="3341" max="3361" width="8" style="1" customWidth="1"/>
    <col min="3362" max="3577" width="7.6328125" style="1"/>
    <col min="3578" max="3578" width="3.36328125" style="1" customWidth="1"/>
    <col min="3579" max="3579" width="22.08984375" style="1" customWidth="1"/>
    <col min="3580" max="3580" width="8" style="1" customWidth="1"/>
    <col min="3581" max="3586" width="0" style="1" hidden="1" customWidth="1"/>
    <col min="3587" max="3589" width="8.6328125" style="1" customWidth="1"/>
    <col min="3590" max="3590" width="8.54296875" style="1" customWidth="1"/>
    <col min="3591" max="3591" width="9" style="1" customWidth="1"/>
    <col min="3592" max="3592" width="8.984375E-2" style="1" customWidth="1"/>
    <col min="3593" max="3594" width="8" style="1" customWidth="1"/>
    <col min="3595" max="3596" width="0" style="1" hidden="1" customWidth="1"/>
    <col min="3597" max="3617" width="8" style="1" customWidth="1"/>
    <col min="3618" max="3833" width="7.6328125" style="1"/>
    <col min="3834" max="3834" width="3.36328125" style="1" customWidth="1"/>
    <col min="3835" max="3835" width="22.08984375" style="1" customWidth="1"/>
    <col min="3836" max="3836" width="8" style="1" customWidth="1"/>
    <col min="3837" max="3842" width="0" style="1" hidden="1" customWidth="1"/>
    <col min="3843" max="3845" width="8.6328125" style="1" customWidth="1"/>
    <col min="3846" max="3846" width="8.54296875" style="1" customWidth="1"/>
    <col min="3847" max="3847" width="9" style="1" customWidth="1"/>
    <col min="3848" max="3848" width="8.984375E-2" style="1" customWidth="1"/>
    <col min="3849" max="3850" width="8" style="1" customWidth="1"/>
    <col min="3851" max="3852" width="0" style="1" hidden="1" customWidth="1"/>
    <col min="3853" max="3873" width="8" style="1" customWidth="1"/>
    <col min="3874" max="4089" width="7.6328125" style="1"/>
    <col min="4090" max="4090" width="3.36328125" style="1" customWidth="1"/>
    <col min="4091" max="4091" width="22.08984375" style="1" customWidth="1"/>
    <col min="4092" max="4092" width="8" style="1" customWidth="1"/>
    <col min="4093" max="4098" width="0" style="1" hidden="1" customWidth="1"/>
    <col min="4099" max="4101" width="8.6328125" style="1" customWidth="1"/>
    <col min="4102" max="4102" width="8.54296875" style="1" customWidth="1"/>
    <col min="4103" max="4103" width="9" style="1" customWidth="1"/>
    <col min="4104" max="4104" width="8.984375E-2" style="1" customWidth="1"/>
    <col min="4105" max="4106" width="8" style="1" customWidth="1"/>
    <col min="4107" max="4108" width="0" style="1" hidden="1" customWidth="1"/>
    <col min="4109" max="4129" width="8" style="1" customWidth="1"/>
    <col min="4130" max="4345" width="7.6328125" style="1"/>
    <col min="4346" max="4346" width="3.36328125" style="1" customWidth="1"/>
    <col min="4347" max="4347" width="22.08984375" style="1" customWidth="1"/>
    <col min="4348" max="4348" width="8" style="1" customWidth="1"/>
    <col min="4349" max="4354" width="0" style="1" hidden="1" customWidth="1"/>
    <col min="4355" max="4357" width="8.6328125" style="1" customWidth="1"/>
    <col min="4358" max="4358" width="8.54296875" style="1" customWidth="1"/>
    <col min="4359" max="4359" width="9" style="1" customWidth="1"/>
    <col min="4360" max="4360" width="8.984375E-2" style="1" customWidth="1"/>
    <col min="4361" max="4362" width="8" style="1" customWidth="1"/>
    <col min="4363" max="4364" width="0" style="1" hidden="1" customWidth="1"/>
    <col min="4365" max="4385" width="8" style="1" customWidth="1"/>
    <col min="4386" max="4601" width="7.6328125" style="1"/>
    <col min="4602" max="4602" width="3.36328125" style="1" customWidth="1"/>
    <col min="4603" max="4603" width="22.08984375" style="1" customWidth="1"/>
    <col min="4604" max="4604" width="8" style="1" customWidth="1"/>
    <col min="4605" max="4610" width="0" style="1" hidden="1" customWidth="1"/>
    <col min="4611" max="4613" width="8.6328125" style="1" customWidth="1"/>
    <col min="4614" max="4614" width="8.54296875" style="1" customWidth="1"/>
    <col min="4615" max="4615" width="9" style="1" customWidth="1"/>
    <col min="4616" max="4616" width="8.984375E-2" style="1" customWidth="1"/>
    <col min="4617" max="4618" width="8" style="1" customWidth="1"/>
    <col min="4619" max="4620" width="0" style="1" hidden="1" customWidth="1"/>
    <col min="4621" max="4641" width="8" style="1" customWidth="1"/>
    <col min="4642" max="4857" width="7.6328125" style="1"/>
    <col min="4858" max="4858" width="3.36328125" style="1" customWidth="1"/>
    <col min="4859" max="4859" width="22.08984375" style="1" customWidth="1"/>
    <col min="4860" max="4860" width="8" style="1" customWidth="1"/>
    <col min="4861" max="4866" width="0" style="1" hidden="1" customWidth="1"/>
    <col min="4867" max="4869" width="8.6328125" style="1" customWidth="1"/>
    <col min="4870" max="4870" width="8.54296875" style="1" customWidth="1"/>
    <col min="4871" max="4871" width="9" style="1" customWidth="1"/>
    <col min="4872" max="4872" width="8.984375E-2" style="1" customWidth="1"/>
    <col min="4873" max="4874" width="8" style="1" customWidth="1"/>
    <col min="4875" max="4876" width="0" style="1" hidden="1" customWidth="1"/>
    <col min="4877" max="4897" width="8" style="1" customWidth="1"/>
    <col min="4898" max="5113" width="7.6328125" style="1"/>
    <col min="5114" max="5114" width="3.36328125" style="1" customWidth="1"/>
    <col min="5115" max="5115" width="22.08984375" style="1" customWidth="1"/>
    <col min="5116" max="5116" width="8" style="1" customWidth="1"/>
    <col min="5117" max="5122" width="0" style="1" hidden="1" customWidth="1"/>
    <col min="5123" max="5125" width="8.6328125" style="1" customWidth="1"/>
    <col min="5126" max="5126" width="8.54296875" style="1" customWidth="1"/>
    <col min="5127" max="5127" width="9" style="1" customWidth="1"/>
    <col min="5128" max="5128" width="8.984375E-2" style="1" customWidth="1"/>
    <col min="5129" max="5130" width="8" style="1" customWidth="1"/>
    <col min="5131" max="5132" width="0" style="1" hidden="1" customWidth="1"/>
    <col min="5133" max="5153" width="8" style="1" customWidth="1"/>
    <col min="5154" max="5369" width="7.6328125" style="1"/>
    <col min="5370" max="5370" width="3.36328125" style="1" customWidth="1"/>
    <col min="5371" max="5371" width="22.08984375" style="1" customWidth="1"/>
    <col min="5372" max="5372" width="8" style="1" customWidth="1"/>
    <col min="5373" max="5378" width="0" style="1" hidden="1" customWidth="1"/>
    <col min="5379" max="5381" width="8.6328125" style="1" customWidth="1"/>
    <col min="5382" max="5382" width="8.54296875" style="1" customWidth="1"/>
    <col min="5383" max="5383" width="9" style="1" customWidth="1"/>
    <col min="5384" max="5384" width="8.984375E-2" style="1" customWidth="1"/>
    <col min="5385" max="5386" width="8" style="1" customWidth="1"/>
    <col min="5387" max="5388" width="0" style="1" hidden="1" customWidth="1"/>
    <col min="5389" max="5409" width="8" style="1" customWidth="1"/>
    <col min="5410" max="5625" width="7.6328125" style="1"/>
    <col min="5626" max="5626" width="3.36328125" style="1" customWidth="1"/>
    <col min="5627" max="5627" width="22.08984375" style="1" customWidth="1"/>
    <col min="5628" max="5628" width="8" style="1" customWidth="1"/>
    <col min="5629" max="5634" width="0" style="1" hidden="1" customWidth="1"/>
    <col min="5635" max="5637" width="8.6328125" style="1" customWidth="1"/>
    <col min="5638" max="5638" width="8.54296875" style="1" customWidth="1"/>
    <col min="5639" max="5639" width="9" style="1" customWidth="1"/>
    <col min="5640" max="5640" width="8.984375E-2" style="1" customWidth="1"/>
    <col min="5641" max="5642" width="8" style="1" customWidth="1"/>
    <col min="5643" max="5644" width="0" style="1" hidden="1" customWidth="1"/>
    <col min="5645" max="5665" width="8" style="1" customWidth="1"/>
    <col min="5666" max="5881" width="7.6328125" style="1"/>
    <col min="5882" max="5882" width="3.36328125" style="1" customWidth="1"/>
    <col min="5883" max="5883" width="22.08984375" style="1" customWidth="1"/>
    <col min="5884" max="5884" width="8" style="1" customWidth="1"/>
    <col min="5885" max="5890" width="0" style="1" hidden="1" customWidth="1"/>
    <col min="5891" max="5893" width="8.6328125" style="1" customWidth="1"/>
    <col min="5894" max="5894" width="8.54296875" style="1" customWidth="1"/>
    <col min="5895" max="5895" width="9" style="1" customWidth="1"/>
    <col min="5896" max="5896" width="8.984375E-2" style="1" customWidth="1"/>
    <col min="5897" max="5898" width="8" style="1" customWidth="1"/>
    <col min="5899" max="5900" width="0" style="1" hidden="1" customWidth="1"/>
    <col min="5901" max="5921" width="8" style="1" customWidth="1"/>
    <col min="5922" max="6137" width="7.6328125" style="1"/>
    <col min="6138" max="6138" width="3.36328125" style="1" customWidth="1"/>
    <col min="6139" max="6139" width="22.08984375" style="1" customWidth="1"/>
    <col min="6140" max="6140" width="8" style="1" customWidth="1"/>
    <col min="6141" max="6146" width="0" style="1" hidden="1" customWidth="1"/>
    <col min="6147" max="6149" width="8.6328125" style="1" customWidth="1"/>
    <col min="6150" max="6150" width="8.54296875" style="1" customWidth="1"/>
    <col min="6151" max="6151" width="9" style="1" customWidth="1"/>
    <col min="6152" max="6152" width="8.984375E-2" style="1" customWidth="1"/>
    <col min="6153" max="6154" width="8" style="1" customWidth="1"/>
    <col min="6155" max="6156" width="0" style="1" hidden="1" customWidth="1"/>
    <col min="6157" max="6177" width="8" style="1" customWidth="1"/>
    <col min="6178" max="6393" width="7.6328125" style="1"/>
    <col min="6394" max="6394" width="3.36328125" style="1" customWidth="1"/>
    <col min="6395" max="6395" width="22.08984375" style="1" customWidth="1"/>
    <col min="6396" max="6396" width="8" style="1" customWidth="1"/>
    <col min="6397" max="6402" width="0" style="1" hidden="1" customWidth="1"/>
    <col min="6403" max="6405" width="8.6328125" style="1" customWidth="1"/>
    <col min="6406" max="6406" width="8.54296875" style="1" customWidth="1"/>
    <col min="6407" max="6407" width="9" style="1" customWidth="1"/>
    <col min="6408" max="6408" width="8.984375E-2" style="1" customWidth="1"/>
    <col min="6409" max="6410" width="8" style="1" customWidth="1"/>
    <col min="6411" max="6412" width="0" style="1" hidden="1" customWidth="1"/>
    <col min="6413" max="6433" width="8" style="1" customWidth="1"/>
    <col min="6434" max="6649" width="7.6328125" style="1"/>
    <col min="6650" max="6650" width="3.36328125" style="1" customWidth="1"/>
    <col min="6651" max="6651" width="22.08984375" style="1" customWidth="1"/>
    <col min="6652" max="6652" width="8" style="1" customWidth="1"/>
    <col min="6653" max="6658" width="0" style="1" hidden="1" customWidth="1"/>
    <col min="6659" max="6661" width="8.6328125" style="1" customWidth="1"/>
    <col min="6662" max="6662" width="8.54296875" style="1" customWidth="1"/>
    <col min="6663" max="6663" width="9" style="1" customWidth="1"/>
    <col min="6664" max="6664" width="8.984375E-2" style="1" customWidth="1"/>
    <col min="6665" max="6666" width="8" style="1" customWidth="1"/>
    <col min="6667" max="6668" width="0" style="1" hidden="1" customWidth="1"/>
    <col min="6669" max="6689" width="8" style="1" customWidth="1"/>
    <col min="6690" max="6905" width="7.6328125" style="1"/>
    <col min="6906" max="6906" width="3.36328125" style="1" customWidth="1"/>
    <col min="6907" max="6907" width="22.08984375" style="1" customWidth="1"/>
    <col min="6908" max="6908" width="8" style="1" customWidth="1"/>
    <col min="6909" max="6914" width="0" style="1" hidden="1" customWidth="1"/>
    <col min="6915" max="6917" width="8.6328125" style="1" customWidth="1"/>
    <col min="6918" max="6918" width="8.54296875" style="1" customWidth="1"/>
    <col min="6919" max="6919" width="9" style="1" customWidth="1"/>
    <col min="6920" max="6920" width="8.984375E-2" style="1" customWidth="1"/>
    <col min="6921" max="6922" width="8" style="1" customWidth="1"/>
    <col min="6923" max="6924" width="0" style="1" hidden="1" customWidth="1"/>
    <col min="6925" max="6945" width="8" style="1" customWidth="1"/>
    <col min="6946" max="7161" width="7.6328125" style="1"/>
    <col min="7162" max="7162" width="3.36328125" style="1" customWidth="1"/>
    <col min="7163" max="7163" width="22.08984375" style="1" customWidth="1"/>
    <col min="7164" max="7164" width="8" style="1" customWidth="1"/>
    <col min="7165" max="7170" width="0" style="1" hidden="1" customWidth="1"/>
    <col min="7171" max="7173" width="8.6328125" style="1" customWidth="1"/>
    <col min="7174" max="7174" width="8.54296875" style="1" customWidth="1"/>
    <col min="7175" max="7175" width="9" style="1" customWidth="1"/>
    <col min="7176" max="7176" width="8.984375E-2" style="1" customWidth="1"/>
    <col min="7177" max="7178" width="8" style="1" customWidth="1"/>
    <col min="7179" max="7180" width="0" style="1" hidden="1" customWidth="1"/>
    <col min="7181" max="7201" width="8" style="1" customWidth="1"/>
    <col min="7202" max="7417" width="7.6328125" style="1"/>
    <col min="7418" max="7418" width="3.36328125" style="1" customWidth="1"/>
    <col min="7419" max="7419" width="22.08984375" style="1" customWidth="1"/>
    <col min="7420" max="7420" width="8" style="1" customWidth="1"/>
    <col min="7421" max="7426" width="0" style="1" hidden="1" customWidth="1"/>
    <col min="7427" max="7429" width="8.6328125" style="1" customWidth="1"/>
    <col min="7430" max="7430" width="8.54296875" style="1" customWidth="1"/>
    <col min="7431" max="7431" width="9" style="1" customWidth="1"/>
    <col min="7432" max="7432" width="8.984375E-2" style="1" customWidth="1"/>
    <col min="7433" max="7434" width="8" style="1" customWidth="1"/>
    <col min="7435" max="7436" width="0" style="1" hidden="1" customWidth="1"/>
    <col min="7437" max="7457" width="8" style="1" customWidth="1"/>
    <col min="7458" max="7673" width="7.6328125" style="1"/>
    <col min="7674" max="7674" width="3.36328125" style="1" customWidth="1"/>
    <col min="7675" max="7675" width="22.08984375" style="1" customWidth="1"/>
    <col min="7676" max="7676" width="8" style="1" customWidth="1"/>
    <col min="7677" max="7682" width="0" style="1" hidden="1" customWidth="1"/>
    <col min="7683" max="7685" width="8.6328125" style="1" customWidth="1"/>
    <col min="7686" max="7686" width="8.54296875" style="1" customWidth="1"/>
    <col min="7687" max="7687" width="9" style="1" customWidth="1"/>
    <col min="7688" max="7688" width="8.984375E-2" style="1" customWidth="1"/>
    <col min="7689" max="7690" width="8" style="1" customWidth="1"/>
    <col min="7691" max="7692" width="0" style="1" hidden="1" customWidth="1"/>
    <col min="7693" max="7713" width="8" style="1" customWidth="1"/>
    <col min="7714" max="7929" width="7.6328125" style="1"/>
    <col min="7930" max="7930" width="3.36328125" style="1" customWidth="1"/>
    <col min="7931" max="7931" width="22.08984375" style="1" customWidth="1"/>
    <col min="7932" max="7932" width="8" style="1" customWidth="1"/>
    <col min="7933" max="7938" width="0" style="1" hidden="1" customWidth="1"/>
    <col min="7939" max="7941" width="8.6328125" style="1" customWidth="1"/>
    <col min="7942" max="7942" width="8.54296875" style="1" customWidth="1"/>
    <col min="7943" max="7943" width="9" style="1" customWidth="1"/>
    <col min="7944" max="7944" width="8.984375E-2" style="1" customWidth="1"/>
    <col min="7945" max="7946" width="8" style="1" customWidth="1"/>
    <col min="7947" max="7948" width="0" style="1" hidden="1" customWidth="1"/>
    <col min="7949" max="7969" width="8" style="1" customWidth="1"/>
    <col min="7970" max="8185" width="7.6328125" style="1"/>
    <col min="8186" max="8186" width="3.36328125" style="1" customWidth="1"/>
    <col min="8187" max="8187" width="22.08984375" style="1" customWidth="1"/>
    <col min="8188" max="8188" width="8" style="1" customWidth="1"/>
    <col min="8189" max="8194" width="0" style="1" hidden="1" customWidth="1"/>
    <col min="8195" max="8197" width="8.6328125" style="1" customWidth="1"/>
    <col min="8198" max="8198" width="8.54296875" style="1" customWidth="1"/>
    <col min="8199" max="8199" width="9" style="1" customWidth="1"/>
    <col min="8200" max="8200" width="8.984375E-2" style="1" customWidth="1"/>
    <col min="8201" max="8202" width="8" style="1" customWidth="1"/>
    <col min="8203" max="8204" width="0" style="1" hidden="1" customWidth="1"/>
    <col min="8205" max="8225" width="8" style="1" customWidth="1"/>
    <col min="8226" max="8441" width="7.6328125" style="1"/>
    <col min="8442" max="8442" width="3.36328125" style="1" customWidth="1"/>
    <col min="8443" max="8443" width="22.08984375" style="1" customWidth="1"/>
    <col min="8444" max="8444" width="8" style="1" customWidth="1"/>
    <col min="8445" max="8450" width="0" style="1" hidden="1" customWidth="1"/>
    <col min="8451" max="8453" width="8.6328125" style="1" customWidth="1"/>
    <col min="8454" max="8454" width="8.54296875" style="1" customWidth="1"/>
    <col min="8455" max="8455" width="9" style="1" customWidth="1"/>
    <col min="8456" max="8456" width="8.984375E-2" style="1" customWidth="1"/>
    <col min="8457" max="8458" width="8" style="1" customWidth="1"/>
    <col min="8459" max="8460" width="0" style="1" hidden="1" customWidth="1"/>
    <col min="8461" max="8481" width="8" style="1" customWidth="1"/>
    <col min="8482" max="8697" width="7.6328125" style="1"/>
    <col min="8698" max="8698" width="3.36328125" style="1" customWidth="1"/>
    <col min="8699" max="8699" width="22.08984375" style="1" customWidth="1"/>
    <col min="8700" max="8700" width="8" style="1" customWidth="1"/>
    <col min="8701" max="8706" width="0" style="1" hidden="1" customWidth="1"/>
    <col min="8707" max="8709" width="8.6328125" style="1" customWidth="1"/>
    <col min="8710" max="8710" width="8.54296875" style="1" customWidth="1"/>
    <col min="8711" max="8711" width="9" style="1" customWidth="1"/>
    <col min="8712" max="8712" width="8.984375E-2" style="1" customWidth="1"/>
    <col min="8713" max="8714" width="8" style="1" customWidth="1"/>
    <col min="8715" max="8716" width="0" style="1" hidden="1" customWidth="1"/>
    <col min="8717" max="8737" width="8" style="1" customWidth="1"/>
    <col min="8738" max="8953" width="7.6328125" style="1"/>
    <col min="8954" max="8954" width="3.36328125" style="1" customWidth="1"/>
    <col min="8955" max="8955" width="22.08984375" style="1" customWidth="1"/>
    <col min="8956" max="8956" width="8" style="1" customWidth="1"/>
    <col min="8957" max="8962" width="0" style="1" hidden="1" customWidth="1"/>
    <col min="8963" max="8965" width="8.6328125" style="1" customWidth="1"/>
    <col min="8966" max="8966" width="8.54296875" style="1" customWidth="1"/>
    <col min="8967" max="8967" width="9" style="1" customWidth="1"/>
    <col min="8968" max="8968" width="8.984375E-2" style="1" customWidth="1"/>
    <col min="8969" max="8970" width="8" style="1" customWidth="1"/>
    <col min="8971" max="8972" width="0" style="1" hidden="1" customWidth="1"/>
    <col min="8973" max="8993" width="8" style="1" customWidth="1"/>
    <col min="8994" max="9209" width="7.6328125" style="1"/>
    <col min="9210" max="9210" width="3.36328125" style="1" customWidth="1"/>
    <col min="9211" max="9211" width="22.08984375" style="1" customWidth="1"/>
    <col min="9212" max="9212" width="8" style="1" customWidth="1"/>
    <col min="9213" max="9218" width="0" style="1" hidden="1" customWidth="1"/>
    <col min="9219" max="9221" width="8.6328125" style="1" customWidth="1"/>
    <col min="9222" max="9222" width="8.54296875" style="1" customWidth="1"/>
    <col min="9223" max="9223" width="9" style="1" customWidth="1"/>
    <col min="9224" max="9224" width="8.984375E-2" style="1" customWidth="1"/>
    <col min="9225" max="9226" width="8" style="1" customWidth="1"/>
    <col min="9227" max="9228" width="0" style="1" hidden="1" customWidth="1"/>
    <col min="9229" max="9249" width="8" style="1" customWidth="1"/>
    <col min="9250" max="9465" width="7.6328125" style="1"/>
    <col min="9466" max="9466" width="3.36328125" style="1" customWidth="1"/>
    <col min="9467" max="9467" width="22.08984375" style="1" customWidth="1"/>
    <col min="9468" max="9468" width="8" style="1" customWidth="1"/>
    <col min="9469" max="9474" width="0" style="1" hidden="1" customWidth="1"/>
    <col min="9475" max="9477" width="8.6328125" style="1" customWidth="1"/>
    <col min="9478" max="9478" width="8.54296875" style="1" customWidth="1"/>
    <col min="9479" max="9479" width="9" style="1" customWidth="1"/>
    <col min="9480" max="9480" width="8.984375E-2" style="1" customWidth="1"/>
    <col min="9481" max="9482" width="8" style="1" customWidth="1"/>
    <col min="9483" max="9484" width="0" style="1" hidden="1" customWidth="1"/>
    <col min="9485" max="9505" width="8" style="1" customWidth="1"/>
    <col min="9506" max="9721" width="7.6328125" style="1"/>
    <col min="9722" max="9722" width="3.36328125" style="1" customWidth="1"/>
    <col min="9723" max="9723" width="22.08984375" style="1" customWidth="1"/>
    <col min="9724" max="9724" width="8" style="1" customWidth="1"/>
    <col min="9725" max="9730" width="0" style="1" hidden="1" customWidth="1"/>
    <col min="9731" max="9733" width="8.6328125" style="1" customWidth="1"/>
    <col min="9734" max="9734" width="8.54296875" style="1" customWidth="1"/>
    <col min="9735" max="9735" width="9" style="1" customWidth="1"/>
    <col min="9736" max="9736" width="8.984375E-2" style="1" customWidth="1"/>
    <col min="9737" max="9738" width="8" style="1" customWidth="1"/>
    <col min="9739" max="9740" width="0" style="1" hidden="1" customWidth="1"/>
    <col min="9741" max="9761" width="8" style="1" customWidth="1"/>
    <col min="9762" max="9977" width="7.6328125" style="1"/>
    <col min="9978" max="9978" width="3.36328125" style="1" customWidth="1"/>
    <col min="9979" max="9979" width="22.08984375" style="1" customWidth="1"/>
    <col min="9980" max="9980" width="8" style="1" customWidth="1"/>
    <col min="9981" max="9986" width="0" style="1" hidden="1" customWidth="1"/>
    <col min="9987" max="9989" width="8.6328125" style="1" customWidth="1"/>
    <col min="9990" max="9990" width="8.54296875" style="1" customWidth="1"/>
    <col min="9991" max="9991" width="9" style="1" customWidth="1"/>
    <col min="9992" max="9992" width="8.984375E-2" style="1" customWidth="1"/>
    <col min="9993" max="9994" width="8" style="1" customWidth="1"/>
    <col min="9995" max="9996" width="0" style="1" hidden="1" customWidth="1"/>
    <col min="9997" max="10017" width="8" style="1" customWidth="1"/>
    <col min="10018" max="10233" width="7.6328125" style="1"/>
    <col min="10234" max="10234" width="3.36328125" style="1" customWidth="1"/>
    <col min="10235" max="10235" width="22.08984375" style="1" customWidth="1"/>
    <col min="10236" max="10236" width="8" style="1" customWidth="1"/>
    <col min="10237" max="10242" width="0" style="1" hidden="1" customWidth="1"/>
    <col min="10243" max="10245" width="8.6328125" style="1" customWidth="1"/>
    <col min="10246" max="10246" width="8.54296875" style="1" customWidth="1"/>
    <col min="10247" max="10247" width="9" style="1" customWidth="1"/>
    <col min="10248" max="10248" width="8.984375E-2" style="1" customWidth="1"/>
    <col min="10249" max="10250" width="8" style="1" customWidth="1"/>
    <col min="10251" max="10252" width="0" style="1" hidden="1" customWidth="1"/>
    <col min="10253" max="10273" width="8" style="1" customWidth="1"/>
    <col min="10274" max="10489" width="7.6328125" style="1"/>
    <col min="10490" max="10490" width="3.36328125" style="1" customWidth="1"/>
    <col min="10491" max="10491" width="22.08984375" style="1" customWidth="1"/>
    <col min="10492" max="10492" width="8" style="1" customWidth="1"/>
    <col min="10493" max="10498" width="0" style="1" hidden="1" customWidth="1"/>
    <col min="10499" max="10501" width="8.6328125" style="1" customWidth="1"/>
    <col min="10502" max="10502" width="8.54296875" style="1" customWidth="1"/>
    <col min="10503" max="10503" width="9" style="1" customWidth="1"/>
    <col min="10504" max="10504" width="8.984375E-2" style="1" customWidth="1"/>
    <col min="10505" max="10506" width="8" style="1" customWidth="1"/>
    <col min="10507" max="10508" width="0" style="1" hidden="1" customWidth="1"/>
    <col min="10509" max="10529" width="8" style="1" customWidth="1"/>
    <col min="10530" max="10745" width="7.6328125" style="1"/>
    <col min="10746" max="10746" width="3.36328125" style="1" customWidth="1"/>
    <col min="10747" max="10747" width="22.08984375" style="1" customWidth="1"/>
    <col min="10748" max="10748" width="8" style="1" customWidth="1"/>
    <col min="10749" max="10754" width="0" style="1" hidden="1" customWidth="1"/>
    <col min="10755" max="10757" width="8.6328125" style="1" customWidth="1"/>
    <col min="10758" max="10758" width="8.54296875" style="1" customWidth="1"/>
    <col min="10759" max="10759" width="9" style="1" customWidth="1"/>
    <col min="10760" max="10760" width="8.984375E-2" style="1" customWidth="1"/>
    <col min="10761" max="10762" width="8" style="1" customWidth="1"/>
    <col min="10763" max="10764" width="0" style="1" hidden="1" customWidth="1"/>
    <col min="10765" max="10785" width="8" style="1" customWidth="1"/>
    <col min="10786" max="11001" width="7.6328125" style="1"/>
    <col min="11002" max="11002" width="3.36328125" style="1" customWidth="1"/>
    <col min="11003" max="11003" width="22.08984375" style="1" customWidth="1"/>
    <col min="11004" max="11004" width="8" style="1" customWidth="1"/>
    <col min="11005" max="11010" width="0" style="1" hidden="1" customWidth="1"/>
    <col min="11011" max="11013" width="8.6328125" style="1" customWidth="1"/>
    <col min="11014" max="11014" width="8.54296875" style="1" customWidth="1"/>
    <col min="11015" max="11015" width="9" style="1" customWidth="1"/>
    <col min="11016" max="11016" width="8.984375E-2" style="1" customWidth="1"/>
    <col min="11017" max="11018" width="8" style="1" customWidth="1"/>
    <col min="11019" max="11020" width="0" style="1" hidden="1" customWidth="1"/>
    <col min="11021" max="11041" width="8" style="1" customWidth="1"/>
    <col min="11042" max="11257" width="7.6328125" style="1"/>
    <col min="11258" max="11258" width="3.36328125" style="1" customWidth="1"/>
    <col min="11259" max="11259" width="22.08984375" style="1" customWidth="1"/>
    <col min="11260" max="11260" width="8" style="1" customWidth="1"/>
    <col min="11261" max="11266" width="0" style="1" hidden="1" customWidth="1"/>
    <col min="11267" max="11269" width="8.6328125" style="1" customWidth="1"/>
    <col min="11270" max="11270" width="8.54296875" style="1" customWidth="1"/>
    <col min="11271" max="11271" width="9" style="1" customWidth="1"/>
    <col min="11272" max="11272" width="8.984375E-2" style="1" customWidth="1"/>
    <col min="11273" max="11274" width="8" style="1" customWidth="1"/>
    <col min="11275" max="11276" width="0" style="1" hidden="1" customWidth="1"/>
    <col min="11277" max="11297" width="8" style="1" customWidth="1"/>
    <col min="11298" max="11513" width="7.6328125" style="1"/>
    <col min="11514" max="11514" width="3.36328125" style="1" customWidth="1"/>
    <col min="11515" max="11515" width="22.08984375" style="1" customWidth="1"/>
    <col min="11516" max="11516" width="8" style="1" customWidth="1"/>
    <col min="11517" max="11522" width="0" style="1" hidden="1" customWidth="1"/>
    <col min="11523" max="11525" width="8.6328125" style="1" customWidth="1"/>
    <col min="11526" max="11526" width="8.54296875" style="1" customWidth="1"/>
    <col min="11527" max="11527" width="9" style="1" customWidth="1"/>
    <col min="11528" max="11528" width="8.984375E-2" style="1" customWidth="1"/>
    <col min="11529" max="11530" width="8" style="1" customWidth="1"/>
    <col min="11531" max="11532" width="0" style="1" hidden="1" customWidth="1"/>
    <col min="11533" max="11553" width="8" style="1" customWidth="1"/>
    <col min="11554" max="11769" width="7.6328125" style="1"/>
    <col min="11770" max="11770" width="3.36328125" style="1" customWidth="1"/>
    <col min="11771" max="11771" width="22.08984375" style="1" customWidth="1"/>
    <col min="11772" max="11772" width="8" style="1" customWidth="1"/>
    <col min="11773" max="11778" width="0" style="1" hidden="1" customWidth="1"/>
    <col min="11779" max="11781" width="8.6328125" style="1" customWidth="1"/>
    <col min="11782" max="11782" width="8.54296875" style="1" customWidth="1"/>
    <col min="11783" max="11783" width="9" style="1" customWidth="1"/>
    <col min="11784" max="11784" width="8.984375E-2" style="1" customWidth="1"/>
    <col min="11785" max="11786" width="8" style="1" customWidth="1"/>
    <col min="11787" max="11788" width="0" style="1" hidden="1" customWidth="1"/>
    <col min="11789" max="11809" width="8" style="1" customWidth="1"/>
    <col min="11810" max="12025" width="7.6328125" style="1"/>
    <col min="12026" max="12026" width="3.36328125" style="1" customWidth="1"/>
    <col min="12027" max="12027" width="22.08984375" style="1" customWidth="1"/>
    <col min="12028" max="12028" width="8" style="1" customWidth="1"/>
    <col min="12029" max="12034" width="0" style="1" hidden="1" customWidth="1"/>
    <col min="12035" max="12037" width="8.6328125" style="1" customWidth="1"/>
    <col min="12038" max="12038" width="8.54296875" style="1" customWidth="1"/>
    <col min="12039" max="12039" width="9" style="1" customWidth="1"/>
    <col min="12040" max="12040" width="8.984375E-2" style="1" customWidth="1"/>
    <col min="12041" max="12042" width="8" style="1" customWidth="1"/>
    <col min="12043" max="12044" width="0" style="1" hidden="1" customWidth="1"/>
    <col min="12045" max="12065" width="8" style="1" customWidth="1"/>
    <col min="12066" max="12281" width="7.6328125" style="1"/>
    <col min="12282" max="12282" width="3.36328125" style="1" customWidth="1"/>
    <col min="12283" max="12283" width="22.08984375" style="1" customWidth="1"/>
    <col min="12284" max="12284" width="8" style="1" customWidth="1"/>
    <col min="12285" max="12290" width="0" style="1" hidden="1" customWidth="1"/>
    <col min="12291" max="12293" width="8.6328125" style="1" customWidth="1"/>
    <col min="12294" max="12294" width="8.54296875" style="1" customWidth="1"/>
    <col min="12295" max="12295" width="9" style="1" customWidth="1"/>
    <col min="12296" max="12296" width="8.984375E-2" style="1" customWidth="1"/>
    <col min="12297" max="12298" width="8" style="1" customWidth="1"/>
    <col min="12299" max="12300" width="0" style="1" hidden="1" customWidth="1"/>
    <col min="12301" max="12321" width="8" style="1" customWidth="1"/>
    <col min="12322" max="12537" width="7.6328125" style="1"/>
    <col min="12538" max="12538" width="3.36328125" style="1" customWidth="1"/>
    <col min="12539" max="12539" width="22.08984375" style="1" customWidth="1"/>
    <col min="12540" max="12540" width="8" style="1" customWidth="1"/>
    <col min="12541" max="12546" width="0" style="1" hidden="1" customWidth="1"/>
    <col min="12547" max="12549" width="8.6328125" style="1" customWidth="1"/>
    <col min="12550" max="12550" width="8.54296875" style="1" customWidth="1"/>
    <col min="12551" max="12551" width="9" style="1" customWidth="1"/>
    <col min="12552" max="12552" width="8.984375E-2" style="1" customWidth="1"/>
    <col min="12553" max="12554" width="8" style="1" customWidth="1"/>
    <col min="12555" max="12556" width="0" style="1" hidden="1" customWidth="1"/>
    <col min="12557" max="12577" width="8" style="1" customWidth="1"/>
    <col min="12578" max="12793" width="7.6328125" style="1"/>
    <col min="12794" max="12794" width="3.36328125" style="1" customWidth="1"/>
    <col min="12795" max="12795" width="22.08984375" style="1" customWidth="1"/>
    <col min="12796" max="12796" width="8" style="1" customWidth="1"/>
    <col min="12797" max="12802" width="0" style="1" hidden="1" customWidth="1"/>
    <col min="12803" max="12805" width="8.6328125" style="1" customWidth="1"/>
    <col min="12806" max="12806" width="8.54296875" style="1" customWidth="1"/>
    <col min="12807" max="12807" width="9" style="1" customWidth="1"/>
    <col min="12808" max="12808" width="8.984375E-2" style="1" customWidth="1"/>
    <col min="12809" max="12810" width="8" style="1" customWidth="1"/>
    <col min="12811" max="12812" width="0" style="1" hidden="1" customWidth="1"/>
    <col min="12813" max="12833" width="8" style="1" customWidth="1"/>
    <col min="12834" max="13049" width="7.6328125" style="1"/>
    <col min="13050" max="13050" width="3.36328125" style="1" customWidth="1"/>
    <col min="13051" max="13051" width="22.08984375" style="1" customWidth="1"/>
    <col min="13052" max="13052" width="8" style="1" customWidth="1"/>
    <col min="13053" max="13058" width="0" style="1" hidden="1" customWidth="1"/>
    <col min="13059" max="13061" width="8.6328125" style="1" customWidth="1"/>
    <col min="13062" max="13062" width="8.54296875" style="1" customWidth="1"/>
    <col min="13063" max="13063" width="9" style="1" customWidth="1"/>
    <col min="13064" max="13064" width="8.984375E-2" style="1" customWidth="1"/>
    <col min="13065" max="13066" width="8" style="1" customWidth="1"/>
    <col min="13067" max="13068" width="0" style="1" hidden="1" customWidth="1"/>
    <col min="13069" max="13089" width="8" style="1" customWidth="1"/>
    <col min="13090" max="13305" width="7.6328125" style="1"/>
    <col min="13306" max="13306" width="3.36328125" style="1" customWidth="1"/>
    <col min="13307" max="13307" width="22.08984375" style="1" customWidth="1"/>
    <col min="13308" max="13308" width="8" style="1" customWidth="1"/>
    <col min="13309" max="13314" width="0" style="1" hidden="1" customWidth="1"/>
    <col min="13315" max="13317" width="8.6328125" style="1" customWidth="1"/>
    <col min="13318" max="13318" width="8.54296875" style="1" customWidth="1"/>
    <col min="13319" max="13319" width="9" style="1" customWidth="1"/>
    <col min="13320" max="13320" width="8.984375E-2" style="1" customWidth="1"/>
    <col min="13321" max="13322" width="8" style="1" customWidth="1"/>
    <col min="13323" max="13324" width="0" style="1" hidden="1" customWidth="1"/>
    <col min="13325" max="13345" width="8" style="1" customWidth="1"/>
    <col min="13346" max="13561" width="7.6328125" style="1"/>
    <col min="13562" max="13562" width="3.36328125" style="1" customWidth="1"/>
    <col min="13563" max="13563" width="22.08984375" style="1" customWidth="1"/>
    <col min="13564" max="13564" width="8" style="1" customWidth="1"/>
    <col min="13565" max="13570" width="0" style="1" hidden="1" customWidth="1"/>
    <col min="13571" max="13573" width="8.6328125" style="1" customWidth="1"/>
    <col min="13574" max="13574" width="8.54296875" style="1" customWidth="1"/>
    <col min="13575" max="13575" width="9" style="1" customWidth="1"/>
    <col min="13576" max="13576" width="8.984375E-2" style="1" customWidth="1"/>
    <col min="13577" max="13578" width="8" style="1" customWidth="1"/>
    <col min="13579" max="13580" width="0" style="1" hidden="1" customWidth="1"/>
    <col min="13581" max="13601" width="8" style="1" customWidth="1"/>
    <col min="13602" max="13817" width="7.6328125" style="1"/>
    <col min="13818" max="13818" width="3.36328125" style="1" customWidth="1"/>
    <col min="13819" max="13819" width="22.08984375" style="1" customWidth="1"/>
    <col min="13820" max="13820" width="8" style="1" customWidth="1"/>
    <col min="13821" max="13826" width="0" style="1" hidden="1" customWidth="1"/>
    <col min="13827" max="13829" width="8.6328125" style="1" customWidth="1"/>
    <col min="13830" max="13830" width="8.54296875" style="1" customWidth="1"/>
    <col min="13831" max="13831" width="9" style="1" customWidth="1"/>
    <col min="13832" max="13832" width="8.984375E-2" style="1" customWidth="1"/>
    <col min="13833" max="13834" width="8" style="1" customWidth="1"/>
    <col min="13835" max="13836" width="0" style="1" hidden="1" customWidth="1"/>
    <col min="13837" max="13857" width="8" style="1" customWidth="1"/>
    <col min="13858" max="14073" width="7.6328125" style="1"/>
    <col min="14074" max="14074" width="3.36328125" style="1" customWidth="1"/>
    <col min="14075" max="14075" width="22.08984375" style="1" customWidth="1"/>
    <col min="14076" max="14076" width="8" style="1" customWidth="1"/>
    <col min="14077" max="14082" width="0" style="1" hidden="1" customWidth="1"/>
    <col min="14083" max="14085" width="8.6328125" style="1" customWidth="1"/>
    <col min="14086" max="14086" width="8.54296875" style="1" customWidth="1"/>
    <col min="14087" max="14087" width="9" style="1" customWidth="1"/>
    <col min="14088" max="14088" width="8.984375E-2" style="1" customWidth="1"/>
    <col min="14089" max="14090" width="8" style="1" customWidth="1"/>
    <col min="14091" max="14092" width="0" style="1" hidden="1" customWidth="1"/>
    <col min="14093" max="14113" width="8" style="1" customWidth="1"/>
    <col min="14114" max="14329" width="7.6328125" style="1"/>
    <col min="14330" max="14330" width="3.36328125" style="1" customWidth="1"/>
    <col min="14331" max="14331" width="22.08984375" style="1" customWidth="1"/>
    <col min="14332" max="14332" width="8" style="1" customWidth="1"/>
    <col min="14333" max="14338" width="0" style="1" hidden="1" customWidth="1"/>
    <col min="14339" max="14341" width="8.6328125" style="1" customWidth="1"/>
    <col min="14342" max="14342" width="8.54296875" style="1" customWidth="1"/>
    <col min="14343" max="14343" width="9" style="1" customWidth="1"/>
    <col min="14344" max="14344" width="8.984375E-2" style="1" customWidth="1"/>
    <col min="14345" max="14346" width="8" style="1" customWidth="1"/>
    <col min="14347" max="14348" width="0" style="1" hidden="1" customWidth="1"/>
    <col min="14349" max="14369" width="8" style="1" customWidth="1"/>
    <col min="14370" max="14585" width="7.6328125" style="1"/>
    <col min="14586" max="14586" width="3.36328125" style="1" customWidth="1"/>
    <col min="14587" max="14587" width="22.08984375" style="1" customWidth="1"/>
    <col min="14588" max="14588" width="8" style="1" customWidth="1"/>
    <col min="14589" max="14594" width="0" style="1" hidden="1" customWidth="1"/>
    <col min="14595" max="14597" width="8.6328125" style="1" customWidth="1"/>
    <col min="14598" max="14598" width="8.54296875" style="1" customWidth="1"/>
    <col min="14599" max="14599" width="9" style="1" customWidth="1"/>
    <col min="14600" max="14600" width="8.984375E-2" style="1" customWidth="1"/>
    <col min="14601" max="14602" width="8" style="1" customWidth="1"/>
    <col min="14603" max="14604" width="0" style="1" hidden="1" customWidth="1"/>
    <col min="14605" max="14625" width="8" style="1" customWidth="1"/>
    <col min="14626" max="14841" width="7.6328125" style="1"/>
    <col min="14842" max="14842" width="3.36328125" style="1" customWidth="1"/>
    <col min="14843" max="14843" width="22.08984375" style="1" customWidth="1"/>
    <col min="14844" max="14844" width="8" style="1" customWidth="1"/>
    <col min="14845" max="14850" width="0" style="1" hidden="1" customWidth="1"/>
    <col min="14851" max="14853" width="8.6328125" style="1" customWidth="1"/>
    <col min="14854" max="14854" width="8.54296875" style="1" customWidth="1"/>
    <col min="14855" max="14855" width="9" style="1" customWidth="1"/>
    <col min="14856" max="14856" width="8.984375E-2" style="1" customWidth="1"/>
    <col min="14857" max="14858" width="8" style="1" customWidth="1"/>
    <col min="14859" max="14860" width="0" style="1" hidden="1" customWidth="1"/>
    <col min="14861" max="14881" width="8" style="1" customWidth="1"/>
    <col min="14882" max="15097" width="7.6328125" style="1"/>
    <col min="15098" max="15098" width="3.36328125" style="1" customWidth="1"/>
    <col min="15099" max="15099" width="22.08984375" style="1" customWidth="1"/>
    <col min="15100" max="15100" width="8" style="1" customWidth="1"/>
    <col min="15101" max="15106" width="0" style="1" hidden="1" customWidth="1"/>
    <col min="15107" max="15109" width="8.6328125" style="1" customWidth="1"/>
    <col min="15110" max="15110" width="8.54296875" style="1" customWidth="1"/>
    <col min="15111" max="15111" width="9" style="1" customWidth="1"/>
    <col min="15112" max="15112" width="8.984375E-2" style="1" customWidth="1"/>
    <col min="15113" max="15114" width="8" style="1" customWidth="1"/>
    <col min="15115" max="15116" width="0" style="1" hidden="1" customWidth="1"/>
    <col min="15117" max="15137" width="8" style="1" customWidth="1"/>
    <col min="15138" max="15353" width="7.6328125" style="1"/>
    <col min="15354" max="15354" width="3.36328125" style="1" customWidth="1"/>
    <col min="15355" max="15355" width="22.08984375" style="1" customWidth="1"/>
    <col min="15356" max="15356" width="8" style="1" customWidth="1"/>
    <col min="15357" max="15362" width="0" style="1" hidden="1" customWidth="1"/>
    <col min="15363" max="15365" width="8.6328125" style="1" customWidth="1"/>
    <col min="15366" max="15366" width="8.54296875" style="1" customWidth="1"/>
    <col min="15367" max="15367" width="9" style="1" customWidth="1"/>
    <col min="15368" max="15368" width="8.984375E-2" style="1" customWidth="1"/>
    <col min="15369" max="15370" width="8" style="1" customWidth="1"/>
    <col min="15371" max="15372" width="0" style="1" hidden="1" customWidth="1"/>
    <col min="15373" max="15393" width="8" style="1" customWidth="1"/>
    <col min="15394" max="15609" width="7.6328125" style="1"/>
    <col min="15610" max="15610" width="3.36328125" style="1" customWidth="1"/>
    <col min="15611" max="15611" width="22.08984375" style="1" customWidth="1"/>
    <col min="15612" max="15612" width="8" style="1" customWidth="1"/>
    <col min="15613" max="15618" width="0" style="1" hidden="1" customWidth="1"/>
    <col min="15619" max="15621" width="8.6328125" style="1" customWidth="1"/>
    <col min="15622" max="15622" width="8.54296875" style="1" customWidth="1"/>
    <col min="15623" max="15623" width="9" style="1" customWidth="1"/>
    <col min="15624" max="15624" width="8.984375E-2" style="1" customWidth="1"/>
    <col min="15625" max="15626" width="8" style="1" customWidth="1"/>
    <col min="15627" max="15628" width="0" style="1" hidden="1" customWidth="1"/>
    <col min="15629" max="15649" width="8" style="1" customWidth="1"/>
    <col min="15650" max="15865" width="7.6328125" style="1"/>
    <col min="15866" max="15866" width="3.36328125" style="1" customWidth="1"/>
    <col min="15867" max="15867" width="22.08984375" style="1" customWidth="1"/>
    <col min="15868" max="15868" width="8" style="1" customWidth="1"/>
    <col min="15869" max="15874" width="0" style="1" hidden="1" customWidth="1"/>
    <col min="15875" max="15877" width="8.6328125" style="1" customWidth="1"/>
    <col min="15878" max="15878" width="8.54296875" style="1" customWidth="1"/>
    <col min="15879" max="15879" width="9" style="1" customWidth="1"/>
    <col min="15880" max="15880" width="8.984375E-2" style="1" customWidth="1"/>
    <col min="15881" max="15882" width="8" style="1" customWidth="1"/>
    <col min="15883" max="15884" width="0" style="1" hidden="1" customWidth="1"/>
    <col min="15885" max="15905" width="8" style="1" customWidth="1"/>
    <col min="15906" max="16121" width="7.6328125" style="1"/>
    <col min="16122" max="16122" width="3.36328125" style="1" customWidth="1"/>
    <col min="16123" max="16123" width="22.08984375" style="1" customWidth="1"/>
    <col min="16124" max="16124" width="8" style="1" customWidth="1"/>
    <col min="16125" max="16130" width="0" style="1" hidden="1" customWidth="1"/>
    <col min="16131" max="16133" width="8.6328125" style="1" customWidth="1"/>
    <col min="16134" max="16134" width="8.54296875" style="1" customWidth="1"/>
    <col min="16135" max="16135" width="9" style="1" customWidth="1"/>
    <col min="16136" max="16136" width="8.984375E-2" style="1" customWidth="1"/>
    <col min="16137" max="16138" width="8" style="1" customWidth="1"/>
    <col min="16139" max="16140" width="0" style="1" hidden="1" customWidth="1"/>
    <col min="16141" max="16161" width="8" style="1" customWidth="1"/>
    <col min="16162" max="16384" width="7.6328125" style="1"/>
  </cols>
  <sheetData>
    <row r="1" spans="1:242" x14ac:dyDescent="0.35">
      <c r="A1" s="637" t="s">
        <v>102</v>
      </c>
      <c r="B1" s="637"/>
      <c r="C1" s="637"/>
      <c r="D1" s="637"/>
      <c r="E1" s="637"/>
      <c r="F1" s="637"/>
      <c r="G1" s="637"/>
      <c r="H1" s="43"/>
    </row>
    <row r="2" spans="1:242" ht="21.75" customHeight="1" x14ac:dyDescent="0.35">
      <c r="A2" s="638" t="s">
        <v>101</v>
      </c>
      <c r="B2" s="638"/>
      <c r="C2" s="638"/>
      <c r="D2" s="638"/>
      <c r="E2" s="638"/>
      <c r="F2" s="638"/>
      <c r="G2" s="638"/>
      <c r="H2" s="638"/>
      <c r="I2" s="638"/>
      <c r="J2" s="638"/>
    </row>
    <row r="3" spans="1:242" ht="16.5" customHeight="1" x14ac:dyDescent="0.35">
      <c r="A3" s="639" t="str">
        <f>'NÔNG NGHIỆP'!A3:AB3</f>
        <v>(Kèm theo Báo cáo số 899/BC-UBND ngày 28 tháng 11 năm 2022 của UBND huyện Tuần Giáo)</v>
      </c>
      <c r="B3" s="639"/>
      <c r="C3" s="639"/>
      <c r="D3" s="639"/>
      <c r="E3" s="639"/>
      <c r="F3" s="639"/>
      <c r="G3" s="639"/>
      <c r="H3" s="639"/>
      <c r="I3" s="639"/>
      <c r="J3" s="639"/>
    </row>
    <row r="4" spans="1:242" ht="12.75" customHeight="1" x14ac:dyDescent="0.35">
      <c r="A4" s="44"/>
      <c r="B4" s="44"/>
      <c r="C4" s="44"/>
      <c r="D4" s="44"/>
      <c r="E4" s="44"/>
      <c r="F4" s="33"/>
      <c r="G4" s="44"/>
      <c r="H4" s="44"/>
    </row>
    <row r="5" spans="1:242" s="26" customFormat="1" ht="15.75" customHeight="1" x14ac:dyDescent="0.35">
      <c r="A5" s="640" t="s">
        <v>72</v>
      </c>
      <c r="B5" s="641" t="s">
        <v>0</v>
      </c>
      <c r="C5" s="641" t="s">
        <v>1</v>
      </c>
      <c r="D5" s="642" t="s">
        <v>83</v>
      </c>
      <c r="E5" s="643" t="s">
        <v>416</v>
      </c>
      <c r="F5" s="643"/>
      <c r="G5" s="647" t="s">
        <v>420</v>
      </c>
      <c r="H5" s="643" t="s">
        <v>421</v>
      </c>
      <c r="I5" s="643"/>
      <c r="J5" s="650" t="s">
        <v>2</v>
      </c>
      <c r="K5" s="28"/>
      <c r="L5" s="28"/>
      <c r="M5" s="28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</row>
    <row r="6" spans="1:242" ht="15" customHeight="1" x14ac:dyDescent="0.35">
      <c r="A6" s="640"/>
      <c r="B6" s="641"/>
      <c r="C6" s="641"/>
      <c r="D6" s="642"/>
      <c r="E6" s="644" t="s">
        <v>417</v>
      </c>
      <c r="F6" s="641" t="s">
        <v>418</v>
      </c>
      <c r="G6" s="648"/>
      <c r="H6" s="645" t="s">
        <v>422</v>
      </c>
      <c r="I6" s="645" t="s">
        <v>424</v>
      </c>
      <c r="J6" s="65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</row>
    <row r="7" spans="1:242" ht="15" customHeight="1" x14ac:dyDescent="0.35">
      <c r="A7" s="640"/>
      <c r="B7" s="641"/>
      <c r="C7" s="641"/>
      <c r="D7" s="642"/>
      <c r="E7" s="644"/>
      <c r="F7" s="641"/>
      <c r="G7" s="649"/>
      <c r="H7" s="646"/>
      <c r="I7" s="646"/>
      <c r="J7" s="65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</row>
    <row r="8" spans="1:242" s="41" customFormat="1" ht="15" customHeight="1" x14ac:dyDescent="0.35">
      <c r="A8" s="37">
        <v>1</v>
      </c>
      <c r="B8" s="38">
        <v>2</v>
      </c>
      <c r="C8" s="38">
        <v>3</v>
      </c>
      <c r="D8" s="91">
        <v>4</v>
      </c>
      <c r="E8" s="90">
        <v>5</v>
      </c>
      <c r="F8" s="89">
        <v>6</v>
      </c>
      <c r="G8" s="88">
        <v>7</v>
      </c>
      <c r="H8" s="87" t="s">
        <v>456</v>
      </c>
      <c r="I8" s="87" t="s">
        <v>457</v>
      </c>
      <c r="J8" s="86">
        <v>10</v>
      </c>
      <c r="K8" s="39"/>
      <c r="L8" s="39"/>
      <c r="M8" s="39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</row>
    <row r="9" spans="1:242" ht="26.25" customHeight="1" x14ac:dyDescent="0.35">
      <c r="A9" s="23" t="s">
        <v>3</v>
      </c>
      <c r="B9" s="22" t="s">
        <v>100</v>
      </c>
      <c r="C9" s="22"/>
      <c r="D9" s="83"/>
      <c r="E9" s="22"/>
      <c r="F9" s="22"/>
      <c r="G9" s="82"/>
      <c r="H9" s="82"/>
      <c r="I9" s="85"/>
      <c r="J9" s="84"/>
      <c r="K9" s="25"/>
      <c r="L9" s="25"/>
      <c r="M9" s="25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</row>
    <row r="10" spans="1:242" ht="26.25" customHeight="1" x14ac:dyDescent="0.35">
      <c r="A10" s="23">
        <v>1</v>
      </c>
      <c r="B10" s="22" t="s">
        <v>99</v>
      </c>
      <c r="C10" s="20"/>
      <c r="D10" s="83"/>
      <c r="E10" s="20"/>
      <c r="F10" s="20"/>
      <c r="G10" s="82"/>
      <c r="H10" s="82"/>
      <c r="I10" s="79"/>
      <c r="J10" s="8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</row>
    <row r="11" spans="1:242" ht="26.25" customHeight="1" x14ac:dyDescent="0.35">
      <c r="A11" s="21"/>
      <c r="B11" s="20" t="s">
        <v>98</v>
      </c>
      <c r="C11" s="19" t="s">
        <v>97</v>
      </c>
      <c r="D11" s="78">
        <v>128</v>
      </c>
      <c r="E11" s="76">
        <v>136.34</v>
      </c>
      <c r="F11" s="76">
        <v>140</v>
      </c>
      <c r="G11" s="76">
        <f>F11</f>
        <v>140</v>
      </c>
      <c r="H11" s="80">
        <f>F11/D11*100</f>
        <v>109.375</v>
      </c>
      <c r="I11" s="75">
        <f>G11/F11*100</f>
        <v>100</v>
      </c>
      <c r="J11" s="77"/>
      <c r="K11" s="14">
        <f>+(F11-D11)/D11*100</f>
        <v>9.375</v>
      </c>
      <c r="L11" s="309">
        <f>+F11/E11*100</f>
        <v>102.68446530731994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</row>
    <row r="12" spans="1:242" ht="26.25" customHeight="1" x14ac:dyDescent="0.35">
      <c r="A12" s="21"/>
      <c r="B12" s="20" t="s">
        <v>96</v>
      </c>
      <c r="C12" s="19" t="s">
        <v>95</v>
      </c>
      <c r="D12" s="78">
        <v>20500</v>
      </c>
      <c r="E12" s="76">
        <v>23657.710000000003</v>
      </c>
      <c r="F12" s="76">
        <v>24135</v>
      </c>
      <c r="G12" s="76">
        <f>F12</f>
        <v>24135</v>
      </c>
      <c r="H12" s="80">
        <f>F12/D12*100</f>
        <v>117.73170731707316</v>
      </c>
      <c r="I12" s="75">
        <f>G12/F12*100</f>
        <v>100</v>
      </c>
      <c r="J12" s="77"/>
      <c r="K12" s="14">
        <f t="shared" ref="K12:K17" si="0">+(F12-D12)/D12*100</f>
        <v>17.73170731707317</v>
      </c>
      <c r="L12" s="309">
        <f t="shared" ref="L12:L17" si="1">+F12/E12*100</f>
        <v>102.01748182727744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</row>
    <row r="13" spans="1:242" ht="26.25" customHeight="1" x14ac:dyDescent="0.35">
      <c r="A13" s="23">
        <v>2</v>
      </c>
      <c r="B13" s="22" t="s">
        <v>94</v>
      </c>
      <c r="C13" s="19"/>
      <c r="D13" s="78"/>
      <c r="E13" s="76"/>
      <c r="F13" s="76"/>
      <c r="G13" s="76"/>
      <c r="H13" s="80"/>
      <c r="I13" s="79"/>
      <c r="J13" s="77"/>
      <c r="K13" s="14" t="e">
        <f t="shared" si="0"/>
        <v>#DIV/0!</v>
      </c>
      <c r="L13" s="309" t="e">
        <f t="shared" si="1"/>
        <v>#DIV/0!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</row>
    <row r="14" spans="1:242" ht="26.25" customHeight="1" x14ac:dyDescent="0.35">
      <c r="A14" s="21"/>
      <c r="B14" s="20" t="s">
        <v>93</v>
      </c>
      <c r="C14" s="19" t="s">
        <v>92</v>
      </c>
      <c r="D14" s="78">
        <v>406</v>
      </c>
      <c r="E14" s="76">
        <v>428.40000000000003</v>
      </c>
      <c r="F14" s="76">
        <v>450</v>
      </c>
      <c r="G14" s="76">
        <f>F14</f>
        <v>450</v>
      </c>
      <c r="H14" s="80">
        <f>F14/D14*100</f>
        <v>110.83743842364532</v>
      </c>
      <c r="I14" s="75">
        <f>G14/F14*100</f>
        <v>100</v>
      </c>
      <c r="J14" s="77"/>
      <c r="K14" s="14">
        <f t="shared" si="0"/>
        <v>10.83743842364532</v>
      </c>
      <c r="L14" s="309">
        <f t="shared" si="1"/>
        <v>105.04201680672267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</row>
    <row r="15" spans="1:242" ht="26.25" customHeight="1" x14ac:dyDescent="0.35">
      <c r="A15" s="21"/>
      <c r="B15" s="20" t="s">
        <v>91</v>
      </c>
      <c r="C15" s="19" t="s">
        <v>90</v>
      </c>
      <c r="D15" s="78">
        <v>19300</v>
      </c>
      <c r="E15" s="76">
        <v>19614.600000000002</v>
      </c>
      <c r="F15" s="76">
        <f>E15*1.05</f>
        <v>20595.330000000002</v>
      </c>
      <c r="G15" s="76">
        <f>F15</f>
        <v>20595.330000000002</v>
      </c>
      <c r="H15" s="80">
        <f>F15/D15*100</f>
        <v>106.71155440414508</v>
      </c>
      <c r="I15" s="75">
        <f>G15/F15*100</f>
        <v>100</v>
      </c>
      <c r="J15" s="77"/>
      <c r="K15" s="14">
        <f t="shared" si="0"/>
        <v>6.7115544041450867</v>
      </c>
      <c r="L15" s="309">
        <f t="shared" si="1"/>
        <v>105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</row>
    <row r="16" spans="1:242" s="11" customFormat="1" ht="26.25" customHeight="1" x14ac:dyDescent="0.35">
      <c r="A16" s="18">
        <v>3</v>
      </c>
      <c r="B16" s="17" t="s">
        <v>89</v>
      </c>
      <c r="C16" s="16" t="s">
        <v>88</v>
      </c>
      <c r="D16" s="15">
        <v>99600</v>
      </c>
      <c r="E16" s="76"/>
      <c r="F16" s="76">
        <v>162500</v>
      </c>
      <c r="G16" s="76">
        <f>F16</f>
        <v>162500</v>
      </c>
      <c r="H16" s="80">
        <f>F16/D16*100</f>
        <v>163.15261044176708</v>
      </c>
      <c r="I16" s="75">
        <f>G16/F16*100</f>
        <v>100</v>
      </c>
      <c r="J16" s="74"/>
      <c r="K16" s="14">
        <f t="shared" si="0"/>
        <v>63.152610441767067</v>
      </c>
      <c r="L16" s="309" t="e">
        <f t="shared" si="1"/>
        <v>#DIV/0!</v>
      </c>
      <c r="M16" s="13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</row>
    <row r="17" spans="1:242" ht="16.2" thickBot="1" x14ac:dyDescent="0.4">
      <c r="A17" s="10"/>
      <c r="B17" s="9"/>
      <c r="C17" s="9"/>
      <c r="D17" s="73"/>
      <c r="E17" s="73"/>
      <c r="F17" s="72"/>
      <c r="G17" s="72"/>
      <c r="H17" s="72"/>
      <c r="I17" s="71"/>
      <c r="J17" s="70"/>
      <c r="K17" s="14" t="e">
        <f t="shared" si="0"/>
        <v>#DIV/0!</v>
      </c>
      <c r="L17" s="309" t="e">
        <f t="shared" si="1"/>
        <v>#DIV/0!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</row>
    <row r="18" spans="1:242" ht="16.2" thickTop="1" x14ac:dyDescent="0.35">
      <c r="A18" s="8"/>
      <c r="B18" s="5"/>
      <c r="C18" s="5"/>
      <c r="D18" s="7"/>
      <c r="E18" s="7"/>
      <c r="F18" s="34"/>
      <c r="G18" s="7"/>
      <c r="H18" s="7"/>
      <c r="I18" s="6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</row>
  </sheetData>
  <mergeCells count="15">
    <mergeCell ref="A1:G1"/>
    <mergeCell ref="A2:J2"/>
    <mergeCell ref="A3:J3"/>
    <mergeCell ref="A5:A7"/>
    <mergeCell ref="B5:B7"/>
    <mergeCell ref="C5:C7"/>
    <mergeCell ref="D5:D7"/>
    <mergeCell ref="E5:F5"/>
    <mergeCell ref="E6:E7"/>
    <mergeCell ref="F6:F7"/>
    <mergeCell ref="H5:I5"/>
    <mergeCell ref="I6:I7"/>
    <mergeCell ref="H6:H7"/>
    <mergeCell ref="G5:G7"/>
    <mergeCell ref="J5:J7"/>
  </mergeCells>
  <pageMargins left="0.7" right="0.45" top="0.75" bottom="0.75" header="0.3" footer="0.3"/>
  <pageSetup paperSize="9" scale="1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H55"/>
  <sheetViews>
    <sheetView tabSelected="1" view="pageBreakPreview" zoomScale="85" zoomScaleNormal="85" zoomScaleSheetLayoutView="85" workbookViewId="0">
      <selection activeCell="T29" sqref="T29"/>
    </sheetView>
  </sheetViews>
  <sheetFormatPr defaultRowHeight="15.6" x14ac:dyDescent="0.35"/>
  <cols>
    <col min="1" max="1" width="3.1796875" style="602" customWidth="1"/>
    <col min="2" max="2" width="31.453125" style="517" customWidth="1"/>
    <col min="3" max="3" width="7.6328125" style="517" customWidth="1"/>
    <col min="4" max="4" width="8" style="517" customWidth="1"/>
    <col min="5" max="5" width="8.453125" style="517" customWidth="1"/>
    <col min="6" max="7" width="10.36328125" style="517" hidden="1" customWidth="1"/>
    <col min="8" max="8" width="10.36328125" style="564" customWidth="1"/>
    <col min="9" max="10" width="8.90625" style="517" customWidth="1"/>
    <col min="11" max="11" width="9.36328125" style="517" customWidth="1"/>
    <col min="12" max="12" width="7.6328125" style="517" customWidth="1"/>
    <col min="13" max="13" width="0" style="517" hidden="1" customWidth="1"/>
    <col min="14" max="14" width="10.08984375" style="517" hidden="1" customWidth="1"/>
    <col min="15" max="16" width="0" style="517" hidden="1" customWidth="1"/>
    <col min="17" max="242" width="8.90625" style="517"/>
    <col min="243" max="243" width="3.1796875" style="517" customWidth="1"/>
    <col min="244" max="244" width="21.36328125" style="517" customWidth="1"/>
    <col min="245" max="245" width="7.6328125" style="517" customWidth="1"/>
    <col min="246" max="257" width="0" style="517" hidden="1" customWidth="1"/>
    <col min="258" max="258" width="8.453125" style="517" customWidth="1"/>
    <col min="259" max="259" width="0" style="517" hidden="1" customWidth="1"/>
    <col min="260" max="261" width="10.36328125" style="517" customWidth="1"/>
    <col min="262" max="262" width="8" style="517" customWidth="1"/>
    <col min="263" max="263" width="8.90625" style="517"/>
    <col min="264" max="264" width="9.36328125" style="517" customWidth="1"/>
    <col min="265" max="498" width="8.90625" style="517"/>
    <col min="499" max="499" width="3.1796875" style="517" customWidth="1"/>
    <col min="500" max="500" width="21.36328125" style="517" customWidth="1"/>
    <col min="501" max="501" width="7.6328125" style="517" customWidth="1"/>
    <col min="502" max="513" width="0" style="517" hidden="1" customWidth="1"/>
    <col min="514" max="514" width="8.453125" style="517" customWidth="1"/>
    <col min="515" max="515" width="0" style="517" hidden="1" customWidth="1"/>
    <col min="516" max="517" width="10.36328125" style="517" customWidth="1"/>
    <col min="518" max="518" width="8" style="517" customWidth="1"/>
    <col min="519" max="519" width="8.90625" style="517"/>
    <col min="520" max="520" width="9.36328125" style="517" customWidth="1"/>
    <col min="521" max="754" width="8.90625" style="517"/>
    <col min="755" max="755" width="3.1796875" style="517" customWidth="1"/>
    <col min="756" max="756" width="21.36328125" style="517" customWidth="1"/>
    <col min="757" max="757" width="7.6328125" style="517" customWidth="1"/>
    <col min="758" max="769" width="0" style="517" hidden="1" customWidth="1"/>
    <col min="770" max="770" width="8.453125" style="517" customWidth="1"/>
    <col min="771" max="771" width="0" style="517" hidden="1" customWidth="1"/>
    <col min="772" max="773" width="10.36328125" style="517" customWidth="1"/>
    <col min="774" max="774" width="8" style="517" customWidth="1"/>
    <col min="775" max="775" width="8.90625" style="517"/>
    <col min="776" max="776" width="9.36328125" style="517" customWidth="1"/>
    <col min="777" max="1010" width="8.90625" style="517"/>
    <col min="1011" max="1011" width="3.1796875" style="517" customWidth="1"/>
    <col min="1012" max="1012" width="21.36328125" style="517" customWidth="1"/>
    <col min="1013" max="1013" width="7.6328125" style="517" customWidth="1"/>
    <col min="1014" max="1025" width="0" style="517" hidden="1" customWidth="1"/>
    <col min="1026" max="1026" width="8.453125" style="517" customWidth="1"/>
    <col min="1027" max="1027" width="0" style="517" hidden="1" customWidth="1"/>
    <col min="1028" max="1029" width="10.36328125" style="517" customWidth="1"/>
    <col min="1030" max="1030" width="8" style="517" customWidth="1"/>
    <col min="1031" max="1031" width="8.90625" style="517"/>
    <col min="1032" max="1032" width="9.36328125" style="517" customWidth="1"/>
    <col min="1033" max="1266" width="8.90625" style="517"/>
    <col min="1267" max="1267" width="3.1796875" style="517" customWidth="1"/>
    <col min="1268" max="1268" width="21.36328125" style="517" customWidth="1"/>
    <col min="1269" max="1269" width="7.6328125" style="517" customWidth="1"/>
    <col min="1270" max="1281" width="0" style="517" hidden="1" customWidth="1"/>
    <col min="1282" max="1282" width="8.453125" style="517" customWidth="1"/>
    <col min="1283" max="1283" width="0" style="517" hidden="1" customWidth="1"/>
    <col min="1284" max="1285" width="10.36328125" style="517" customWidth="1"/>
    <col min="1286" max="1286" width="8" style="517" customWidth="1"/>
    <col min="1287" max="1287" width="8.90625" style="517"/>
    <col min="1288" max="1288" width="9.36328125" style="517" customWidth="1"/>
    <col min="1289" max="1522" width="8.90625" style="517"/>
    <col min="1523" max="1523" width="3.1796875" style="517" customWidth="1"/>
    <col min="1524" max="1524" width="21.36328125" style="517" customWidth="1"/>
    <col min="1525" max="1525" width="7.6328125" style="517" customWidth="1"/>
    <col min="1526" max="1537" width="0" style="517" hidden="1" customWidth="1"/>
    <col min="1538" max="1538" width="8.453125" style="517" customWidth="1"/>
    <col min="1539" max="1539" width="0" style="517" hidden="1" customWidth="1"/>
    <col min="1540" max="1541" width="10.36328125" style="517" customWidth="1"/>
    <col min="1542" max="1542" width="8" style="517" customWidth="1"/>
    <col min="1543" max="1543" width="8.90625" style="517"/>
    <col min="1544" max="1544" width="9.36328125" style="517" customWidth="1"/>
    <col min="1545" max="1778" width="8.90625" style="517"/>
    <col min="1779" max="1779" width="3.1796875" style="517" customWidth="1"/>
    <col min="1780" max="1780" width="21.36328125" style="517" customWidth="1"/>
    <col min="1781" max="1781" width="7.6328125" style="517" customWidth="1"/>
    <col min="1782" max="1793" width="0" style="517" hidden="1" customWidth="1"/>
    <col min="1794" max="1794" width="8.453125" style="517" customWidth="1"/>
    <col min="1795" max="1795" width="0" style="517" hidden="1" customWidth="1"/>
    <col min="1796" max="1797" width="10.36328125" style="517" customWidth="1"/>
    <col min="1798" max="1798" width="8" style="517" customWidth="1"/>
    <col min="1799" max="1799" width="8.90625" style="517"/>
    <col min="1800" max="1800" width="9.36328125" style="517" customWidth="1"/>
    <col min="1801" max="2034" width="8.90625" style="517"/>
    <col min="2035" max="2035" width="3.1796875" style="517" customWidth="1"/>
    <col min="2036" max="2036" width="21.36328125" style="517" customWidth="1"/>
    <col min="2037" max="2037" width="7.6328125" style="517" customWidth="1"/>
    <col min="2038" max="2049" width="0" style="517" hidden="1" customWidth="1"/>
    <col min="2050" max="2050" width="8.453125" style="517" customWidth="1"/>
    <col min="2051" max="2051" width="0" style="517" hidden="1" customWidth="1"/>
    <col min="2052" max="2053" width="10.36328125" style="517" customWidth="1"/>
    <col min="2054" max="2054" width="8" style="517" customWidth="1"/>
    <col min="2055" max="2055" width="8.90625" style="517"/>
    <col min="2056" max="2056" width="9.36328125" style="517" customWidth="1"/>
    <col min="2057" max="2290" width="8.90625" style="517"/>
    <col min="2291" max="2291" width="3.1796875" style="517" customWidth="1"/>
    <col min="2292" max="2292" width="21.36328125" style="517" customWidth="1"/>
    <col min="2293" max="2293" width="7.6328125" style="517" customWidth="1"/>
    <col min="2294" max="2305" width="0" style="517" hidden="1" customWidth="1"/>
    <col min="2306" max="2306" width="8.453125" style="517" customWidth="1"/>
    <col min="2307" max="2307" width="0" style="517" hidden="1" customWidth="1"/>
    <col min="2308" max="2309" width="10.36328125" style="517" customWidth="1"/>
    <col min="2310" max="2310" width="8" style="517" customWidth="1"/>
    <col min="2311" max="2311" width="8.90625" style="517"/>
    <col min="2312" max="2312" width="9.36328125" style="517" customWidth="1"/>
    <col min="2313" max="2546" width="8.90625" style="517"/>
    <col min="2547" max="2547" width="3.1796875" style="517" customWidth="1"/>
    <col min="2548" max="2548" width="21.36328125" style="517" customWidth="1"/>
    <col min="2549" max="2549" width="7.6328125" style="517" customWidth="1"/>
    <col min="2550" max="2561" width="0" style="517" hidden="1" customWidth="1"/>
    <col min="2562" max="2562" width="8.453125" style="517" customWidth="1"/>
    <col min="2563" max="2563" width="0" style="517" hidden="1" customWidth="1"/>
    <col min="2564" max="2565" width="10.36328125" style="517" customWidth="1"/>
    <col min="2566" max="2566" width="8" style="517" customWidth="1"/>
    <col min="2567" max="2567" width="8.90625" style="517"/>
    <col min="2568" max="2568" width="9.36328125" style="517" customWidth="1"/>
    <col min="2569" max="2802" width="8.90625" style="517"/>
    <col min="2803" max="2803" width="3.1796875" style="517" customWidth="1"/>
    <col min="2804" max="2804" width="21.36328125" style="517" customWidth="1"/>
    <col min="2805" max="2805" width="7.6328125" style="517" customWidth="1"/>
    <col min="2806" max="2817" width="0" style="517" hidden="1" customWidth="1"/>
    <col min="2818" max="2818" width="8.453125" style="517" customWidth="1"/>
    <col min="2819" max="2819" width="0" style="517" hidden="1" customWidth="1"/>
    <col min="2820" max="2821" width="10.36328125" style="517" customWidth="1"/>
    <col min="2822" max="2822" width="8" style="517" customWidth="1"/>
    <col min="2823" max="2823" width="8.90625" style="517"/>
    <col min="2824" max="2824" width="9.36328125" style="517" customWidth="1"/>
    <col min="2825" max="3058" width="8.90625" style="517"/>
    <col min="3059" max="3059" width="3.1796875" style="517" customWidth="1"/>
    <col min="3060" max="3060" width="21.36328125" style="517" customWidth="1"/>
    <col min="3061" max="3061" width="7.6328125" style="517" customWidth="1"/>
    <col min="3062" max="3073" width="0" style="517" hidden="1" customWidth="1"/>
    <col min="3074" max="3074" width="8.453125" style="517" customWidth="1"/>
    <col min="3075" max="3075" width="0" style="517" hidden="1" customWidth="1"/>
    <col min="3076" max="3077" width="10.36328125" style="517" customWidth="1"/>
    <col min="3078" max="3078" width="8" style="517" customWidth="1"/>
    <col min="3079" max="3079" width="8.90625" style="517"/>
    <col min="3080" max="3080" width="9.36328125" style="517" customWidth="1"/>
    <col min="3081" max="3314" width="8.90625" style="517"/>
    <col min="3315" max="3315" width="3.1796875" style="517" customWidth="1"/>
    <col min="3316" max="3316" width="21.36328125" style="517" customWidth="1"/>
    <col min="3317" max="3317" width="7.6328125" style="517" customWidth="1"/>
    <col min="3318" max="3329" width="0" style="517" hidden="1" customWidth="1"/>
    <col min="3330" max="3330" width="8.453125" style="517" customWidth="1"/>
    <col min="3331" max="3331" width="0" style="517" hidden="1" customWidth="1"/>
    <col min="3332" max="3333" width="10.36328125" style="517" customWidth="1"/>
    <col min="3334" max="3334" width="8" style="517" customWidth="1"/>
    <col min="3335" max="3335" width="8.90625" style="517"/>
    <col min="3336" max="3336" width="9.36328125" style="517" customWidth="1"/>
    <col min="3337" max="3570" width="8.90625" style="517"/>
    <col min="3571" max="3571" width="3.1796875" style="517" customWidth="1"/>
    <col min="3572" max="3572" width="21.36328125" style="517" customWidth="1"/>
    <col min="3573" max="3573" width="7.6328125" style="517" customWidth="1"/>
    <col min="3574" max="3585" width="0" style="517" hidden="1" customWidth="1"/>
    <col min="3586" max="3586" width="8.453125" style="517" customWidth="1"/>
    <col min="3587" max="3587" width="0" style="517" hidden="1" customWidth="1"/>
    <col min="3588" max="3589" width="10.36328125" style="517" customWidth="1"/>
    <col min="3590" max="3590" width="8" style="517" customWidth="1"/>
    <col min="3591" max="3591" width="8.90625" style="517"/>
    <col min="3592" max="3592" width="9.36328125" style="517" customWidth="1"/>
    <col min="3593" max="3826" width="8.90625" style="517"/>
    <col min="3827" max="3827" width="3.1796875" style="517" customWidth="1"/>
    <col min="3828" max="3828" width="21.36328125" style="517" customWidth="1"/>
    <col min="3829" max="3829" width="7.6328125" style="517" customWidth="1"/>
    <col min="3830" max="3841" width="0" style="517" hidden="1" customWidth="1"/>
    <col min="3842" max="3842" width="8.453125" style="517" customWidth="1"/>
    <col min="3843" max="3843" width="0" style="517" hidden="1" customWidth="1"/>
    <col min="3844" max="3845" width="10.36328125" style="517" customWidth="1"/>
    <col min="3846" max="3846" width="8" style="517" customWidth="1"/>
    <col min="3847" max="3847" width="8.90625" style="517"/>
    <col min="3848" max="3848" width="9.36328125" style="517" customWidth="1"/>
    <col min="3849" max="4082" width="8.90625" style="517"/>
    <col min="4083" max="4083" width="3.1796875" style="517" customWidth="1"/>
    <col min="4084" max="4084" width="21.36328125" style="517" customWidth="1"/>
    <col min="4085" max="4085" width="7.6328125" style="517" customWidth="1"/>
    <col min="4086" max="4097" width="0" style="517" hidden="1" customWidth="1"/>
    <col min="4098" max="4098" width="8.453125" style="517" customWidth="1"/>
    <col min="4099" max="4099" width="0" style="517" hidden="1" customWidth="1"/>
    <col min="4100" max="4101" width="10.36328125" style="517" customWidth="1"/>
    <col min="4102" max="4102" width="8" style="517" customWidth="1"/>
    <col min="4103" max="4103" width="8.90625" style="517"/>
    <col min="4104" max="4104" width="9.36328125" style="517" customWidth="1"/>
    <col min="4105" max="4338" width="8.90625" style="517"/>
    <col min="4339" max="4339" width="3.1796875" style="517" customWidth="1"/>
    <col min="4340" max="4340" width="21.36328125" style="517" customWidth="1"/>
    <col min="4341" max="4341" width="7.6328125" style="517" customWidth="1"/>
    <col min="4342" max="4353" width="0" style="517" hidden="1" customWidth="1"/>
    <col min="4354" max="4354" width="8.453125" style="517" customWidth="1"/>
    <col min="4355" max="4355" width="0" style="517" hidden="1" customWidth="1"/>
    <col min="4356" max="4357" width="10.36328125" style="517" customWidth="1"/>
    <col min="4358" max="4358" width="8" style="517" customWidth="1"/>
    <col min="4359" max="4359" width="8.90625" style="517"/>
    <col min="4360" max="4360" width="9.36328125" style="517" customWidth="1"/>
    <col min="4361" max="4594" width="8.90625" style="517"/>
    <col min="4595" max="4595" width="3.1796875" style="517" customWidth="1"/>
    <col min="4596" max="4596" width="21.36328125" style="517" customWidth="1"/>
    <col min="4597" max="4597" width="7.6328125" style="517" customWidth="1"/>
    <col min="4598" max="4609" width="0" style="517" hidden="1" customWidth="1"/>
    <col min="4610" max="4610" width="8.453125" style="517" customWidth="1"/>
    <col min="4611" max="4611" width="0" style="517" hidden="1" customWidth="1"/>
    <col min="4612" max="4613" width="10.36328125" style="517" customWidth="1"/>
    <col min="4614" max="4614" width="8" style="517" customWidth="1"/>
    <col min="4615" max="4615" width="8.90625" style="517"/>
    <col min="4616" max="4616" width="9.36328125" style="517" customWidth="1"/>
    <col min="4617" max="4850" width="8.90625" style="517"/>
    <col min="4851" max="4851" width="3.1796875" style="517" customWidth="1"/>
    <col min="4852" max="4852" width="21.36328125" style="517" customWidth="1"/>
    <col min="4853" max="4853" width="7.6328125" style="517" customWidth="1"/>
    <col min="4854" max="4865" width="0" style="517" hidden="1" customWidth="1"/>
    <col min="4866" max="4866" width="8.453125" style="517" customWidth="1"/>
    <col min="4867" max="4867" width="0" style="517" hidden="1" customWidth="1"/>
    <col min="4868" max="4869" width="10.36328125" style="517" customWidth="1"/>
    <col min="4870" max="4870" width="8" style="517" customWidth="1"/>
    <col min="4871" max="4871" width="8.90625" style="517"/>
    <col min="4872" max="4872" width="9.36328125" style="517" customWidth="1"/>
    <col min="4873" max="5106" width="8.90625" style="517"/>
    <col min="5107" max="5107" width="3.1796875" style="517" customWidth="1"/>
    <col min="5108" max="5108" width="21.36328125" style="517" customWidth="1"/>
    <col min="5109" max="5109" width="7.6328125" style="517" customWidth="1"/>
    <col min="5110" max="5121" width="0" style="517" hidden="1" customWidth="1"/>
    <col min="5122" max="5122" width="8.453125" style="517" customWidth="1"/>
    <col min="5123" max="5123" width="0" style="517" hidden="1" customWidth="1"/>
    <col min="5124" max="5125" width="10.36328125" style="517" customWidth="1"/>
    <col min="5126" max="5126" width="8" style="517" customWidth="1"/>
    <col min="5127" max="5127" width="8.90625" style="517"/>
    <col min="5128" max="5128" width="9.36328125" style="517" customWidth="1"/>
    <col min="5129" max="5362" width="8.90625" style="517"/>
    <col min="5363" max="5363" width="3.1796875" style="517" customWidth="1"/>
    <col min="5364" max="5364" width="21.36328125" style="517" customWidth="1"/>
    <col min="5365" max="5365" width="7.6328125" style="517" customWidth="1"/>
    <col min="5366" max="5377" width="0" style="517" hidden="1" customWidth="1"/>
    <col min="5378" max="5378" width="8.453125" style="517" customWidth="1"/>
    <col min="5379" max="5379" width="0" style="517" hidden="1" customWidth="1"/>
    <col min="5380" max="5381" width="10.36328125" style="517" customWidth="1"/>
    <col min="5382" max="5382" width="8" style="517" customWidth="1"/>
    <col min="5383" max="5383" width="8.90625" style="517"/>
    <col min="5384" max="5384" width="9.36328125" style="517" customWidth="1"/>
    <col min="5385" max="5618" width="8.90625" style="517"/>
    <col min="5619" max="5619" width="3.1796875" style="517" customWidth="1"/>
    <col min="5620" max="5620" width="21.36328125" style="517" customWidth="1"/>
    <col min="5621" max="5621" width="7.6328125" style="517" customWidth="1"/>
    <col min="5622" max="5633" width="0" style="517" hidden="1" customWidth="1"/>
    <col min="5634" max="5634" width="8.453125" style="517" customWidth="1"/>
    <col min="5635" max="5635" width="0" style="517" hidden="1" customWidth="1"/>
    <col min="5636" max="5637" width="10.36328125" style="517" customWidth="1"/>
    <col min="5638" max="5638" width="8" style="517" customWidth="1"/>
    <col min="5639" max="5639" width="8.90625" style="517"/>
    <col min="5640" max="5640" width="9.36328125" style="517" customWidth="1"/>
    <col min="5641" max="5874" width="8.90625" style="517"/>
    <col min="5875" max="5875" width="3.1796875" style="517" customWidth="1"/>
    <col min="5876" max="5876" width="21.36328125" style="517" customWidth="1"/>
    <col min="5877" max="5877" width="7.6328125" style="517" customWidth="1"/>
    <col min="5878" max="5889" width="0" style="517" hidden="1" customWidth="1"/>
    <col min="5890" max="5890" width="8.453125" style="517" customWidth="1"/>
    <col min="5891" max="5891" width="0" style="517" hidden="1" customWidth="1"/>
    <col min="5892" max="5893" width="10.36328125" style="517" customWidth="1"/>
    <col min="5894" max="5894" width="8" style="517" customWidth="1"/>
    <col min="5895" max="5895" width="8.90625" style="517"/>
    <col min="5896" max="5896" width="9.36328125" style="517" customWidth="1"/>
    <col min="5897" max="6130" width="8.90625" style="517"/>
    <col min="6131" max="6131" width="3.1796875" style="517" customWidth="1"/>
    <col min="6132" max="6132" width="21.36328125" style="517" customWidth="1"/>
    <col min="6133" max="6133" width="7.6328125" style="517" customWidth="1"/>
    <col min="6134" max="6145" width="0" style="517" hidden="1" customWidth="1"/>
    <col min="6146" max="6146" width="8.453125" style="517" customWidth="1"/>
    <col min="6147" max="6147" width="0" style="517" hidden="1" customWidth="1"/>
    <col min="6148" max="6149" width="10.36328125" style="517" customWidth="1"/>
    <col min="6150" max="6150" width="8" style="517" customWidth="1"/>
    <col min="6151" max="6151" width="8.90625" style="517"/>
    <col min="6152" max="6152" width="9.36328125" style="517" customWidth="1"/>
    <col min="6153" max="6386" width="8.90625" style="517"/>
    <col min="6387" max="6387" width="3.1796875" style="517" customWidth="1"/>
    <col min="6388" max="6388" width="21.36328125" style="517" customWidth="1"/>
    <col min="6389" max="6389" width="7.6328125" style="517" customWidth="1"/>
    <col min="6390" max="6401" width="0" style="517" hidden="1" customWidth="1"/>
    <col min="6402" max="6402" width="8.453125" style="517" customWidth="1"/>
    <col min="6403" max="6403" width="0" style="517" hidden="1" customWidth="1"/>
    <col min="6404" max="6405" width="10.36328125" style="517" customWidth="1"/>
    <col min="6406" max="6406" width="8" style="517" customWidth="1"/>
    <col min="6407" max="6407" width="8.90625" style="517"/>
    <col min="6408" max="6408" width="9.36328125" style="517" customWidth="1"/>
    <col min="6409" max="6642" width="8.90625" style="517"/>
    <col min="6643" max="6643" width="3.1796875" style="517" customWidth="1"/>
    <col min="6644" max="6644" width="21.36328125" style="517" customWidth="1"/>
    <col min="6645" max="6645" width="7.6328125" style="517" customWidth="1"/>
    <col min="6646" max="6657" width="0" style="517" hidden="1" customWidth="1"/>
    <col min="6658" max="6658" width="8.453125" style="517" customWidth="1"/>
    <col min="6659" max="6659" width="0" style="517" hidden="1" customWidth="1"/>
    <col min="6660" max="6661" width="10.36328125" style="517" customWidth="1"/>
    <col min="6662" max="6662" width="8" style="517" customWidth="1"/>
    <col min="6663" max="6663" width="8.90625" style="517"/>
    <col min="6664" max="6664" width="9.36328125" style="517" customWidth="1"/>
    <col min="6665" max="6898" width="8.90625" style="517"/>
    <col min="6899" max="6899" width="3.1796875" style="517" customWidth="1"/>
    <col min="6900" max="6900" width="21.36328125" style="517" customWidth="1"/>
    <col min="6901" max="6901" width="7.6328125" style="517" customWidth="1"/>
    <col min="6902" max="6913" width="0" style="517" hidden="1" customWidth="1"/>
    <col min="6914" max="6914" width="8.453125" style="517" customWidth="1"/>
    <col min="6915" max="6915" width="0" style="517" hidden="1" customWidth="1"/>
    <col min="6916" max="6917" width="10.36328125" style="517" customWidth="1"/>
    <col min="6918" max="6918" width="8" style="517" customWidth="1"/>
    <col min="6919" max="6919" width="8.90625" style="517"/>
    <col min="6920" max="6920" width="9.36328125" style="517" customWidth="1"/>
    <col min="6921" max="7154" width="8.90625" style="517"/>
    <col min="7155" max="7155" width="3.1796875" style="517" customWidth="1"/>
    <col min="7156" max="7156" width="21.36328125" style="517" customWidth="1"/>
    <col min="7157" max="7157" width="7.6328125" style="517" customWidth="1"/>
    <col min="7158" max="7169" width="0" style="517" hidden="1" customWidth="1"/>
    <col min="7170" max="7170" width="8.453125" style="517" customWidth="1"/>
    <col min="7171" max="7171" width="0" style="517" hidden="1" customWidth="1"/>
    <col min="7172" max="7173" width="10.36328125" style="517" customWidth="1"/>
    <col min="7174" max="7174" width="8" style="517" customWidth="1"/>
    <col min="7175" max="7175" width="8.90625" style="517"/>
    <col min="7176" max="7176" width="9.36328125" style="517" customWidth="1"/>
    <col min="7177" max="7410" width="8.90625" style="517"/>
    <col min="7411" max="7411" width="3.1796875" style="517" customWidth="1"/>
    <col min="7412" max="7412" width="21.36328125" style="517" customWidth="1"/>
    <col min="7413" max="7413" width="7.6328125" style="517" customWidth="1"/>
    <col min="7414" max="7425" width="0" style="517" hidden="1" customWidth="1"/>
    <col min="7426" max="7426" width="8.453125" style="517" customWidth="1"/>
    <col min="7427" max="7427" width="0" style="517" hidden="1" customWidth="1"/>
    <col min="7428" max="7429" width="10.36328125" style="517" customWidth="1"/>
    <col min="7430" max="7430" width="8" style="517" customWidth="1"/>
    <col min="7431" max="7431" width="8.90625" style="517"/>
    <col min="7432" max="7432" width="9.36328125" style="517" customWidth="1"/>
    <col min="7433" max="7666" width="8.90625" style="517"/>
    <col min="7667" max="7667" width="3.1796875" style="517" customWidth="1"/>
    <col min="7668" max="7668" width="21.36328125" style="517" customWidth="1"/>
    <col min="7669" max="7669" width="7.6328125" style="517" customWidth="1"/>
    <col min="7670" max="7681" width="0" style="517" hidden="1" customWidth="1"/>
    <col min="7682" max="7682" width="8.453125" style="517" customWidth="1"/>
    <col min="7683" max="7683" width="0" style="517" hidden="1" customWidth="1"/>
    <col min="7684" max="7685" width="10.36328125" style="517" customWidth="1"/>
    <col min="7686" max="7686" width="8" style="517" customWidth="1"/>
    <col min="7687" max="7687" width="8.90625" style="517"/>
    <col min="7688" max="7688" width="9.36328125" style="517" customWidth="1"/>
    <col min="7689" max="7922" width="8.90625" style="517"/>
    <col min="7923" max="7923" width="3.1796875" style="517" customWidth="1"/>
    <col min="7924" max="7924" width="21.36328125" style="517" customWidth="1"/>
    <col min="7925" max="7925" width="7.6328125" style="517" customWidth="1"/>
    <col min="7926" max="7937" width="0" style="517" hidden="1" customWidth="1"/>
    <col min="7938" max="7938" width="8.453125" style="517" customWidth="1"/>
    <col min="7939" max="7939" width="0" style="517" hidden="1" customWidth="1"/>
    <col min="7940" max="7941" width="10.36328125" style="517" customWidth="1"/>
    <col min="7942" max="7942" width="8" style="517" customWidth="1"/>
    <col min="7943" max="7943" width="8.90625" style="517"/>
    <col min="7944" max="7944" width="9.36328125" style="517" customWidth="1"/>
    <col min="7945" max="8178" width="8.90625" style="517"/>
    <col min="8179" max="8179" width="3.1796875" style="517" customWidth="1"/>
    <col min="8180" max="8180" width="21.36328125" style="517" customWidth="1"/>
    <col min="8181" max="8181" width="7.6328125" style="517" customWidth="1"/>
    <col min="8182" max="8193" width="0" style="517" hidden="1" customWidth="1"/>
    <col min="8194" max="8194" width="8.453125" style="517" customWidth="1"/>
    <col min="8195" max="8195" width="0" style="517" hidden="1" customWidth="1"/>
    <col min="8196" max="8197" width="10.36328125" style="517" customWidth="1"/>
    <col min="8198" max="8198" width="8" style="517" customWidth="1"/>
    <col min="8199" max="8199" width="8.90625" style="517"/>
    <col min="8200" max="8200" width="9.36328125" style="517" customWidth="1"/>
    <col min="8201" max="8434" width="8.90625" style="517"/>
    <col min="8435" max="8435" width="3.1796875" style="517" customWidth="1"/>
    <col min="8436" max="8436" width="21.36328125" style="517" customWidth="1"/>
    <col min="8437" max="8437" width="7.6328125" style="517" customWidth="1"/>
    <col min="8438" max="8449" width="0" style="517" hidden="1" customWidth="1"/>
    <col min="8450" max="8450" width="8.453125" style="517" customWidth="1"/>
    <col min="8451" max="8451" width="0" style="517" hidden="1" customWidth="1"/>
    <col min="8452" max="8453" width="10.36328125" style="517" customWidth="1"/>
    <col min="8454" max="8454" width="8" style="517" customWidth="1"/>
    <col min="8455" max="8455" width="8.90625" style="517"/>
    <col min="8456" max="8456" width="9.36328125" style="517" customWidth="1"/>
    <col min="8457" max="8690" width="8.90625" style="517"/>
    <col min="8691" max="8691" width="3.1796875" style="517" customWidth="1"/>
    <col min="8692" max="8692" width="21.36328125" style="517" customWidth="1"/>
    <col min="8693" max="8693" width="7.6328125" style="517" customWidth="1"/>
    <col min="8694" max="8705" width="0" style="517" hidden="1" customWidth="1"/>
    <col min="8706" max="8706" width="8.453125" style="517" customWidth="1"/>
    <col min="8707" max="8707" width="0" style="517" hidden="1" customWidth="1"/>
    <col min="8708" max="8709" width="10.36328125" style="517" customWidth="1"/>
    <col min="8710" max="8710" width="8" style="517" customWidth="1"/>
    <col min="8711" max="8711" width="8.90625" style="517"/>
    <col min="8712" max="8712" width="9.36328125" style="517" customWidth="1"/>
    <col min="8713" max="8946" width="8.90625" style="517"/>
    <col min="8947" max="8947" width="3.1796875" style="517" customWidth="1"/>
    <col min="8948" max="8948" width="21.36328125" style="517" customWidth="1"/>
    <col min="8949" max="8949" width="7.6328125" style="517" customWidth="1"/>
    <col min="8950" max="8961" width="0" style="517" hidden="1" customWidth="1"/>
    <col min="8962" max="8962" width="8.453125" style="517" customWidth="1"/>
    <col min="8963" max="8963" width="0" style="517" hidden="1" customWidth="1"/>
    <col min="8964" max="8965" width="10.36328125" style="517" customWidth="1"/>
    <col min="8966" max="8966" width="8" style="517" customWidth="1"/>
    <col min="8967" max="8967" width="8.90625" style="517"/>
    <col min="8968" max="8968" width="9.36328125" style="517" customWidth="1"/>
    <col min="8969" max="9202" width="8.90625" style="517"/>
    <col min="9203" max="9203" width="3.1796875" style="517" customWidth="1"/>
    <col min="9204" max="9204" width="21.36328125" style="517" customWidth="1"/>
    <col min="9205" max="9205" width="7.6328125" style="517" customWidth="1"/>
    <col min="9206" max="9217" width="0" style="517" hidden="1" customWidth="1"/>
    <col min="9218" max="9218" width="8.453125" style="517" customWidth="1"/>
    <col min="9219" max="9219" width="0" style="517" hidden="1" customWidth="1"/>
    <col min="9220" max="9221" width="10.36328125" style="517" customWidth="1"/>
    <col min="9222" max="9222" width="8" style="517" customWidth="1"/>
    <col min="9223" max="9223" width="8.90625" style="517"/>
    <col min="9224" max="9224" width="9.36328125" style="517" customWidth="1"/>
    <col min="9225" max="9458" width="8.90625" style="517"/>
    <col min="9459" max="9459" width="3.1796875" style="517" customWidth="1"/>
    <col min="9460" max="9460" width="21.36328125" style="517" customWidth="1"/>
    <col min="9461" max="9461" width="7.6328125" style="517" customWidth="1"/>
    <col min="9462" max="9473" width="0" style="517" hidden="1" customWidth="1"/>
    <col min="9474" max="9474" width="8.453125" style="517" customWidth="1"/>
    <col min="9475" max="9475" width="0" style="517" hidden="1" customWidth="1"/>
    <col min="9476" max="9477" width="10.36328125" style="517" customWidth="1"/>
    <col min="9478" max="9478" width="8" style="517" customWidth="1"/>
    <col min="9479" max="9479" width="8.90625" style="517"/>
    <col min="9480" max="9480" width="9.36328125" style="517" customWidth="1"/>
    <col min="9481" max="9714" width="8.90625" style="517"/>
    <col min="9715" max="9715" width="3.1796875" style="517" customWidth="1"/>
    <col min="9716" max="9716" width="21.36328125" style="517" customWidth="1"/>
    <col min="9717" max="9717" width="7.6328125" style="517" customWidth="1"/>
    <col min="9718" max="9729" width="0" style="517" hidden="1" customWidth="1"/>
    <col min="9730" max="9730" width="8.453125" style="517" customWidth="1"/>
    <col min="9731" max="9731" width="0" style="517" hidden="1" customWidth="1"/>
    <col min="9732" max="9733" width="10.36328125" style="517" customWidth="1"/>
    <col min="9734" max="9734" width="8" style="517" customWidth="1"/>
    <col min="9735" max="9735" width="8.90625" style="517"/>
    <col min="9736" max="9736" width="9.36328125" style="517" customWidth="1"/>
    <col min="9737" max="9970" width="8.90625" style="517"/>
    <col min="9971" max="9971" width="3.1796875" style="517" customWidth="1"/>
    <col min="9972" max="9972" width="21.36328125" style="517" customWidth="1"/>
    <col min="9973" max="9973" width="7.6328125" style="517" customWidth="1"/>
    <col min="9974" max="9985" width="0" style="517" hidden="1" customWidth="1"/>
    <col min="9986" max="9986" width="8.453125" style="517" customWidth="1"/>
    <col min="9987" max="9987" width="0" style="517" hidden="1" customWidth="1"/>
    <col min="9988" max="9989" width="10.36328125" style="517" customWidth="1"/>
    <col min="9990" max="9990" width="8" style="517" customWidth="1"/>
    <col min="9991" max="9991" width="8.90625" style="517"/>
    <col min="9992" max="9992" width="9.36328125" style="517" customWidth="1"/>
    <col min="9993" max="10226" width="8.90625" style="517"/>
    <col min="10227" max="10227" width="3.1796875" style="517" customWidth="1"/>
    <col min="10228" max="10228" width="21.36328125" style="517" customWidth="1"/>
    <col min="10229" max="10229" width="7.6328125" style="517" customWidth="1"/>
    <col min="10230" max="10241" width="0" style="517" hidden="1" customWidth="1"/>
    <col min="10242" max="10242" width="8.453125" style="517" customWidth="1"/>
    <col min="10243" max="10243" width="0" style="517" hidden="1" customWidth="1"/>
    <col min="10244" max="10245" width="10.36328125" style="517" customWidth="1"/>
    <col min="10246" max="10246" width="8" style="517" customWidth="1"/>
    <col min="10247" max="10247" width="8.90625" style="517"/>
    <col min="10248" max="10248" width="9.36328125" style="517" customWidth="1"/>
    <col min="10249" max="10482" width="8.90625" style="517"/>
    <col min="10483" max="10483" width="3.1796875" style="517" customWidth="1"/>
    <col min="10484" max="10484" width="21.36328125" style="517" customWidth="1"/>
    <col min="10485" max="10485" width="7.6328125" style="517" customWidth="1"/>
    <col min="10486" max="10497" width="0" style="517" hidden="1" customWidth="1"/>
    <col min="10498" max="10498" width="8.453125" style="517" customWidth="1"/>
    <col min="10499" max="10499" width="0" style="517" hidden="1" customWidth="1"/>
    <col min="10500" max="10501" width="10.36328125" style="517" customWidth="1"/>
    <col min="10502" max="10502" width="8" style="517" customWidth="1"/>
    <col min="10503" max="10503" width="8.90625" style="517"/>
    <col min="10504" max="10504" width="9.36328125" style="517" customWidth="1"/>
    <col min="10505" max="10738" width="8.90625" style="517"/>
    <col min="10739" max="10739" width="3.1796875" style="517" customWidth="1"/>
    <col min="10740" max="10740" width="21.36328125" style="517" customWidth="1"/>
    <col min="10741" max="10741" width="7.6328125" style="517" customWidth="1"/>
    <col min="10742" max="10753" width="0" style="517" hidden="1" customWidth="1"/>
    <col min="10754" max="10754" width="8.453125" style="517" customWidth="1"/>
    <col min="10755" max="10755" width="0" style="517" hidden="1" customWidth="1"/>
    <col min="10756" max="10757" width="10.36328125" style="517" customWidth="1"/>
    <col min="10758" max="10758" width="8" style="517" customWidth="1"/>
    <col min="10759" max="10759" width="8.90625" style="517"/>
    <col min="10760" max="10760" width="9.36328125" style="517" customWidth="1"/>
    <col min="10761" max="10994" width="8.90625" style="517"/>
    <col min="10995" max="10995" width="3.1796875" style="517" customWidth="1"/>
    <col min="10996" max="10996" width="21.36328125" style="517" customWidth="1"/>
    <col min="10997" max="10997" width="7.6328125" style="517" customWidth="1"/>
    <col min="10998" max="11009" width="0" style="517" hidden="1" customWidth="1"/>
    <col min="11010" max="11010" width="8.453125" style="517" customWidth="1"/>
    <col min="11011" max="11011" width="0" style="517" hidden="1" customWidth="1"/>
    <col min="11012" max="11013" width="10.36328125" style="517" customWidth="1"/>
    <col min="11014" max="11014" width="8" style="517" customWidth="1"/>
    <col min="11015" max="11015" width="8.90625" style="517"/>
    <col min="11016" max="11016" width="9.36328125" style="517" customWidth="1"/>
    <col min="11017" max="11250" width="8.90625" style="517"/>
    <col min="11251" max="11251" width="3.1796875" style="517" customWidth="1"/>
    <col min="11252" max="11252" width="21.36328125" style="517" customWidth="1"/>
    <col min="11253" max="11253" width="7.6328125" style="517" customWidth="1"/>
    <col min="11254" max="11265" width="0" style="517" hidden="1" customWidth="1"/>
    <col min="11266" max="11266" width="8.453125" style="517" customWidth="1"/>
    <col min="11267" max="11267" width="0" style="517" hidden="1" customWidth="1"/>
    <col min="11268" max="11269" width="10.36328125" style="517" customWidth="1"/>
    <col min="11270" max="11270" width="8" style="517" customWidth="1"/>
    <col min="11271" max="11271" width="8.90625" style="517"/>
    <col min="11272" max="11272" width="9.36328125" style="517" customWidth="1"/>
    <col min="11273" max="11506" width="8.90625" style="517"/>
    <col min="11507" max="11507" width="3.1796875" style="517" customWidth="1"/>
    <col min="11508" max="11508" width="21.36328125" style="517" customWidth="1"/>
    <col min="11509" max="11509" width="7.6328125" style="517" customWidth="1"/>
    <col min="11510" max="11521" width="0" style="517" hidden="1" customWidth="1"/>
    <col min="11522" max="11522" width="8.453125" style="517" customWidth="1"/>
    <col min="11523" max="11523" width="0" style="517" hidden="1" customWidth="1"/>
    <col min="11524" max="11525" width="10.36328125" style="517" customWidth="1"/>
    <col min="11526" max="11526" width="8" style="517" customWidth="1"/>
    <col min="11527" max="11527" width="8.90625" style="517"/>
    <col min="11528" max="11528" width="9.36328125" style="517" customWidth="1"/>
    <col min="11529" max="11762" width="8.90625" style="517"/>
    <col min="11763" max="11763" width="3.1796875" style="517" customWidth="1"/>
    <col min="11764" max="11764" width="21.36328125" style="517" customWidth="1"/>
    <col min="11765" max="11765" width="7.6328125" style="517" customWidth="1"/>
    <col min="11766" max="11777" width="0" style="517" hidden="1" customWidth="1"/>
    <col min="11778" max="11778" width="8.453125" style="517" customWidth="1"/>
    <col min="11779" max="11779" width="0" style="517" hidden="1" customWidth="1"/>
    <col min="11780" max="11781" width="10.36328125" style="517" customWidth="1"/>
    <col min="11782" max="11782" width="8" style="517" customWidth="1"/>
    <col min="11783" max="11783" width="8.90625" style="517"/>
    <col min="11784" max="11784" width="9.36328125" style="517" customWidth="1"/>
    <col min="11785" max="12018" width="8.90625" style="517"/>
    <col min="12019" max="12019" width="3.1796875" style="517" customWidth="1"/>
    <col min="12020" max="12020" width="21.36328125" style="517" customWidth="1"/>
    <col min="12021" max="12021" width="7.6328125" style="517" customWidth="1"/>
    <col min="12022" max="12033" width="0" style="517" hidden="1" customWidth="1"/>
    <col min="12034" max="12034" width="8.453125" style="517" customWidth="1"/>
    <col min="12035" max="12035" width="0" style="517" hidden="1" customWidth="1"/>
    <col min="12036" max="12037" width="10.36328125" style="517" customWidth="1"/>
    <col min="12038" max="12038" width="8" style="517" customWidth="1"/>
    <col min="12039" max="12039" width="8.90625" style="517"/>
    <col min="12040" max="12040" width="9.36328125" style="517" customWidth="1"/>
    <col min="12041" max="12274" width="8.90625" style="517"/>
    <col min="12275" max="12275" width="3.1796875" style="517" customWidth="1"/>
    <col min="12276" max="12276" width="21.36328125" style="517" customWidth="1"/>
    <col min="12277" max="12277" width="7.6328125" style="517" customWidth="1"/>
    <col min="12278" max="12289" width="0" style="517" hidden="1" customWidth="1"/>
    <col min="12290" max="12290" width="8.453125" style="517" customWidth="1"/>
    <col min="12291" max="12291" width="0" style="517" hidden="1" customWidth="1"/>
    <col min="12292" max="12293" width="10.36328125" style="517" customWidth="1"/>
    <col min="12294" max="12294" width="8" style="517" customWidth="1"/>
    <col min="12295" max="12295" width="8.90625" style="517"/>
    <col min="12296" max="12296" width="9.36328125" style="517" customWidth="1"/>
    <col min="12297" max="12530" width="8.90625" style="517"/>
    <col min="12531" max="12531" width="3.1796875" style="517" customWidth="1"/>
    <col min="12532" max="12532" width="21.36328125" style="517" customWidth="1"/>
    <col min="12533" max="12533" width="7.6328125" style="517" customWidth="1"/>
    <col min="12534" max="12545" width="0" style="517" hidden="1" customWidth="1"/>
    <col min="12546" max="12546" width="8.453125" style="517" customWidth="1"/>
    <col min="12547" max="12547" width="0" style="517" hidden="1" customWidth="1"/>
    <col min="12548" max="12549" width="10.36328125" style="517" customWidth="1"/>
    <col min="12550" max="12550" width="8" style="517" customWidth="1"/>
    <col min="12551" max="12551" width="8.90625" style="517"/>
    <col min="12552" max="12552" width="9.36328125" style="517" customWidth="1"/>
    <col min="12553" max="12786" width="8.90625" style="517"/>
    <col min="12787" max="12787" width="3.1796875" style="517" customWidth="1"/>
    <col min="12788" max="12788" width="21.36328125" style="517" customWidth="1"/>
    <col min="12789" max="12789" width="7.6328125" style="517" customWidth="1"/>
    <col min="12790" max="12801" width="0" style="517" hidden="1" customWidth="1"/>
    <col min="12802" max="12802" width="8.453125" style="517" customWidth="1"/>
    <col min="12803" max="12803" width="0" style="517" hidden="1" customWidth="1"/>
    <col min="12804" max="12805" width="10.36328125" style="517" customWidth="1"/>
    <col min="12806" max="12806" width="8" style="517" customWidth="1"/>
    <col min="12807" max="12807" width="8.90625" style="517"/>
    <col min="12808" max="12808" width="9.36328125" style="517" customWidth="1"/>
    <col min="12809" max="13042" width="8.90625" style="517"/>
    <col min="13043" max="13043" width="3.1796875" style="517" customWidth="1"/>
    <col min="13044" max="13044" width="21.36328125" style="517" customWidth="1"/>
    <col min="13045" max="13045" width="7.6328125" style="517" customWidth="1"/>
    <col min="13046" max="13057" width="0" style="517" hidden="1" customWidth="1"/>
    <col min="13058" max="13058" width="8.453125" style="517" customWidth="1"/>
    <col min="13059" max="13059" width="0" style="517" hidden="1" customWidth="1"/>
    <col min="13060" max="13061" width="10.36328125" style="517" customWidth="1"/>
    <col min="13062" max="13062" width="8" style="517" customWidth="1"/>
    <col min="13063" max="13063" width="8.90625" style="517"/>
    <col min="13064" max="13064" width="9.36328125" style="517" customWidth="1"/>
    <col min="13065" max="13298" width="8.90625" style="517"/>
    <col min="13299" max="13299" width="3.1796875" style="517" customWidth="1"/>
    <col min="13300" max="13300" width="21.36328125" style="517" customWidth="1"/>
    <col min="13301" max="13301" width="7.6328125" style="517" customWidth="1"/>
    <col min="13302" max="13313" width="0" style="517" hidden="1" customWidth="1"/>
    <col min="13314" max="13314" width="8.453125" style="517" customWidth="1"/>
    <col min="13315" max="13315" width="0" style="517" hidden="1" customWidth="1"/>
    <col min="13316" max="13317" width="10.36328125" style="517" customWidth="1"/>
    <col min="13318" max="13318" width="8" style="517" customWidth="1"/>
    <col min="13319" max="13319" width="8.90625" style="517"/>
    <col min="13320" max="13320" width="9.36328125" style="517" customWidth="1"/>
    <col min="13321" max="13554" width="8.90625" style="517"/>
    <col min="13555" max="13555" width="3.1796875" style="517" customWidth="1"/>
    <col min="13556" max="13556" width="21.36328125" style="517" customWidth="1"/>
    <col min="13557" max="13557" width="7.6328125" style="517" customWidth="1"/>
    <col min="13558" max="13569" width="0" style="517" hidden="1" customWidth="1"/>
    <col min="13570" max="13570" width="8.453125" style="517" customWidth="1"/>
    <col min="13571" max="13571" width="0" style="517" hidden="1" customWidth="1"/>
    <col min="13572" max="13573" width="10.36328125" style="517" customWidth="1"/>
    <col min="13574" max="13574" width="8" style="517" customWidth="1"/>
    <col min="13575" max="13575" width="8.90625" style="517"/>
    <col min="13576" max="13576" width="9.36328125" style="517" customWidth="1"/>
    <col min="13577" max="13810" width="8.90625" style="517"/>
    <col min="13811" max="13811" width="3.1796875" style="517" customWidth="1"/>
    <col min="13812" max="13812" width="21.36328125" style="517" customWidth="1"/>
    <col min="13813" max="13813" width="7.6328125" style="517" customWidth="1"/>
    <col min="13814" max="13825" width="0" style="517" hidden="1" customWidth="1"/>
    <col min="13826" max="13826" width="8.453125" style="517" customWidth="1"/>
    <col min="13827" max="13827" width="0" style="517" hidden="1" customWidth="1"/>
    <col min="13828" max="13829" width="10.36328125" style="517" customWidth="1"/>
    <col min="13830" max="13830" width="8" style="517" customWidth="1"/>
    <col min="13831" max="13831" width="8.90625" style="517"/>
    <col min="13832" max="13832" width="9.36328125" style="517" customWidth="1"/>
    <col min="13833" max="14066" width="8.90625" style="517"/>
    <col min="14067" max="14067" width="3.1796875" style="517" customWidth="1"/>
    <col min="14068" max="14068" width="21.36328125" style="517" customWidth="1"/>
    <col min="14069" max="14069" width="7.6328125" style="517" customWidth="1"/>
    <col min="14070" max="14081" width="0" style="517" hidden="1" customWidth="1"/>
    <col min="14082" max="14082" width="8.453125" style="517" customWidth="1"/>
    <col min="14083" max="14083" width="0" style="517" hidden="1" customWidth="1"/>
    <col min="14084" max="14085" width="10.36328125" style="517" customWidth="1"/>
    <col min="14086" max="14086" width="8" style="517" customWidth="1"/>
    <col min="14087" max="14087" width="8.90625" style="517"/>
    <col min="14088" max="14088" width="9.36328125" style="517" customWidth="1"/>
    <col min="14089" max="14322" width="8.90625" style="517"/>
    <col min="14323" max="14323" width="3.1796875" style="517" customWidth="1"/>
    <col min="14324" max="14324" width="21.36328125" style="517" customWidth="1"/>
    <col min="14325" max="14325" width="7.6328125" style="517" customWidth="1"/>
    <col min="14326" max="14337" width="0" style="517" hidden="1" customWidth="1"/>
    <col min="14338" max="14338" width="8.453125" style="517" customWidth="1"/>
    <col min="14339" max="14339" width="0" style="517" hidden="1" customWidth="1"/>
    <col min="14340" max="14341" width="10.36328125" style="517" customWidth="1"/>
    <col min="14342" max="14342" width="8" style="517" customWidth="1"/>
    <col min="14343" max="14343" width="8.90625" style="517"/>
    <col min="14344" max="14344" width="9.36328125" style="517" customWidth="1"/>
    <col min="14345" max="14578" width="8.90625" style="517"/>
    <col min="14579" max="14579" width="3.1796875" style="517" customWidth="1"/>
    <col min="14580" max="14580" width="21.36328125" style="517" customWidth="1"/>
    <col min="14581" max="14581" width="7.6328125" style="517" customWidth="1"/>
    <col min="14582" max="14593" width="0" style="517" hidden="1" customWidth="1"/>
    <col min="14594" max="14594" width="8.453125" style="517" customWidth="1"/>
    <col min="14595" max="14595" width="0" style="517" hidden="1" customWidth="1"/>
    <col min="14596" max="14597" width="10.36328125" style="517" customWidth="1"/>
    <col min="14598" max="14598" width="8" style="517" customWidth="1"/>
    <col min="14599" max="14599" width="8.90625" style="517"/>
    <col min="14600" max="14600" width="9.36328125" style="517" customWidth="1"/>
    <col min="14601" max="14834" width="8.90625" style="517"/>
    <col min="14835" max="14835" width="3.1796875" style="517" customWidth="1"/>
    <col min="14836" max="14836" width="21.36328125" style="517" customWidth="1"/>
    <col min="14837" max="14837" width="7.6328125" style="517" customWidth="1"/>
    <col min="14838" max="14849" width="0" style="517" hidden="1" customWidth="1"/>
    <col min="14850" max="14850" width="8.453125" style="517" customWidth="1"/>
    <col min="14851" max="14851" width="0" style="517" hidden="1" customWidth="1"/>
    <col min="14852" max="14853" width="10.36328125" style="517" customWidth="1"/>
    <col min="14854" max="14854" width="8" style="517" customWidth="1"/>
    <col min="14855" max="14855" width="8.90625" style="517"/>
    <col min="14856" max="14856" width="9.36328125" style="517" customWidth="1"/>
    <col min="14857" max="15090" width="8.90625" style="517"/>
    <col min="15091" max="15091" width="3.1796875" style="517" customWidth="1"/>
    <col min="15092" max="15092" width="21.36328125" style="517" customWidth="1"/>
    <col min="15093" max="15093" width="7.6328125" style="517" customWidth="1"/>
    <col min="15094" max="15105" width="0" style="517" hidden="1" customWidth="1"/>
    <col min="15106" max="15106" width="8.453125" style="517" customWidth="1"/>
    <col min="15107" max="15107" width="0" style="517" hidden="1" customWidth="1"/>
    <col min="15108" max="15109" width="10.36328125" style="517" customWidth="1"/>
    <col min="15110" max="15110" width="8" style="517" customWidth="1"/>
    <col min="15111" max="15111" width="8.90625" style="517"/>
    <col min="15112" max="15112" width="9.36328125" style="517" customWidth="1"/>
    <col min="15113" max="15346" width="8.90625" style="517"/>
    <col min="15347" max="15347" width="3.1796875" style="517" customWidth="1"/>
    <col min="15348" max="15348" width="21.36328125" style="517" customWidth="1"/>
    <col min="15349" max="15349" width="7.6328125" style="517" customWidth="1"/>
    <col min="15350" max="15361" width="0" style="517" hidden="1" customWidth="1"/>
    <col min="15362" max="15362" width="8.453125" style="517" customWidth="1"/>
    <col min="15363" max="15363" width="0" style="517" hidden="1" customWidth="1"/>
    <col min="15364" max="15365" width="10.36328125" style="517" customWidth="1"/>
    <col min="15366" max="15366" width="8" style="517" customWidth="1"/>
    <col min="15367" max="15367" width="8.90625" style="517"/>
    <col min="15368" max="15368" width="9.36328125" style="517" customWidth="1"/>
    <col min="15369" max="15602" width="8.90625" style="517"/>
    <col min="15603" max="15603" width="3.1796875" style="517" customWidth="1"/>
    <col min="15604" max="15604" width="21.36328125" style="517" customWidth="1"/>
    <col min="15605" max="15605" width="7.6328125" style="517" customWidth="1"/>
    <col min="15606" max="15617" width="0" style="517" hidden="1" customWidth="1"/>
    <col min="15618" max="15618" width="8.453125" style="517" customWidth="1"/>
    <col min="15619" max="15619" width="0" style="517" hidden="1" customWidth="1"/>
    <col min="15620" max="15621" width="10.36328125" style="517" customWidth="1"/>
    <col min="15622" max="15622" width="8" style="517" customWidth="1"/>
    <col min="15623" max="15623" width="8.90625" style="517"/>
    <col min="15624" max="15624" width="9.36328125" style="517" customWidth="1"/>
    <col min="15625" max="15858" width="8.90625" style="517"/>
    <col min="15859" max="15859" width="3.1796875" style="517" customWidth="1"/>
    <col min="15860" max="15860" width="21.36328125" style="517" customWidth="1"/>
    <col min="15861" max="15861" width="7.6328125" style="517" customWidth="1"/>
    <col min="15862" max="15873" width="0" style="517" hidden="1" customWidth="1"/>
    <col min="15874" max="15874" width="8.453125" style="517" customWidth="1"/>
    <col min="15875" max="15875" width="0" style="517" hidden="1" customWidth="1"/>
    <col min="15876" max="15877" width="10.36328125" style="517" customWidth="1"/>
    <col min="15878" max="15878" width="8" style="517" customWidth="1"/>
    <col min="15879" max="15879" width="8.90625" style="517"/>
    <col min="15880" max="15880" width="9.36328125" style="517" customWidth="1"/>
    <col min="15881" max="16114" width="8.90625" style="517"/>
    <col min="16115" max="16115" width="3.1796875" style="517" customWidth="1"/>
    <col min="16116" max="16116" width="21.36328125" style="517" customWidth="1"/>
    <col min="16117" max="16117" width="7.6328125" style="517" customWidth="1"/>
    <col min="16118" max="16129" width="0" style="517" hidden="1" customWidth="1"/>
    <col min="16130" max="16130" width="8.453125" style="517" customWidth="1"/>
    <col min="16131" max="16131" width="0" style="517" hidden="1" customWidth="1"/>
    <col min="16132" max="16133" width="10.36328125" style="517" customWidth="1"/>
    <col min="16134" max="16134" width="8" style="517" customWidth="1"/>
    <col min="16135" max="16135" width="8.90625" style="517"/>
    <col min="16136" max="16136" width="9.36328125" style="517" customWidth="1"/>
    <col min="16137" max="16384" width="8.90625" style="517"/>
  </cols>
  <sheetData>
    <row r="1" spans="1:242" ht="18" customHeight="1" x14ac:dyDescent="0.35">
      <c r="A1" s="661" t="s">
        <v>161</v>
      </c>
      <c r="B1" s="661"/>
      <c r="C1" s="516"/>
      <c r="D1" s="516"/>
      <c r="E1" s="516"/>
      <c r="F1" s="516"/>
      <c r="G1" s="516"/>
      <c r="H1" s="516"/>
      <c r="I1" s="516"/>
      <c r="J1" s="516"/>
      <c r="K1" s="516"/>
    </row>
    <row r="2" spans="1:242" ht="38.25" customHeight="1" x14ac:dyDescent="0.35">
      <c r="A2" s="662" t="s">
        <v>432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</row>
    <row r="3" spans="1:242" ht="16.5" customHeight="1" x14ac:dyDescent="0.35">
      <c r="A3" s="663" t="str">
        <f>'NÔNG NGHIỆP'!A3:AB3</f>
        <v>(Kèm theo Báo cáo số 899/BC-UBND ngày 28 tháng 11 năm 2022 của UBND huyện Tuần Giáo)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</row>
    <row r="4" spans="1:242" ht="18" x14ac:dyDescent="0.35">
      <c r="A4" s="664"/>
      <c r="B4" s="664"/>
      <c r="C4" s="664"/>
      <c r="D4" s="664"/>
      <c r="E4" s="664"/>
      <c r="F4" s="664"/>
      <c r="G4" s="518"/>
      <c r="H4" s="518"/>
      <c r="I4" s="519"/>
      <c r="J4" s="519"/>
      <c r="K4" s="519"/>
    </row>
    <row r="5" spans="1:242" ht="24.75" customHeight="1" x14ac:dyDescent="0.35">
      <c r="A5" s="657" t="s">
        <v>160</v>
      </c>
      <c r="B5" s="657" t="s">
        <v>159</v>
      </c>
      <c r="C5" s="657" t="s">
        <v>158</v>
      </c>
      <c r="D5" s="658" t="s">
        <v>83</v>
      </c>
      <c r="E5" s="657" t="s">
        <v>415</v>
      </c>
      <c r="F5" s="657"/>
      <c r="G5" s="657"/>
      <c r="H5" s="657"/>
      <c r="I5" s="654" t="s">
        <v>419</v>
      </c>
      <c r="J5" s="660" t="s">
        <v>421</v>
      </c>
      <c r="K5" s="660"/>
      <c r="L5" s="660" t="s">
        <v>2</v>
      </c>
    </row>
    <row r="6" spans="1:242" ht="15" customHeight="1" x14ac:dyDescent="0.35">
      <c r="A6" s="657"/>
      <c r="B6" s="657"/>
      <c r="C6" s="657"/>
      <c r="D6" s="665"/>
      <c r="E6" s="658" t="s">
        <v>393</v>
      </c>
      <c r="F6" s="520" t="s">
        <v>418</v>
      </c>
      <c r="G6" s="520" t="s">
        <v>393</v>
      </c>
      <c r="H6" s="658" t="s">
        <v>418</v>
      </c>
      <c r="I6" s="655"/>
      <c r="J6" s="660" t="s">
        <v>423</v>
      </c>
      <c r="K6" s="660" t="s">
        <v>425</v>
      </c>
      <c r="L6" s="660"/>
    </row>
    <row r="7" spans="1:242" ht="15" customHeight="1" x14ac:dyDescent="0.35">
      <c r="A7" s="657"/>
      <c r="B7" s="657"/>
      <c r="C7" s="657"/>
      <c r="D7" s="659"/>
      <c r="E7" s="659"/>
      <c r="F7" s="520"/>
      <c r="G7" s="520"/>
      <c r="H7" s="659"/>
      <c r="I7" s="656"/>
      <c r="J7" s="660"/>
      <c r="K7" s="660"/>
      <c r="L7" s="660"/>
    </row>
    <row r="8" spans="1:242" s="525" customFormat="1" x14ac:dyDescent="0.35">
      <c r="A8" s="521">
        <v>1</v>
      </c>
      <c r="B8" s="521">
        <v>2</v>
      </c>
      <c r="C8" s="521">
        <v>3</v>
      </c>
      <c r="D8" s="521">
        <v>4</v>
      </c>
      <c r="E8" s="522">
        <v>5</v>
      </c>
      <c r="F8" s="522">
        <v>17</v>
      </c>
      <c r="G8" s="522">
        <v>6</v>
      </c>
      <c r="H8" s="522">
        <v>6</v>
      </c>
      <c r="I8" s="356">
        <v>7</v>
      </c>
      <c r="J8" s="523" t="s">
        <v>426</v>
      </c>
      <c r="K8" s="524" t="s">
        <v>427</v>
      </c>
      <c r="L8" s="522">
        <v>10</v>
      </c>
    </row>
    <row r="9" spans="1:242" ht="24.75" customHeight="1" x14ac:dyDescent="0.35">
      <c r="A9" s="526"/>
      <c r="B9" s="526" t="s">
        <v>157</v>
      </c>
      <c r="C9" s="526" t="s">
        <v>144</v>
      </c>
      <c r="D9" s="527">
        <f>+D11+D12</f>
        <v>90970</v>
      </c>
      <c r="E9" s="527">
        <f>+E11+E12</f>
        <v>92287</v>
      </c>
      <c r="F9" s="527">
        <f ca="1">+F11+F12</f>
        <v>61599</v>
      </c>
      <c r="G9" s="527">
        <f>+G11+G12</f>
        <v>92056</v>
      </c>
      <c r="H9" s="527">
        <v>92422</v>
      </c>
      <c r="I9" s="528">
        <v>93920</v>
      </c>
      <c r="J9" s="529">
        <f>H9*100/D9</f>
        <v>101.59613059250302</v>
      </c>
      <c r="K9" s="529">
        <f>I9*100/H9</f>
        <v>101.62082621020969</v>
      </c>
      <c r="L9" s="530"/>
      <c r="M9" s="531">
        <f>+I9-H9</f>
        <v>1498</v>
      </c>
      <c r="N9" s="532"/>
      <c r="O9" s="532"/>
      <c r="P9" s="532"/>
      <c r="Q9" s="532"/>
      <c r="R9" s="532"/>
      <c r="S9" s="532"/>
      <c r="T9" s="532"/>
      <c r="U9" s="532"/>
      <c r="V9" s="532"/>
      <c r="W9" s="532"/>
      <c r="X9" s="532"/>
      <c r="Y9" s="532"/>
      <c r="Z9" s="532"/>
      <c r="AA9" s="532"/>
      <c r="AB9" s="532"/>
      <c r="AC9" s="532"/>
      <c r="AD9" s="532"/>
      <c r="AE9" s="532"/>
      <c r="AF9" s="532"/>
      <c r="AG9" s="532"/>
      <c r="AH9" s="532"/>
      <c r="AI9" s="532"/>
      <c r="AJ9" s="532"/>
      <c r="AK9" s="532"/>
      <c r="AL9" s="532"/>
      <c r="AM9" s="532"/>
      <c r="AN9" s="532"/>
      <c r="AO9" s="532"/>
      <c r="AP9" s="532"/>
      <c r="AQ9" s="532"/>
      <c r="AR9" s="532"/>
      <c r="AS9" s="532"/>
      <c r="AT9" s="532"/>
      <c r="AU9" s="532"/>
      <c r="AV9" s="532"/>
      <c r="AW9" s="532"/>
      <c r="AX9" s="532"/>
      <c r="AY9" s="532"/>
      <c r="AZ9" s="532"/>
      <c r="BA9" s="532"/>
      <c r="BB9" s="532"/>
      <c r="BC9" s="532"/>
      <c r="BD9" s="532"/>
      <c r="BE9" s="532"/>
      <c r="BF9" s="532"/>
      <c r="BG9" s="532"/>
      <c r="BH9" s="532"/>
      <c r="BI9" s="532"/>
      <c r="BJ9" s="532"/>
      <c r="BK9" s="532"/>
      <c r="BL9" s="532"/>
      <c r="BM9" s="532"/>
      <c r="BN9" s="532"/>
      <c r="BO9" s="532"/>
      <c r="BP9" s="532"/>
      <c r="BQ9" s="532"/>
      <c r="BR9" s="532"/>
      <c r="BS9" s="532"/>
      <c r="BT9" s="532"/>
      <c r="BU9" s="532"/>
      <c r="BV9" s="532"/>
      <c r="BW9" s="532"/>
      <c r="BX9" s="532"/>
      <c r="BY9" s="532"/>
      <c r="BZ9" s="532"/>
      <c r="CA9" s="532"/>
      <c r="CB9" s="532"/>
      <c r="CC9" s="532"/>
      <c r="CD9" s="532"/>
      <c r="CE9" s="532"/>
      <c r="CF9" s="532"/>
      <c r="CG9" s="532"/>
      <c r="CH9" s="532"/>
      <c r="CI9" s="532"/>
      <c r="CJ9" s="532"/>
      <c r="CK9" s="532"/>
      <c r="CL9" s="532"/>
      <c r="CM9" s="532"/>
      <c r="CN9" s="532"/>
      <c r="CO9" s="532"/>
      <c r="CP9" s="532"/>
      <c r="CQ9" s="532"/>
      <c r="CR9" s="532"/>
      <c r="CS9" s="532"/>
      <c r="CT9" s="532"/>
      <c r="CU9" s="532"/>
      <c r="CV9" s="532"/>
      <c r="CW9" s="532"/>
      <c r="CX9" s="532"/>
      <c r="CY9" s="532"/>
      <c r="CZ9" s="532"/>
      <c r="DA9" s="532"/>
      <c r="DB9" s="532"/>
      <c r="DC9" s="532"/>
      <c r="DD9" s="532"/>
      <c r="DE9" s="532"/>
      <c r="DF9" s="532"/>
      <c r="DG9" s="532"/>
      <c r="DH9" s="532"/>
      <c r="DI9" s="532"/>
      <c r="DJ9" s="532"/>
      <c r="DK9" s="532"/>
      <c r="DL9" s="532"/>
      <c r="DM9" s="532"/>
      <c r="DN9" s="532"/>
      <c r="DO9" s="532"/>
      <c r="DP9" s="532"/>
      <c r="DQ9" s="532"/>
      <c r="DR9" s="532"/>
      <c r="DS9" s="532"/>
      <c r="DT9" s="532"/>
      <c r="DU9" s="532"/>
      <c r="DV9" s="532"/>
      <c r="DW9" s="532"/>
      <c r="DX9" s="532"/>
      <c r="DY9" s="532"/>
      <c r="DZ9" s="532"/>
      <c r="EA9" s="532"/>
      <c r="EB9" s="532"/>
      <c r="EC9" s="532"/>
      <c r="ED9" s="532"/>
      <c r="EE9" s="532"/>
      <c r="EF9" s="532"/>
      <c r="EG9" s="532"/>
      <c r="EH9" s="532"/>
      <c r="EI9" s="532"/>
      <c r="EJ9" s="532"/>
      <c r="EK9" s="532"/>
      <c r="EL9" s="532"/>
      <c r="EM9" s="532"/>
      <c r="EN9" s="532"/>
      <c r="EO9" s="532"/>
      <c r="EP9" s="532"/>
      <c r="EQ9" s="532"/>
      <c r="ER9" s="532"/>
      <c r="ES9" s="532"/>
      <c r="ET9" s="532"/>
      <c r="EU9" s="532"/>
      <c r="EV9" s="532"/>
      <c r="EW9" s="532"/>
      <c r="EX9" s="532"/>
      <c r="EY9" s="532"/>
      <c r="EZ9" s="532"/>
      <c r="FA9" s="532"/>
      <c r="FB9" s="532"/>
      <c r="FC9" s="532"/>
      <c r="FD9" s="532"/>
      <c r="FE9" s="532"/>
      <c r="FF9" s="532"/>
      <c r="FG9" s="532"/>
      <c r="FH9" s="532"/>
      <c r="FI9" s="532"/>
      <c r="FJ9" s="532"/>
      <c r="FK9" s="532"/>
      <c r="FL9" s="532"/>
      <c r="FM9" s="532"/>
      <c r="FN9" s="532"/>
      <c r="FO9" s="532"/>
      <c r="FP9" s="532"/>
      <c r="FQ9" s="532"/>
      <c r="FR9" s="532"/>
      <c r="FS9" s="532"/>
      <c r="FT9" s="532"/>
      <c r="FU9" s="532"/>
      <c r="FV9" s="532"/>
      <c r="FW9" s="532"/>
      <c r="FX9" s="532"/>
      <c r="FY9" s="532"/>
      <c r="FZ9" s="532"/>
      <c r="GA9" s="532"/>
      <c r="GB9" s="532"/>
      <c r="GC9" s="532"/>
      <c r="GD9" s="532"/>
      <c r="GE9" s="532"/>
      <c r="GF9" s="532"/>
      <c r="GG9" s="532"/>
      <c r="GH9" s="532"/>
      <c r="GI9" s="532"/>
      <c r="GJ9" s="532"/>
      <c r="GK9" s="532"/>
      <c r="GL9" s="532"/>
      <c r="GM9" s="532"/>
      <c r="GN9" s="532"/>
      <c r="GO9" s="532"/>
      <c r="GP9" s="532"/>
      <c r="GQ9" s="532"/>
      <c r="GR9" s="532"/>
      <c r="GS9" s="532"/>
      <c r="GT9" s="532"/>
      <c r="GU9" s="532"/>
      <c r="GV9" s="532"/>
      <c r="GW9" s="532"/>
      <c r="GX9" s="532"/>
      <c r="GY9" s="532"/>
      <c r="GZ9" s="532"/>
      <c r="HA9" s="532"/>
      <c r="HB9" s="532"/>
      <c r="HC9" s="532"/>
      <c r="HD9" s="532"/>
      <c r="HE9" s="532"/>
      <c r="HF9" s="532"/>
      <c r="HG9" s="532"/>
      <c r="HH9" s="532"/>
      <c r="HI9" s="532"/>
      <c r="HJ9" s="532"/>
      <c r="HK9" s="532"/>
      <c r="HL9" s="532"/>
      <c r="HM9" s="532"/>
      <c r="HN9" s="532"/>
      <c r="HO9" s="532"/>
      <c r="HP9" s="532"/>
      <c r="HQ9" s="532"/>
      <c r="HR9" s="532"/>
      <c r="HS9" s="532"/>
      <c r="HT9" s="532"/>
      <c r="HU9" s="532"/>
      <c r="HV9" s="532"/>
      <c r="HW9" s="532"/>
      <c r="HX9" s="532"/>
      <c r="HY9" s="532"/>
      <c r="HZ9" s="532"/>
      <c r="IA9" s="532"/>
      <c r="IB9" s="532"/>
      <c r="IC9" s="532"/>
      <c r="ID9" s="532"/>
      <c r="IE9" s="532"/>
      <c r="IF9" s="532"/>
      <c r="IG9" s="532"/>
      <c r="IH9" s="532"/>
    </row>
    <row r="10" spans="1:242" ht="18.75" customHeight="1" x14ac:dyDescent="0.35">
      <c r="A10" s="533"/>
      <c r="B10" s="534" t="s">
        <v>156</v>
      </c>
      <c r="C10" s="533"/>
      <c r="D10" s="535">
        <v>44848</v>
      </c>
      <c r="E10" s="536">
        <v>45687</v>
      </c>
      <c r="F10" s="536">
        <v>30299</v>
      </c>
      <c r="G10" s="536">
        <v>45678</v>
      </c>
      <c r="H10" s="537">
        <v>45641</v>
      </c>
      <c r="I10" s="312">
        <v>46370</v>
      </c>
      <c r="J10" s="529">
        <f>H10*100/D10</f>
        <v>101.76819479129504</v>
      </c>
      <c r="K10" s="529">
        <f>I10*100/H10</f>
        <v>101.59724808834163</v>
      </c>
      <c r="L10" s="538"/>
      <c r="M10" s="531">
        <f t="shared" ref="M10:M49" si="0">+I10-H10</f>
        <v>729</v>
      </c>
    </row>
    <row r="11" spans="1:242" ht="18.75" customHeight="1" x14ac:dyDescent="0.35">
      <c r="A11" s="533"/>
      <c r="B11" s="534" t="s">
        <v>155</v>
      </c>
      <c r="C11" s="533" t="s">
        <v>144</v>
      </c>
      <c r="D11" s="539">
        <v>8351</v>
      </c>
      <c r="E11" s="536">
        <v>8476</v>
      </c>
      <c r="F11" s="536">
        <v>8400</v>
      </c>
      <c r="G11" s="536">
        <v>8476</v>
      </c>
      <c r="H11" s="537">
        <v>8505</v>
      </c>
      <c r="I11" s="312">
        <v>8640</v>
      </c>
      <c r="J11" s="529">
        <f>H11*100/D11</f>
        <v>101.84409052808047</v>
      </c>
      <c r="K11" s="529">
        <f>I11*100/H11</f>
        <v>101.58730158730158</v>
      </c>
      <c r="L11" s="538"/>
      <c r="M11" s="531">
        <f t="shared" si="0"/>
        <v>135</v>
      </c>
    </row>
    <row r="12" spans="1:242" ht="18.75" customHeight="1" x14ac:dyDescent="0.35">
      <c r="A12" s="533"/>
      <c r="B12" s="534" t="s">
        <v>154</v>
      </c>
      <c r="C12" s="533" t="s">
        <v>144</v>
      </c>
      <c r="D12" s="539">
        <v>82619</v>
      </c>
      <c r="E12" s="539">
        <v>83811</v>
      </c>
      <c r="F12" s="539">
        <f ca="1">F9-F11</f>
        <v>53199</v>
      </c>
      <c r="G12" s="539">
        <v>83580</v>
      </c>
      <c r="H12" s="540">
        <f>H9-H11</f>
        <v>83917</v>
      </c>
      <c r="I12" s="540">
        <f>I9-I11</f>
        <v>85280</v>
      </c>
      <c r="J12" s="529">
        <f>H12*100/D12</f>
        <v>101.57106718793497</v>
      </c>
      <c r="K12" s="529">
        <f>I12*100/H12</f>
        <v>101.62422393555536</v>
      </c>
      <c r="L12" s="538"/>
      <c r="M12" s="531">
        <f t="shared" si="0"/>
        <v>1363</v>
      </c>
    </row>
    <row r="13" spans="1:242" ht="18.75" customHeight="1" x14ac:dyDescent="0.35">
      <c r="A13" s="541" t="s">
        <v>5</v>
      </c>
      <c r="B13" s="542" t="s">
        <v>153</v>
      </c>
      <c r="C13" s="543"/>
      <c r="D13" s="544"/>
      <c r="E13" s="312"/>
      <c r="F13" s="312"/>
      <c r="G13" s="312"/>
      <c r="H13" s="312"/>
      <c r="I13" s="545"/>
      <c r="J13" s="529"/>
      <c r="K13" s="529"/>
      <c r="L13" s="538"/>
      <c r="M13" s="531">
        <f t="shared" si="0"/>
        <v>0</v>
      </c>
    </row>
    <row r="14" spans="1:242" ht="18.75" customHeight="1" x14ac:dyDescent="0.35">
      <c r="A14" s="533">
        <v>1</v>
      </c>
      <c r="B14" s="534" t="s">
        <v>152</v>
      </c>
      <c r="C14" s="533" t="s">
        <v>148</v>
      </c>
      <c r="D14" s="546">
        <f>+D9*D15/100</f>
        <v>54582</v>
      </c>
      <c r="E14" s="546">
        <f>+E9*E15/100</f>
        <v>55464.487000000001</v>
      </c>
      <c r="F14" s="546">
        <f ca="1">+F9*F15/100</f>
        <v>33386.658000000003</v>
      </c>
      <c r="G14" s="546">
        <v>55325</v>
      </c>
      <c r="H14" s="312">
        <f>+G14</f>
        <v>55325</v>
      </c>
      <c r="I14" s="312">
        <v>56590</v>
      </c>
      <c r="J14" s="529">
        <f>H14*100/D14</f>
        <v>101.36125462606721</v>
      </c>
      <c r="K14" s="529">
        <f t="shared" ref="K14:K19" si="1">I14*100/H14</f>
        <v>102.28648892905558</v>
      </c>
      <c r="L14" s="538"/>
      <c r="M14" s="531">
        <f t="shared" si="0"/>
        <v>1265</v>
      </c>
    </row>
    <row r="15" spans="1:242" s="525" customFormat="1" ht="18.75" customHeight="1" x14ac:dyDescent="0.35">
      <c r="A15" s="521"/>
      <c r="B15" s="547" t="s">
        <v>151</v>
      </c>
      <c r="C15" s="521" t="s">
        <v>15</v>
      </c>
      <c r="D15" s="548">
        <v>60</v>
      </c>
      <c r="E15" s="549">
        <v>60.1</v>
      </c>
      <c r="F15" s="550">
        <v>54.2</v>
      </c>
      <c r="G15" s="549" t="s">
        <v>150</v>
      </c>
      <c r="H15" s="313" t="str">
        <f>+G15</f>
        <v>60,01</v>
      </c>
      <c r="I15" s="551" t="s">
        <v>455</v>
      </c>
      <c r="J15" s="529">
        <f>H15*100/D15</f>
        <v>100.01666666666667</v>
      </c>
      <c r="K15" s="529">
        <f t="shared" si="1"/>
        <v>100.48325279120147</v>
      </c>
      <c r="L15" s="552"/>
      <c r="M15" s="531">
        <f t="shared" si="0"/>
        <v>0.28999999999999915</v>
      </c>
    </row>
    <row r="16" spans="1:242" x14ac:dyDescent="0.35">
      <c r="A16" s="533">
        <v>2</v>
      </c>
      <c r="B16" s="553" t="s">
        <v>149</v>
      </c>
      <c r="C16" s="533" t="s">
        <v>148</v>
      </c>
      <c r="D16" s="546">
        <v>1000</v>
      </c>
      <c r="E16" s="546">
        <v>1015</v>
      </c>
      <c r="F16" s="546">
        <v>710</v>
      </c>
      <c r="G16" s="546">
        <v>853</v>
      </c>
      <c r="H16" s="312">
        <v>1015</v>
      </c>
      <c r="I16" s="312">
        <v>1000</v>
      </c>
      <c r="J16" s="529">
        <f>H16*100/D16</f>
        <v>101.5</v>
      </c>
      <c r="K16" s="529">
        <f t="shared" si="1"/>
        <v>98.522167487684726</v>
      </c>
      <c r="L16" s="538"/>
      <c r="M16" s="531">
        <f t="shared" si="0"/>
        <v>-15</v>
      </c>
    </row>
    <row r="17" spans="1:242" x14ac:dyDescent="0.35">
      <c r="A17" s="533">
        <v>3</v>
      </c>
      <c r="B17" s="553" t="s">
        <v>147</v>
      </c>
      <c r="C17" s="533"/>
      <c r="D17" s="554"/>
      <c r="E17" s="555"/>
      <c r="F17" s="555"/>
      <c r="G17" s="546">
        <v>1072</v>
      </c>
      <c r="H17" s="546">
        <v>1072</v>
      </c>
      <c r="I17" s="546">
        <v>1000</v>
      </c>
      <c r="J17" s="555"/>
      <c r="K17" s="555">
        <f t="shared" si="1"/>
        <v>93.28358208955224</v>
      </c>
      <c r="L17" s="556"/>
      <c r="M17" s="531">
        <f t="shared" si="0"/>
        <v>-72</v>
      </c>
    </row>
    <row r="18" spans="1:242" ht="27.6" x14ac:dyDescent="0.35">
      <c r="A18" s="533"/>
      <c r="B18" s="557" t="s">
        <v>146</v>
      </c>
      <c r="C18" s="533" t="s">
        <v>144</v>
      </c>
      <c r="D18" s="554">
        <v>870</v>
      </c>
      <c r="E18" s="546">
        <v>1110</v>
      </c>
      <c r="F18" s="555"/>
      <c r="G18" s="546">
        <v>1072</v>
      </c>
      <c r="H18" s="312">
        <v>1072</v>
      </c>
      <c r="I18" s="312">
        <v>1000</v>
      </c>
      <c r="J18" s="529">
        <f>H18*100/D18</f>
        <v>123.2183908045977</v>
      </c>
      <c r="K18" s="529">
        <f t="shared" si="1"/>
        <v>93.28358208955224</v>
      </c>
      <c r="L18" s="538"/>
      <c r="M18" s="531">
        <f t="shared" si="0"/>
        <v>-72</v>
      </c>
    </row>
    <row r="19" spans="1:242" s="525" customFormat="1" x14ac:dyDescent="0.35">
      <c r="A19" s="521"/>
      <c r="B19" s="558" t="s">
        <v>145</v>
      </c>
      <c r="C19" s="521" t="s">
        <v>144</v>
      </c>
      <c r="D19" s="559">
        <v>870</v>
      </c>
      <c r="E19" s="548">
        <v>1110</v>
      </c>
      <c r="F19" s="549"/>
      <c r="G19" s="548">
        <v>1072</v>
      </c>
      <c r="H19" s="548">
        <v>1072</v>
      </c>
      <c r="I19" s="548">
        <v>1000</v>
      </c>
      <c r="J19" s="549">
        <f>H19*100/D19</f>
        <v>123.2183908045977</v>
      </c>
      <c r="K19" s="549">
        <f t="shared" si="1"/>
        <v>93.28358208955224</v>
      </c>
      <c r="L19" s="560"/>
      <c r="M19" s="531">
        <f t="shared" si="0"/>
        <v>-72</v>
      </c>
    </row>
    <row r="20" spans="1:242" s="564" customFormat="1" x14ac:dyDescent="0.35">
      <c r="A20" s="541" t="s">
        <v>33</v>
      </c>
      <c r="B20" s="561" t="s">
        <v>143</v>
      </c>
      <c r="C20" s="541"/>
      <c r="D20" s="562"/>
      <c r="E20" s="563"/>
      <c r="F20" s="563"/>
      <c r="G20" s="563"/>
      <c r="H20" s="563"/>
      <c r="I20" s="545"/>
      <c r="J20" s="529"/>
      <c r="K20" s="529"/>
      <c r="L20" s="538"/>
      <c r="M20" s="531">
        <f t="shared" si="0"/>
        <v>0</v>
      </c>
    </row>
    <row r="21" spans="1:242" s="564" customFormat="1" x14ac:dyDescent="0.35">
      <c r="A21" s="565">
        <v>1</v>
      </c>
      <c r="B21" s="566" t="s">
        <v>142</v>
      </c>
      <c r="C21" s="565" t="s">
        <v>104</v>
      </c>
      <c r="D21" s="567">
        <v>590</v>
      </c>
      <c r="E21" s="567">
        <v>691</v>
      </c>
      <c r="F21" s="312">
        <v>1065</v>
      </c>
      <c r="G21" s="312">
        <v>690</v>
      </c>
      <c r="H21" s="312">
        <v>691</v>
      </c>
      <c r="I21" s="529">
        <v>695</v>
      </c>
      <c r="J21" s="529">
        <f>H21*100/D21</f>
        <v>117.11864406779661</v>
      </c>
      <c r="K21" s="529">
        <f>I21*100/H21</f>
        <v>100.57887120115774</v>
      </c>
      <c r="L21" s="538"/>
      <c r="M21" s="531">
        <f t="shared" si="0"/>
        <v>4</v>
      </c>
    </row>
    <row r="22" spans="1:242" s="564" customFormat="1" ht="26.4" x14ac:dyDescent="0.35">
      <c r="A22" s="565">
        <v>2</v>
      </c>
      <c r="B22" s="566" t="s">
        <v>141</v>
      </c>
      <c r="C22" s="565" t="s">
        <v>104</v>
      </c>
      <c r="D22" s="312">
        <v>715</v>
      </c>
      <c r="E22" s="312">
        <v>862</v>
      </c>
      <c r="F22" s="312">
        <v>155</v>
      </c>
      <c r="G22" s="312">
        <v>2476</v>
      </c>
      <c r="H22" s="312">
        <v>2576</v>
      </c>
      <c r="I22" s="529">
        <v>2850</v>
      </c>
      <c r="J22" s="529">
        <f>H22*100/D22</f>
        <v>360.27972027972027</v>
      </c>
      <c r="K22" s="529">
        <f>I22*100/H22</f>
        <v>110.63664596273291</v>
      </c>
      <c r="L22" s="538"/>
      <c r="M22" s="531">
        <f t="shared" si="0"/>
        <v>274</v>
      </c>
    </row>
    <row r="23" spans="1:242" s="564" customFormat="1" x14ac:dyDescent="0.35">
      <c r="A23" s="565">
        <v>3</v>
      </c>
      <c r="B23" s="566" t="s">
        <v>140</v>
      </c>
      <c r="C23" s="565" t="s">
        <v>139</v>
      </c>
      <c r="D23" s="312">
        <v>12</v>
      </c>
      <c r="E23" s="562">
        <v>15</v>
      </c>
      <c r="F23" s="562">
        <v>8</v>
      </c>
      <c r="G23" s="562"/>
      <c r="H23" s="562">
        <v>10</v>
      </c>
      <c r="I23" s="529">
        <v>10</v>
      </c>
      <c r="J23" s="529">
        <f>H23*100/D23</f>
        <v>83.333333333333329</v>
      </c>
      <c r="K23" s="529">
        <f>I23*100/H23</f>
        <v>100</v>
      </c>
      <c r="L23" s="568"/>
      <c r="M23" s="531">
        <f t="shared" si="0"/>
        <v>0</v>
      </c>
    </row>
    <row r="24" spans="1:242" s="564" customFormat="1" ht="26.4" x14ac:dyDescent="0.35">
      <c r="A24" s="565" t="s">
        <v>7</v>
      </c>
      <c r="B24" s="569" t="s">
        <v>138</v>
      </c>
      <c r="C24" s="565"/>
      <c r="D24" s="312"/>
      <c r="E24" s="562"/>
      <c r="F24" s="562"/>
      <c r="G24" s="562"/>
      <c r="H24" s="562"/>
      <c r="I24" s="545"/>
      <c r="J24" s="529"/>
      <c r="K24" s="529"/>
      <c r="L24" s="538"/>
      <c r="M24" s="531">
        <f t="shared" si="0"/>
        <v>0</v>
      </c>
    </row>
    <row r="25" spans="1:242" s="564" customFormat="1" ht="26.4" x14ac:dyDescent="0.35">
      <c r="A25" s="565"/>
      <c r="B25" s="566" t="s">
        <v>137</v>
      </c>
      <c r="C25" s="565" t="s">
        <v>136</v>
      </c>
      <c r="D25" s="312">
        <v>113</v>
      </c>
      <c r="E25" s="570">
        <v>113</v>
      </c>
      <c r="F25" s="570">
        <v>30</v>
      </c>
      <c r="G25" s="570">
        <v>113</v>
      </c>
      <c r="H25" s="570">
        <v>113</v>
      </c>
      <c r="I25" s="529">
        <v>113</v>
      </c>
      <c r="J25" s="529">
        <f>H25*100/D25</f>
        <v>100</v>
      </c>
      <c r="K25" s="529">
        <f>I25*100/H25</f>
        <v>100</v>
      </c>
      <c r="L25" s="538"/>
      <c r="M25" s="531">
        <f t="shared" si="0"/>
        <v>0</v>
      </c>
    </row>
    <row r="26" spans="1:242" x14ac:dyDescent="0.35">
      <c r="A26" s="541" t="s">
        <v>48</v>
      </c>
      <c r="B26" s="561" t="s">
        <v>135</v>
      </c>
      <c r="C26" s="541"/>
      <c r="D26" s="312"/>
      <c r="E26" s="562"/>
      <c r="F26" s="562"/>
      <c r="G26" s="562"/>
      <c r="H26" s="562"/>
      <c r="I26" s="571"/>
      <c r="J26" s="529"/>
      <c r="K26" s="529"/>
      <c r="L26" s="556"/>
      <c r="M26" s="531">
        <f t="shared" si="0"/>
        <v>0</v>
      </c>
    </row>
    <row r="27" spans="1:242" ht="21.75" customHeight="1" x14ac:dyDescent="0.35">
      <c r="A27" s="572" t="s">
        <v>134</v>
      </c>
      <c r="B27" s="561" t="s">
        <v>133</v>
      </c>
      <c r="C27" s="565" t="s">
        <v>132</v>
      </c>
      <c r="D27" s="312"/>
      <c r="E27" s="562"/>
      <c r="F27" s="562"/>
      <c r="G27" s="562"/>
      <c r="H27" s="562"/>
      <c r="I27" s="545"/>
      <c r="J27" s="529"/>
      <c r="K27" s="529"/>
      <c r="L27" s="538"/>
      <c r="M27" s="531">
        <f t="shared" si="0"/>
        <v>0</v>
      </c>
    </row>
    <row r="28" spans="1:242" s="573" customFormat="1" ht="109.5" customHeight="1" x14ac:dyDescent="0.35">
      <c r="A28" s="565"/>
      <c r="B28" s="566" t="s">
        <v>131</v>
      </c>
      <c r="C28" s="565" t="s">
        <v>130</v>
      </c>
      <c r="D28" s="312">
        <v>45</v>
      </c>
      <c r="E28" s="570">
        <v>50</v>
      </c>
      <c r="F28" s="570"/>
      <c r="G28" s="570">
        <v>30</v>
      </c>
      <c r="H28" s="570">
        <v>33</v>
      </c>
      <c r="I28" s="312">
        <v>50</v>
      </c>
      <c r="J28" s="529">
        <f>H28*100/D28</f>
        <v>73.333333333333329</v>
      </c>
      <c r="K28" s="529">
        <f>I28*100/H28</f>
        <v>151.5151515151515</v>
      </c>
      <c r="L28" s="630" t="s">
        <v>463</v>
      </c>
      <c r="M28" s="531">
        <f t="shared" si="0"/>
        <v>17</v>
      </c>
      <c r="N28" s="517"/>
      <c r="O28" s="517"/>
      <c r="P28" s="517"/>
      <c r="Q28" s="517"/>
      <c r="R28" s="517"/>
      <c r="S28" s="517"/>
      <c r="T28" s="517"/>
      <c r="U28" s="517"/>
      <c r="V28" s="517"/>
      <c r="W28" s="517"/>
      <c r="X28" s="517"/>
      <c r="Y28" s="517"/>
      <c r="Z28" s="517"/>
      <c r="AA28" s="517"/>
      <c r="AB28" s="517"/>
      <c r="AC28" s="517"/>
      <c r="AD28" s="517"/>
      <c r="AE28" s="517"/>
      <c r="AF28" s="517"/>
      <c r="AG28" s="517"/>
      <c r="AH28" s="517"/>
      <c r="AI28" s="517"/>
      <c r="AJ28" s="517"/>
      <c r="AK28" s="517"/>
      <c r="AL28" s="517"/>
      <c r="AM28" s="517"/>
      <c r="AN28" s="517"/>
      <c r="AO28" s="517"/>
      <c r="AP28" s="517"/>
      <c r="AQ28" s="517"/>
      <c r="AR28" s="517"/>
      <c r="AS28" s="517"/>
      <c r="AT28" s="517"/>
      <c r="AU28" s="517"/>
      <c r="AV28" s="517"/>
      <c r="AW28" s="517"/>
      <c r="AX28" s="517"/>
      <c r="AY28" s="517"/>
      <c r="AZ28" s="517"/>
      <c r="BA28" s="517"/>
      <c r="BB28" s="517"/>
      <c r="BC28" s="517"/>
      <c r="BD28" s="517"/>
      <c r="BE28" s="517"/>
      <c r="BF28" s="517"/>
      <c r="BG28" s="517"/>
      <c r="BH28" s="517"/>
      <c r="BI28" s="517"/>
      <c r="BJ28" s="517"/>
      <c r="BK28" s="517"/>
      <c r="BL28" s="517"/>
      <c r="BM28" s="517"/>
      <c r="BN28" s="517"/>
      <c r="BO28" s="517"/>
      <c r="BP28" s="517"/>
      <c r="BQ28" s="517"/>
      <c r="BR28" s="517"/>
      <c r="BS28" s="517"/>
      <c r="BT28" s="517"/>
      <c r="BU28" s="517"/>
      <c r="BV28" s="517"/>
      <c r="BW28" s="517"/>
      <c r="BX28" s="517"/>
      <c r="BY28" s="517"/>
      <c r="BZ28" s="517"/>
      <c r="CA28" s="517"/>
      <c r="CB28" s="517"/>
      <c r="CC28" s="517"/>
      <c r="CD28" s="517"/>
      <c r="CE28" s="517"/>
      <c r="CF28" s="517"/>
      <c r="CG28" s="517"/>
      <c r="CH28" s="517"/>
      <c r="CI28" s="517"/>
      <c r="CJ28" s="517"/>
      <c r="CK28" s="517"/>
      <c r="CL28" s="517"/>
      <c r="CM28" s="517"/>
      <c r="CN28" s="517"/>
      <c r="CO28" s="517"/>
      <c r="CP28" s="517"/>
      <c r="CQ28" s="517"/>
      <c r="CR28" s="517"/>
      <c r="CS28" s="517"/>
      <c r="CT28" s="517"/>
      <c r="CU28" s="517"/>
      <c r="CV28" s="517"/>
      <c r="CW28" s="517"/>
      <c r="CX28" s="517"/>
      <c r="CY28" s="517"/>
      <c r="CZ28" s="517"/>
      <c r="DA28" s="517"/>
      <c r="DB28" s="517"/>
      <c r="DC28" s="517"/>
      <c r="DD28" s="517"/>
      <c r="DE28" s="517"/>
      <c r="DF28" s="517"/>
      <c r="DG28" s="517"/>
      <c r="DH28" s="517"/>
      <c r="DI28" s="517"/>
      <c r="DJ28" s="517"/>
      <c r="DK28" s="517"/>
      <c r="DL28" s="517"/>
      <c r="DM28" s="517"/>
      <c r="DN28" s="517"/>
      <c r="DO28" s="517"/>
      <c r="DP28" s="517"/>
      <c r="DQ28" s="517"/>
      <c r="DR28" s="517"/>
      <c r="DS28" s="517"/>
      <c r="DT28" s="517"/>
      <c r="DU28" s="517"/>
      <c r="DV28" s="517"/>
      <c r="DW28" s="517"/>
      <c r="DX28" s="517"/>
      <c r="DY28" s="517"/>
      <c r="DZ28" s="517"/>
      <c r="EA28" s="517"/>
      <c r="EB28" s="517"/>
      <c r="EC28" s="517"/>
      <c r="ED28" s="517"/>
      <c r="EE28" s="517"/>
      <c r="EF28" s="517"/>
      <c r="EG28" s="517"/>
      <c r="EH28" s="517"/>
      <c r="EI28" s="517"/>
      <c r="EJ28" s="517"/>
      <c r="EK28" s="517"/>
      <c r="EL28" s="517"/>
      <c r="EM28" s="517"/>
      <c r="EN28" s="517"/>
      <c r="EO28" s="517"/>
      <c r="EP28" s="517"/>
      <c r="EQ28" s="517"/>
      <c r="ER28" s="517"/>
      <c r="ES28" s="517"/>
      <c r="ET28" s="517"/>
      <c r="EU28" s="517"/>
      <c r="EV28" s="517"/>
      <c r="EW28" s="517"/>
      <c r="EX28" s="517"/>
      <c r="EY28" s="517"/>
      <c r="EZ28" s="517"/>
      <c r="FA28" s="517"/>
      <c r="FB28" s="517"/>
      <c r="FC28" s="517"/>
      <c r="FD28" s="517"/>
      <c r="FE28" s="517"/>
      <c r="FF28" s="517"/>
      <c r="FG28" s="517"/>
      <c r="FH28" s="517"/>
      <c r="FI28" s="517"/>
      <c r="FJ28" s="517"/>
      <c r="FK28" s="517"/>
      <c r="FL28" s="517"/>
      <c r="FM28" s="517"/>
      <c r="FN28" s="517"/>
      <c r="FO28" s="517"/>
      <c r="FP28" s="517"/>
      <c r="FQ28" s="517"/>
      <c r="FR28" s="517"/>
      <c r="FS28" s="517"/>
      <c r="FT28" s="517"/>
      <c r="FU28" s="517"/>
      <c r="FV28" s="517"/>
      <c r="FW28" s="517"/>
      <c r="FX28" s="517"/>
      <c r="FY28" s="517"/>
      <c r="FZ28" s="517"/>
      <c r="GA28" s="517"/>
      <c r="GB28" s="517"/>
      <c r="GC28" s="517"/>
      <c r="GD28" s="517"/>
      <c r="GE28" s="517"/>
      <c r="GF28" s="517"/>
      <c r="GG28" s="517"/>
      <c r="GH28" s="517"/>
      <c r="GI28" s="517"/>
      <c r="GJ28" s="517"/>
      <c r="GK28" s="517"/>
      <c r="GL28" s="517"/>
      <c r="GM28" s="517"/>
      <c r="GN28" s="517"/>
      <c r="GO28" s="517"/>
      <c r="GP28" s="517"/>
      <c r="GQ28" s="517"/>
      <c r="GR28" s="517"/>
      <c r="GS28" s="517"/>
      <c r="GT28" s="517"/>
      <c r="GU28" s="517"/>
      <c r="GV28" s="517"/>
      <c r="GW28" s="517"/>
      <c r="GX28" s="517"/>
      <c r="GY28" s="517"/>
      <c r="GZ28" s="517"/>
      <c r="HA28" s="517"/>
      <c r="HB28" s="517"/>
      <c r="HC28" s="517"/>
      <c r="HD28" s="517"/>
      <c r="HE28" s="517"/>
      <c r="HF28" s="517"/>
      <c r="HG28" s="517"/>
      <c r="HH28" s="517"/>
      <c r="HI28" s="517"/>
      <c r="HJ28" s="517"/>
      <c r="HK28" s="517"/>
      <c r="HL28" s="517"/>
      <c r="HM28" s="517"/>
      <c r="HN28" s="517"/>
      <c r="HO28" s="517"/>
      <c r="HP28" s="517"/>
      <c r="HQ28" s="517"/>
      <c r="HR28" s="517"/>
      <c r="HS28" s="517"/>
      <c r="HT28" s="517"/>
      <c r="HU28" s="517"/>
      <c r="HV28" s="517"/>
      <c r="HW28" s="517"/>
      <c r="HX28" s="517"/>
      <c r="HY28" s="517"/>
      <c r="HZ28" s="517"/>
      <c r="IA28" s="517"/>
      <c r="IB28" s="517"/>
      <c r="IC28" s="517"/>
      <c r="ID28" s="517"/>
      <c r="IE28" s="517"/>
      <c r="IF28" s="517"/>
      <c r="IG28" s="517"/>
      <c r="IH28" s="517"/>
    </row>
    <row r="29" spans="1:242" ht="26.25" customHeight="1" x14ac:dyDescent="0.35">
      <c r="A29" s="572" t="s">
        <v>129</v>
      </c>
      <c r="B29" s="561" t="s">
        <v>128</v>
      </c>
      <c r="C29" s="541"/>
      <c r="D29" s="311"/>
      <c r="E29" s="311"/>
      <c r="F29" s="311"/>
      <c r="G29" s="311"/>
      <c r="H29" s="311"/>
      <c r="I29" s="529"/>
      <c r="J29" s="529"/>
      <c r="K29" s="529"/>
      <c r="L29" s="538"/>
      <c r="M29" s="531">
        <f t="shared" si="0"/>
        <v>0</v>
      </c>
    </row>
    <row r="30" spans="1:242" s="573" customFormat="1" x14ac:dyDescent="0.35">
      <c r="A30" s="565">
        <v>1</v>
      </c>
      <c r="B30" s="566" t="s">
        <v>127</v>
      </c>
      <c r="C30" s="574" t="s">
        <v>120</v>
      </c>
      <c r="D30" s="312">
        <v>19076</v>
      </c>
      <c r="E30" s="312">
        <v>19234</v>
      </c>
      <c r="F30" s="312">
        <v>12366</v>
      </c>
      <c r="G30" s="312"/>
      <c r="H30" s="312">
        <v>19326</v>
      </c>
      <c r="I30" s="312">
        <v>19476</v>
      </c>
      <c r="J30" s="575">
        <f>H30/D30*100</f>
        <v>101.31054728454603</v>
      </c>
      <c r="K30" s="575">
        <f t="shared" ref="K30:K38" si="2">I30/H30*100</f>
        <v>100.77615647314499</v>
      </c>
      <c r="L30" s="538"/>
      <c r="M30" s="531">
        <f t="shared" si="0"/>
        <v>150</v>
      </c>
      <c r="N30" s="576">
        <f>8/5</f>
        <v>1.6</v>
      </c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  <c r="AH30" s="517"/>
      <c r="AI30" s="517"/>
      <c r="AJ30" s="517"/>
      <c r="AK30" s="517"/>
      <c r="AL30" s="517"/>
      <c r="AM30" s="517"/>
      <c r="AN30" s="517"/>
      <c r="AO30" s="517"/>
      <c r="AP30" s="517"/>
      <c r="AQ30" s="517"/>
      <c r="AR30" s="517"/>
      <c r="AS30" s="517"/>
      <c r="AT30" s="517"/>
      <c r="AU30" s="517"/>
      <c r="AV30" s="517"/>
      <c r="AW30" s="517"/>
      <c r="AX30" s="517"/>
      <c r="AY30" s="517"/>
      <c r="AZ30" s="517"/>
      <c r="BA30" s="517"/>
      <c r="BB30" s="517"/>
      <c r="BC30" s="517"/>
      <c r="BD30" s="517"/>
      <c r="BE30" s="517"/>
      <c r="BF30" s="517"/>
      <c r="BG30" s="517"/>
      <c r="BH30" s="517"/>
      <c r="BI30" s="517"/>
      <c r="BJ30" s="517"/>
      <c r="BK30" s="517"/>
      <c r="BL30" s="517"/>
      <c r="BM30" s="517"/>
      <c r="BN30" s="517"/>
      <c r="BO30" s="517"/>
      <c r="BP30" s="517"/>
      <c r="BQ30" s="517"/>
      <c r="BR30" s="517"/>
      <c r="BS30" s="517"/>
      <c r="BT30" s="517"/>
      <c r="BU30" s="517"/>
      <c r="BV30" s="517"/>
      <c r="BW30" s="517"/>
      <c r="BX30" s="517"/>
      <c r="BY30" s="517"/>
      <c r="BZ30" s="517"/>
      <c r="CA30" s="517"/>
      <c r="CB30" s="517"/>
      <c r="CC30" s="517"/>
      <c r="CD30" s="517"/>
      <c r="CE30" s="517"/>
      <c r="CF30" s="517"/>
      <c r="CG30" s="517"/>
      <c r="CH30" s="517"/>
      <c r="CI30" s="517"/>
      <c r="CJ30" s="517"/>
      <c r="CK30" s="517"/>
      <c r="CL30" s="517"/>
      <c r="CM30" s="517"/>
      <c r="CN30" s="517"/>
      <c r="CO30" s="517"/>
      <c r="CP30" s="517"/>
      <c r="CQ30" s="517"/>
      <c r="CR30" s="517"/>
      <c r="CS30" s="517"/>
      <c r="CT30" s="517"/>
      <c r="CU30" s="517"/>
      <c r="CV30" s="517"/>
      <c r="CW30" s="517"/>
      <c r="CX30" s="517"/>
      <c r="CY30" s="517"/>
      <c r="CZ30" s="517"/>
      <c r="DA30" s="517"/>
      <c r="DB30" s="517"/>
      <c r="DC30" s="517"/>
      <c r="DD30" s="517"/>
      <c r="DE30" s="517"/>
      <c r="DF30" s="517"/>
      <c r="DG30" s="517"/>
      <c r="DH30" s="517"/>
      <c r="DI30" s="517"/>
      <c r="DJ30" s="517"/>
      <c r="DK30" s="517"/>
      <c r="DL30" s="517"/>
      <c r="DM30" s="517"/>
      <c r="DN30" s="517"/>
      <c r="DO30" s="517"/>
      <c r="DP30" s="517"/>
      <c r="DQ30" s="517"/>
      <c r="DR30" s="517"/>
      <c r="DS30" s="517"/>
      <c r="DT30" s="517"/>
      <c r="DU30" s="517"/>
      <c r="DV30" s="517"/>
      <c r="DW30" s="517"/>
      <c r="DX30" s="517"/>
      <c r="DY30" s="517"/>
      <c r="DZ30" s="517"/>
      <c r="EA30" s="517"/>
      <c r="EB30" s="517"/>
      <c r="EC30" s="517"/>
      <c r="ED30" s="517"/>
      <c r="EE30" s="517"/>
      <c r="EF30" s="517"/>
      <c r="EG30" s="517"/>
      <c r="EH30" s="517"/>
      <c r="EI30" s="517"/>
      <c r="EJ30" s="517"/>
      <c r="EK30" s="517"/>
      <c r="EL30" s="517"/>
      <c r="EM30" s="517"/>
      <c r="EN30" s="517"/>
      <c r="EO30" s="517"/>
      <c r="EP30" s="517"/>
      <c r="EQ30" s="517"/>
      <c r="ER30" s="517"/>
      <c r="ES30" s="517"/>
      <c r="ET30" s="517"/>
      <c r="EU30" s="517"/>
      <c r="EV30" s="517"/>
      <c r="EW30" s="517"/>
      <c r="EX30" s="517"/>
      <c r="EY30" s="517"/>
      <c r="EZ30" s="517"/>
      <c r="FA30" s="517"/>
      <c r="FB30" s="517"/>
      <c r="FC30" s="517"/>
      <c r="FD30" s="517"/>
      <c r="FE30" s="517"/>
      <c r="FF30" s="517"/>
      <c r="FG30" s="517"/>
      <c r="FH30" s="517"/>
      <c r="FI30" s="517"/>
      <c r="FJ30" s="517"/>
      <c r="FK30" s="517"/>
      <c r="FL30" s="517"/>
      <c r="FM30" s="517"/>
      <c r="FN30" s="517"/>
      <c r="FO30" s="517"/>
      <c r="FP30" s="517"/>
      <c r="FQ30" s="517"/>
      <c r="FR30" s="517"/>
      <c r="FS30" s="517"/>
      <c r="FT30" s="517"/>
      <c r="FU30" s="517"/>
      <c r="FV30" s="517"/>
      <c r="FW30" s="517"/>
      <c r="FX30" s="517"/>
      <c r="FY30" s="517"/>
      <c r="FZ30" s="517"/>
      <c r="GA30" s="517"/>
      <c r="GB30" s="517"/>
      <c r="GC30" s="517"/>
      <c r="GD30" s="517"/>
      <c r="GE30" s="517"/>
      <c r="GF30" s="517"/>
      <c r="GG30" s="517"/>
      <c r="GH30" s="517"/>
      <c r="GI30" s="517"/>
      <c r="GJ30" s="517"/>
      <c r="GK30" s="517"/>
      <c r="GL30" s="517"/>
      <c r="GM30" s="517"/>
      <c r="GN30" s="517"/>
      <c r="GO30" s="517"/>
      <c r="GP30" s="517"/>
      <c r="GQ30" s="517"/>
      <c r="GR30" s="517"/>
      <c r="GS30" s="517"/>
      <c r="GT30" s="517"/>
      <c r="GU30" s="517"/>
      <c r="GV30" s="517"/>
      <c r="GW30" s="517"/>
      <c r="GX30" s="517"/>
      <c r="GY30" s="517"/>
      <c r="GZ30" s="517"/>
      <c r="HA30" s="517"/>
      <c r="HB30" s="517"/>
      <c r="HC30" s="517"/>
      <c r="HD30" s="517"/>
      <c r="HE30" s="517"/>
      <c r="HF30" s="517"/>
      <c r="HG30" s="517"/>
      <c r="HH30" s="517"/>
      <c r="HI30" s="517"/>
      <c r="HJ30" s="517"/>
      <c r="HK30" s="517"/>
      <c r="HL30" s="517"/>
      <c r="HM30" s="517"/>
      <c r="HN30" s="517"/>
      <c r="HO30" s="517"/>
      <c r="HP30" s="517"/>
      <c r="HQ30" s="517"/>
      <c r="HR30" s="517"/>
      <c r="HS30" s="517"/>
      <c r="HT30" s="517"/>
      <c r="HU30" s="517"/>
      <c r="HV30" s="517"/>
      <c r="HW30" s="517"/>
      <c r="HX30" s="517"/>
      <c r="HY30" s="517"/>
      <c r="HZ30" s="517"/>
      <c r="IA30" s="517"/>
      <c r="IB30" s="517"/>
      <c r="IC30" s="517"/>
      <c r="ID30" s="517"/>
      <c r="IE30" s="517"/>
      <c r="IF30" s="517"/>
      <c r="IG30" s="517"/>
      <c r="IH30" s="517"/>
    </row>
    <row r="31" spans="1:242" s="573" customFormat="1" x14ac:dyDescent="0.35">
      <c r="A31" s="565">
        <v>2</v>
      </c>
      <c r="B31" s="566" t="s">
        <v>126</v>
      </c>
      <c r="C31" s="574" t="s">
        <v>120</v>
      </c>
      <c r="D31" s="312"/>
      <c r="E31" s="312">
        <v>9486</v>
      </c>
      <c r="F31" s="312">
        <v>6701</v>
      </c>
      <c r="G31" s="312"/>
      <c r="H31" s="312">
        <v>9486</v>
      </c>
      <c r="I31" s="312">
        <v>8020</v>
      </c>
      <c r="J31" s="575"/>
      <c r="K31" s="575">
        <f t="shared" si="2"/>
        <v>84.545646215475429</v>
      </c>
      <c r="L31" s="538"/>
      <c r="M31" s="531">
        <f t="shared" si="0"/>
        <v>-1466</v>
      </c>
      <c r="N31" s="517"/>
      <c r="O31" s="517"/>
      <c r="P31" s="517"/>
      <c r="Q31" s="517"/>
      <c r="R31" s="517"/>
      <c r="S31" s="517"/>
      <c r="T31" s="517"/>
      <c r="U31" s="517"/>
      <c r="V31" s="517"/>
      <c r="W31" s="517"/>
      <c r="X31" s="517"/>
      <c r="Y31" s="517"/>
      <c r="Z31" s="517"/>
      <c r="AA31" s="517"/>
      <c r="AB31" s="517"/>
      <c r="AC31" s="517"/>
      <c r="AD31" s="517"/>
      <c r="AE31" s="517"/>
      <c r="AF31" s="517"/>
      <c r="AG31" s="517"/>
      <c r="AH31" s="517"/>
      <c r="AI31" s="517"/>
      <c r="AJ31" s="517"/>
      <c r="AK31" s="517"/>
      <c r="AL31" s="517"/>
      <c r="AM31" s="517"/>
      <c r="AN31" s="517"/>
      <c r="AO31" s="517"/>
      <c r="AP31" s="517"/>
      <c r="AQ31" s="517"/>
      <c r="AR31" s="517"/>
      <c r="AS31" s="517"/>
      <c r="AT31" s="517"/>
      <c r="AU31" s="517"/>
      <c r="AV31" s="517"/>
      <c r="AW31" s="517"/>
      <c r="AX31" s="517"/>
      <c r="AY31" s="517"/>
      <c r="AZ31" s="517"/>
      <c r="BA31" s="517"/>
      <c r="BB31" s="517"/>
      <c r="BC31" s="517"/>
      <c r="BD31" s="517"/>
      <c r="BE31" s="517"/>
      <c r="BF31" s="517"/>
      <c r="BG31" s="517"/>
      <c r="BH31" s="517"/>
      <c r="BI31" s="517"/>
      <c r="BJ31" s="517"/>
      <c r="BK31" s="517"/>
      <c r="BL31" s="517"/>
      <c r="BM31" s="517"/>
      <c r="BN31" s="517"/>
      <c r="BO31" s="517"/>
      <c r="BP31" s="517"/>
      <c r="BQ31" s="517"/>
      <c r="BR31" s="517"/>
      <c r="BS31" s="517"/>
      <c r="BT31" s="517"/>
      <c r="BU31" s="517"/>
      <c r="BV31" s="517"/>
      <c r="BW31" s="517"/>
      <c r="BX31" s="517"/>
      <c r="BY31" s="517"/>
      <c r="BZ31" s="517"/>
      <c r="CA31" s="517"/>
      <c r="CB31" s="517"/>
      <c r="CC31" s="517"/>
      <c r="CD31" s="517"/>
      <c r="CE31" s="517"/>
      <c r="CF31" s="517"/>
      <c r="CG31" s="517"/>
      <c r="CH31" s="517"/>
      <c r="CI31" s="517"/>
      <c r="CJ31" s="517"/>
      <c r="CK31" s="517"/>
      <c r="CL31" s="517"/>
      <c r="CM31" s="517"/>
      <c r="CN31" s="517"/>
      <c r="CO31" s="517"/>
      <c r="CP31" s="517"/>
      <c r="CQ31" s="517"/>
      <c r="CR31" s="517"/>
      <c r="CS31" s="517"/>
      <c r="CT31" s="517"/>
      <c r="CU31" s="517"/>
      <c r="CV31" s="517"/>
      <c r="CW31" s="517"/>
      <c r="CX31" s="517"/>
      <c r="CY31" s="517"/>
      <c r="CZ31" s="517"/>
      <c r="DA31" s="517"/>
      <c r="DB31" s="517"/>
      <c r="DC31" s="517"/>
      <c r="DD31" s="517"/>
      <c r="DE31" s="517"/>
      <c r="DF31" s="517"/>
      <c r="DG31" s="517"/>
      <c r="DH31" s="517"/>
      <c r="DI31" s="517"/>
      <c r="DJ31" s="517"/>
      <c r="DK31" s="517"/>
      <c r="DL31" s="517"/>
      <c r="DM31" s="517"/>
      <c r="DN31" s="517"/>
      <c r="DO31" s="517"/>
      <c r="DP31" s="517"/>
      <c r="DQ31" s="517"/>
      <c r="DR31" s="517"/>
      <c r="DS31" s="517"/>
      <c r="DT31" s="517"/>
      <c r="DU31" s="517"/>
      <c r="DV31" s="517"/>
      <c r="DW31" s="517"/>
      <c r="DX31" s="517"/>
      <c r="DY31" s="517"/>
      <c r="DZ31" s="517"/>
      <c r="EA31" s="517"/>
      <c r="EB31" s="517"/>
      <c r="EC31" s="517"/>
      <c r="ED31" s="517"/>
      <c r="EE31" s="517"/>
      <c r="EF31" s="517"/>
      <c r="EG31" s="517"/>
      <c r="EH31" s="517"/>
      <c r="EI31" s="517"/>
      <c r="EJ31" s="517"/>
      <c r="EK31" s="517"/>
      <c r="EL31" s="517"/>
      <c r="EM31" s="517"/>
      <c r="EN31" s="517"/>
      <c r="EO31" s="517"/>
      <c r="EP31" s="517"/>
      <c r="EQ31" s="517"/>
      <c r="ER31" s="517"/>
      <c r="ES31" s="517"/>
      <c r="ET31" s="517"/>
      <c r="EU31" s="517"/>
      <c r="EV31" s="517"/>
      <c r="EW31" s="517"/>
      <c r="EX31" s="517"/>
      <c r="EY31" s="517"/>
      <c r="EZ31" s="517"/>
      <c r="FA31" s="517"/>
      <c r="FB31" s="517"/>
      <c r="FC31" s="517"/>
      <c r="FD31" s="517"/>
      <c r="FE31" s="517"/>
      <c r="FF31" s="517"/>
      <c r="FG31" s="517"/>
      <c r="FH31" s="517"/>
      <c r="FI31" s="517"/>
      <c r="FJ31" s="517"/>
      <c r="FK31" s="517"/>
      <c r="FL31" s="517"/>
      <c r="FM31" s="517"/>
      <c r="FN31" s="517"/>
      <c r="FO31" s="517"/>
      <c r="FP31" s="517"/>
      <c r="FQ31" s="517"/>
      <c r="FR31" s="517"/>
      <c r="FS31" s="517"/>
      <c r="FT31" s="517"/>
      <c r="FU31" s="517"/>
      <c r="FV31" s="517"/>
      <c r="FW31" s="517"/>
      <c r="FX31" s="517"/>
      <c r="FY31" s="517"/>
      <c r="FZ31" s="517"/>
      <c r="GA31" s="517"/>
      <c r="GB31" s="517"/>
      <c r="GC31" s="517"/>
      <c r="GD31" s="517"/>
      <c r="GE31" s="517"/>
      <c r="GF31" s="517"/>
      <c r="GG31" s="517"/>
      <c r="GH31" s="517"/>
      <c r="GI31" s="517"/>
      <c r="GJ31" s="517"/>
      <c r="GK31" s="517"/>
      <c r="GL31" s="517"/>
      <c r="GM31" s="517"/>
      <c r="GN31" s="517"/>
      <c r="GO31" s="517"/>
      <c r="GP31" s="517"/>
      <c r="GQ31" s="517"/>
      <c r="GR31" s="517"/>
      <c r="GS31" s="517"/>
      <c r="GT31" s="517"/>
      <c r="GU31" s="517"/>
      <c r="GV31" s="517"/>
      <c r="GW31" s="517"/>
      <c r="GX31" s="517"/>
      <c r="GY31" s="517"/>
      <c r="GZ31" s="517"/>
      <c r="HA31" s="517"/>
      <c r="HB31" s="517"/>
      <c r="HC31" s="517"/>
      <c r="HD31" s="517"/>
      <c r="HE31" s="517"/>
      <c r="HF31" s="517"/>
      <c r="HG31" s="517"/>
      <c r="HH31" s="517"/>
      <c r="HI31" s="517"/>
      <c r="HJ31" s="517"/>
      <c r="HK31" s="517"/>
      <c r="HL31" s="517"/>
      <c r="HM31" s="517"/>
      <c r="HN31" s="517"/>
      <c r="HO31" s="517"/>
      <c r="HP31" s="517"/>
      <c r="HQ31" s="517"/>
      <c r="HR31" s="517"/>
      <c r="HS31" s="517"/>
      <c r="HT31" s="517"/>
      <c r="HU31" s="517"/>
      <c r="HV31" s="517"/>
      <c r="HW31" s="517"/>
      <c r="HX31" s="517"/>
      <c r="HY31" s="517"/>
      <c r="HZ31" s="517"/>
      <c r="IA31" s="517"/>
      <c r="IB31" s="517"/>
      <c r="IC31" s="517"/>
      <c r="ID31" s="517"/>
      <c r="IE31" s="517"/>
      <c r="IF31" s="517"/>
      <c r="IG31" s="517"/>
      <c r="IH31" s="517"/>
    </row>
    <row r="32" spans="1:242" s="573" customFormat="1" x14ac:dyDescent="0.35">
      <c r="A32" s="565">
        <v>3</v>
      </c>
      <c r="B32" s="566" t="s">
        <v>125</v>
      </c>
      <c r="C32" s="574" t="s">
        <v>120</v>
      </c>
      <c r="D32" s="312">
        <v>9486</v>
      </c>
      <c r="E32" s="312">
        <v>8644</v>
      </c>
      <c r="F32" s="312">
        <v>6381</v>
      </c>
      <c r="G32" s="312"/>
      <c r="H32" s="312">
        <v>8020</v>
      </c>
      <c r="I32" s="312">
        <v>6914</v>
      </c>
      <c r="J32" s="575">
        <f>H32/D32*100</f>
        <v>84.545646215475429</v>
      </c>
      <c r="K32" s="575">
        <f t="shared" si="2"/>
        <v>86.209476309226929</v>
      </c>
      <c r="L32" s="538"/>
      <c r="M32" s="531">
        <f t="shared" si="0"/>
        <v>-1106</v>
      </c>
      <c r="N32" s="517">
        <f>D32/D30</f>
        <v>0.49727406164814425</v>
      </c>
      <c r="O32" s="517">
        <f>E32/E30</f>
        <v>0.44941249870021838</v>
      </c>
      <c r="P32" s="517"/>
      <c r="Q32" s="517"/>
      <c r="R32" s="517"/>
      <c r="S32" s="517"/>
      <c r="T32" s="517"/>
      <c r="U32" s="517"/>
      <c r="V32" s="517"/>
      <c r="W32" s="517"/>
      <c r="X32" s="517"/>
      <c r="Y32" s="517"/>
      <c r="Z32" s="517"/>
      <c r="AA32" s="517"/>
      <c r="AB32" s="517"/>
      <c r="AC32" s="517"/>
      <c r="AD32" s="517"/>
      <c r="AE32" s="517"/>
      <c r="AF32" s="517"/>
      <c r="AG32" s="517"/>
      <c r="AH32" s="517"/>
      <c r="AI32" s="517"/>
      <c r="AJ32" s="517"/>
      <c r="AK32" s="517"/>
      <c r="AL32" s="517"/>
      <c r="AM32" s="517"/>
      <c r="AN32" s="517"/>
      <c r="AO32" s="517"/>
      <c r="AP32" s="517"/>
      <c r="AQ32" s="517"/>
      <c r="AR32" s="517"/>
      <c r="AS32" s="517"/>
      <c r="AT32" s="517"/>
      <c r="AU32" s="517"/>
      <c r="AV32" s="517"/>
      <c r="AW32" s="517"/>
      <c r="AX32" s="517"/>
      <c r="AY32" s="517"/>
      <c r="AZ32" s="517"/>
      <c r="BA32" s="517"/>
      <c r="BB32" s="517"/>
      <c r="BC32" s="517"/>
      <c r="BD32" s="517"/>
      <c r="BE32" s="517"/>
      <c r="BF32" s="517"/>
      <c r="BG32" s="517"/>
      <c r="BH32" s="517"/>
      <c r="BI32" s="517"/>
      <c r="BJ32" s="517"/>
      <c r="BK32" s="517"/>
      <c r="BL32" s="517"/>
      <c r="BM32" s="517"/>
      <c r="BN32" s="517"/>
      <c r="BO32" s="517"/>
      <c r="BP32" s="517"/>
      <c r="BQ32" s="517"/>
      <c r="BR32" s="517"/>
      <c r="BS32" s="517"/>
      <c r="BT32" s="517"/>
      <c r="BU32" s="517"/>
      <c r="BV32" s="517"/>
      <c r="BW32" s="517"/>
      <c r="BX32" s="517"/>
      <c r="BY32" s="517"/>
      <c r="BZ32" s="517"/>
      <c r="CA32" s="517"/>
      <c r="CB32" s="517"/>
      <c r="CC32" s="517"/>
      <c r="CD32" s="517"/>
      <c r="CE32" s="517"/>
      <c r="CF32" s="517"/>
      <c r="CG32" s="517"/>
      <c r="CH32" s="517"/>
      <c r="CI32" s="517"/>
      <c r="CJ32" s="517"/>
      <c r="CK32" s="517"/>
      <c r="CL32" s="517"/>
      <c r="CM32" s="517"/>
      <c r="CN32" s="517"/>
      <c r="CO32" s="517"/>
      <c r="CP32" s="517"/>
      <c r="CQ32" s="517"/>
      <c r="CR32" s="517"/>
      <c r="CS32" s="517"/>
      <c r="CT32" s="517"/>
      <c r="CU32" s="517"/>
      <c r="CV32" s="517"/>
      <c r="CW32" s="517"/>
      <c r="CX32" s="517"/>
      <c r="CY32" s="517"/>
      <c r="CZ32" s="517"/>
      <c r="DA32" s="517"/>
      <c r="DB32" s="517"/>
      <c r="DC32" s="517"/>
      <c r="DD32" s="517"/>
      <c r="DE32" s="517"/>
      <c r="DF32" s="517"/>
      <c r="DG32" s="517"/>
      <c r="DH32" s="517"/>
      <c r="DI32" s="517"/>
      <c r="DJ32" s="517"/>
      <c r="DK32" s="517"/>
      <c r="DL32" s="517"/>
      <c r="DM32" s="517"/>
      <c r="DN32" s="517"/>
      <c r="DO32" s="517"/>
      <c r="DP32" s="517"/>
      <c r="DQ32" s="517"/>
      <c r="DR32" s="517"/>
      <c r="DS32" s="517"/>
      <c r="DT32" s="517"/>
      <c r="DU32" s="517"/>
      <c r="DV32" s="517"/>
      <c r="DW32" s="517"/>
      <c r="DX32" s="517"/>
      <c r="DY32" s="517"/>
      <c r="DZ32" s="517"/>
      <c r="EA32" s="517"/>
      <c r="EB32" s="517"/>
      <c r="EC32" s="517"/>
      <c r="ED32" s="517"/>
      <c r="EE32" s="517"/>
      <c r="EF32" s="517"/>
      <c r="EG32" s="517"/>
      <c r="EH32" s="517"/>
      <c r="EI32" s="517"/>
      <c r="EJ32" s="517"/>
      <c r="EK32" s="517"/>
      <c r="EL32" s="517"/>
      <c r="EM32" s="517"/>
      <c r="EN32" s="517"/>
      <c r="EO32" s="517"/>
      <c r="EP32" s="517"/>
      <c r="EQ32" s="517"/>
      <c r="ER32" s="517"/>
      <c r="ES32" s="517"/>
      <c r="ET32" s="517"/>
      <c r="EU32" s="517"/>
      <c r="EV32" s="517"/>
      <c r="EW32" s="517"/>
      <c r="EX32" s="517"/>
      <c r="EY32" s="517"/>
      <c r="EZ32" s="517"/>
      <c r="FA32" s="517"/>
      <c r="FB32" s="517"/>
      <c r="FC32" s="517"/>
      <c r="FD32" s="517"/>
      <c r="FE32" s="517"/>
      <c r="FF32" s="517"/>
      <c r="FG32" s="517"/>
      <c r="FH32" s="517"/>
      <c r="FI32" s="517"/>
      <c r="FJ32" s="517"/>
      <c r="FK32" s="517"/>
      <c r="FL32" s="517"/>
      <c r="FM32" s="517"/>
      <c r="FN32" s="517"/>
      <c r="FO32" s="517"/>
      <c r="FP32" s="517"/>
      <c r="FQ32" s="517"/>
      <c r="FR32" s="517"/>
      <c r="FS32" s="517"/>
      <c r="FT32" s="517"/>
      <c r="FU32" s="517"/>
      <c r="FV32" s="517"/>
      <c r="FW32" s="517"/>
      <c r="FX32" s="517"/>
      <c r="FY32" s="517"/>
      <c r="FZ32" s="517"/>
      <c r="GA32" s="517"/>
      <c r="GB32" s="517"/>
      <c r="GC32" s="517"/>
      <c r="GD32" s="517"/>
      <c r="GE32" s="517"/>
      <c r="GF32" s="517"/>
      <c r="GG32" s="517"/>
      <c r="GH32" s="517"/>
      <c r="GI32" s="517"/>
      <c r="GJ32" s="517"/>
      <c r="GK32" s="517"/>
      <c r="GL32" s="517"/>
      <c r="GM32" s="517"/>
      <c r="GN32" s="517"/>
      <c r="GO32" s="517"/>
      <c r="GP32" s="517"/>
      <c r="GQ32" s="517"/>
      <c r="GR32" s="517"/>
      <c r="GS32" s="517"/>
      <c r="GT32" s="517"/>
      <c r="GU32" s="517"/>
      <c r="GV32" s="517"/>
      <c r="GW32" s="517"/>
      <c r="GX32" s="517"/>
      <c r="GY32" s="517"/>
      <c r="GZ32" s="517"/>
      <c r="HA32" s="517"/>
      <c r="HB32" s="517"/>
      <c r="HC32" s="517"/>
      <c r="HD32" s="517"/>
      <c r="HE32" s="517"/>
      <c r="HF32" s="517"/>
      <c r="HG32" s="517"/>
      <c r="HH32" s="517"/>
      <c r="HI32" s="517"/>
      <c r="HJ32" s="517"/>
      <c r="HK32" s="517"/>
      <c r="HL32" s="517"/>
      <c r="HM32" s="517"/>
      <c r="HN32" s="517"/>
      <c r="HO32" s="517"/>
      <c r="HP32" s="517"/>
      <c r="HQ32" s="517"/>
      <c r="HR32" s="517"/>
      <c r="HS32" s="517"/>
      <c r="HT32" s="517"/>
      <c r="HU32" s="517"/>
      <c r="HV32" s="517"/>
      <c r="HW32" s="517"/>
      <c r="HX32" s="517"/>
      <c r="HY32" s="517"/>
      <c r="HZ32" s="517"/>
      <c r="IA32" s="517"/>
      <c r="IB32" s="517"/>
      <c r="IC32" s="517"/>
      <c r="ID32" s="517"/>
      <c r="IE32" s="517"/>
      <c r="IF32" s="517"/>
      <c r="IG32" s="517"/>
      <c r="IH32" s="517"/>
    </row>
    <row r="33" spans="1:242" s="583" customFormat="1" x14ac:dyDescent="0.35">
      <c r="A33" s="577"/>
      <c r="B33" s="578" t="s">
        <v>124</v>
      </c>
      <c r="C33" s="579" t="s">
        <v>15</v>
      </c>
      <c r="D33" s="313">
        <f>D32/D30*100</f>
        <v>49.727406164814425</v>
      </c>
      <c r="E33" s="313">
        <f t="shared" ref="E33:I33" si="3">E32/E30*100</f>
        <v>44.941249870021835</v>
      </c>
      <c r="F33" s="313">
        <f t="shared" si="3"/>
        <v>51.601164483260554</v>
      </c>
      <c r="G33" s="313" t="e">
        <f t="shared" si="3"/>
        <v>#DIV/0!</v>
      </c>
      <c r="H33" s="313">
        <f t="shared" si="3"/>
        <v>41.498499430818583</v>
      </c>
      <c r="I33" s="313">
        <f t="shared" si="3"/>
        <v>35.500102690490856</v>
      </c>
      <c r="J33" s="313"/>
      <c r="K33" s="313"/>
      <c r="L33" s="552"/>
      <c r="M33" s="580">
        <f>+I33-H33</f>
        <v>-5.9983967403277276</v>
      </c>
      <c r="N33" s="581">
        <f>D33-H33</f>
        <v>8.2289067339958422</v>
      </c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  <c r="AF33" s="582"/>
      <c r="AG33" s="582"/>
      <c r="AH33" s="582"/>
      <c r="AI33" s="582"/>
      <c r="AJ33" s="582"/>
      <c r="AK33" s="582"/>
      <c r="AL33" s="582"/>
      <c r="AM33" s="582"/>
      <c r="AN33" s="582"/>
      <c r="AO33" s="582"/>
      <c r="AP33" s="582"/>
      <c r="AQ33" s="582"/>
      <c r="AR33" s="582"/>
      <c r="AS33" s="582"/>
      <c r="AT33" s="582"/>
      <c r="AU33" s="582"/>
      <c r="AV33" s="582"/>
      <c r="AW33" s="582"/>
      <c r="AX33" s="582"/>
      <c r="AY33" s="582"/>
      <c r="AZ33" s="582"/>
      <c r="BA33" s="582"/>
      <c r="BB33" s="582"/>
      <c r="BC33" s="582"/>
      <c r="BD33" s="582"/>
      <c r="BE33" s="582"/>
      <c r="BF33" s="582"/>
      <c r="BG33" s="582"/>
      <c r="BH33" s="582"/>
      <c r="BI33" s="582"/>
      <c r="BJ33" s="582"/>
      <c r="BK33" s="582"/>
      <c r="BL33" s="582"/>
      <c r="BM33" s="582"/>
      <c r="BN33" s="582"/>
      <c r="BO33" s="582"/>
      <c r="BP33" s="582"/>
      <c r="BQ33" s="582"/>
      <c r="BR33" s="582"/>
      <c r="BS33" s="582"/>
      <c r="BT33" s="582"/>
      <c r="BU33" s="582"/>
      <c r="BV33" s="582"/>
      <c r="BW33" s="582"/>
      <c r="BX33" s="582"/>
      <c r="BY33" s="582"/>
      <c r="BZ33" s="582"/>
      <c r="CA33" s="582"/>
      <c r="CB33" s="582"/>
      <c r="CC33" s="582"/>
      <c r="CD33" s="582"/>
      <c r="CE33" s="582"/>
      <c r="CF33" s="582"/>
      <c r="CG33" s="582"/>
      <c r="CH33" s="582"/>
      <c r="CI33" s="582"/>
      <c r="CJ33" s="582"/>
      <c r="CK33" s="582"/>
      <c r="CL33" s="582"/>
      <c r="CM33" s="582"/>
      <c r="CN33" s="582"/>
      <c r="CO33" s="582"/>
      <c r="CP33" s="582"/>
      <c r="CQ33" s="582"/>
      <c r="CR33" s="582"/>
      <c r="CS33" s="582"/>
      <c r="CT33" s="582"/>
      <c r="CU33" s="582"/>
      <c r="CV33" s="582"/>
      <c r="CW33" s="582"/>
      <c r="CX33" s="582"/>
      <c r="CY33" s="582"/>
      <c r="CZ33" s="582"/>
      <c r="DA33" s="582"/>
      <c r="DB33" s="582"/>
      <c r="DC33" s="582"/>
      <c r="DD33" s="582"/>
      <c r="DE33" s="582"/>
      <c r="DF33" s="582"/>
      <c r="DG33" s="582"/>
      <c r="DH33" s="582"/>
      <c r="DI33" s="582"/>
      <c r="DJ33" s="582"/>
      <c r="DK33" s="582"/>
      <c r="DL33" s="582"/>
      <c r="DM33" s="582"/>
      <c r="DN33" s="582"/>
      <c r="DO33" s="582"/>
      <c r="DP33" s="582"/>
      <c r="DQ33" s="582"/>
      <c r="DR33" s="582"/>
      <c r="DS33" s="582"/>
      <c r="DT33" s="582"/>
      <c r="DU33" s="582"/>
      <c r="DV33" s="582"/>
      <c r="DW33" s="582"/>
      <c r="DX33" s="582"/>
      <c r="DY33" s="582"/>
      <c r="DZ33" s="582"/>
      <c r="EA33" s="582"/>
      <c r="EB33" s="582"/>
      <c r="EC33" s="582"/>
      <c r="ED33" s="582"/>
      <c r="EE33" s="582"/>
      <c r="EF33" s="582"/>
      <c r="EG33" s="582"/>
      <c r="EH33" s="582"/>
      <c r="EI33" s="582"/>
      <c r="EJ33" s="582"/>
      <c r="EK33" s="582"/>
      <c r="EL33" s="582"/>
      <c r="EM33" s="582"/>
      <c r="EN33" s="582"/>
      <c r="EO33" s="582"/>
      <c r="EP33" s="582"/>
      <c r="EQ33" s="582"/>
      <c r="ER33" s="582"/>
      <c r="ES33" s="582"/>
      <c r="ET33" s="582"/>
      <c r="EU33" s="582"/>
      <c r="EV33" s="582"/>
      <c r="EW33" s="582"/>
      <c r="EX33" s="582"/>
      <c r="EY33" s="582"/>
      <c r="EZ33" s="582"/>
      <c r="FA33" s="582"/>
      <c r="FB33" s="582"/>
      <c r="FC33" s="582"/>
      <c r="FD33" s="582"/>
      <c r="FE33" s="582"/>
      <c r="FF33" s="582"/>
      <c r="FG33" s="582"/>
      <c r="FH33" s="582"/>
      <c r="FI33" s="582"/>
      <c r="FJ33" s="582"/>
      <c r="FK33" s="582"/>
      <c r="FL33" s="582"/>
      <c r="FM33" s="582"/>
      <c r="FN33" s="582"/>
      <c r="FO33" s="582"/>
      <c r="FP33" s="582"/>
      <c r="FQ33" s="582"/>
      <c r="FR33" s="582"/>
      <c r="FS33" s="582"/>
      <c r="FT33" s="582"/>
      <c r="FU33" s="582"/>
      <c r="FV33" s="582"/>
      <c r="FW33" s="582"/>
      <c r="FX33" s="582"/>
      <c r="FY33" s="582"/>
      <c r="FZ33" s="582"/>
      <c r="GA33" s="582"/>
      <c r="GB33" s="582"/>
      <c r="GC33" s="582"/>
      <c r="GD33" s="582"/>
      <c r="GE33" s="582"/>
      <c r="GF33" s="582"/>
      <c r="GG33" s="582"/>
      <c r="GH33" s="582"/>
      <c r="GI33" s="582"/>
      <c r="GJ33" s="582"/>
      <c r="GK33" s="582"/>
      <c r="GL33" s="582"/>
      <c r="GM33" s="582"/>
      <c r="GN33" s="582"/>
      <c r="GO33" s="582"/>
      <c r="GP33" s="582"/>
      <c r="GQ33" s="582"/>
      <c r="GR33" s="582"/>
      <c r="GS33" s="582"/>
      <c r="GT33" s="582"/>
      <c r="GU33" s="582"/>
      <c r="GV33" s="582"/>
      <c r="GW33" s="582"/>
      <c r="GX33" s="582"/>
      <c r="GY33" s="582"/>
      <c r="GZ33" s="582"/>
      <c r="HA33" s="582"/>
      <c r="HB33" s="582"/>
      <c r="HC33" s="582"/>
      <c r="HD33" s="582"/>
      <c r="HE33" s="582"/>
      <c r="HF33" s="582"/>
      <c r="HG33" s="582"/>
      <c r="HH33" s="582"/>
      <c r="HI33" s="582"/>
      <c r="HJ33" s="582"/>
      <c r="HK33" s="582"/>
      <c r="HL33" s="582"/>
      <c r="HM33" s="582"/>
      <c r="HN33" s="582"/>
      <c r="HO33" s="582"/>
      <c r="HP33" s="582"/>
      <c r="HQ33" s="582"/>
      <c r="HR33" s="582"/>
      <c r="HS33" s="582"/>
      <c r="HT33" s="582"/>
      <c r="HU33" s="582"/>
      <c r="HV33" s="582"/>
      <c r="HW33" s="582"/>
      <c r="HX33" s="582"/>
      <c r="HY33" s="582"/>
      <c r="HZ33" s="582"/>
      <c r="IA33" s="582"/>
      <c r="IB33" s="582"/>
      <c r="IC33" s="582"/>
      <c r="ID33" s="582"/>
      <c r="IE33" s="582"/>
      <c r="IF33" s="582"/>
      <c r="IG33" s="582"/>
      <c r="IH33" s="582"/>
    </row>
    <row r="34" spans="1:242" s="573" customFormat="1" x14ac:dyDescent="0.35">
      <c r="A34" s="565">
        <v>4</v>
      </c>
      <c r="B34" s="566" t="s">
        <v>123</v>
      </c>
      <c r="C34" s="574" t="s">
        <v>120</v>
      </c>
      <c r="D34" s="312"/>
      <c r="E34" s="312">
        <v>1186</v>
      </c>
      <c r="F34" s="575">
        <v>536</v>
      </c>
      <c r="G34" s="312"/>
      <c r="H34" s="312">
        <v>1520</v>
      </c>
      <c r="I34" s="312">
        <v>1126</v>
      </c>
      <c r="J34" s="575"/>
      <c r="K34" s="575">
        <f t="shared" si="2"/>
        <v>74.078947368421055</v>
      </c>
      <c r="L34" s="538"/>
      <c r="M34" s="531">
        <f t="shared" si="0"/>
        <v>-394</v>
      </c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17"/>
      <c r="AR34" s="517"/>
      <c r="AS34" s="517"/>
      <c r="AT34" s="517"/>
      <c r="AU34" s="517"/>
      <c r="AV34" s="517"/>
      <c r="AW34" s="517"/>
      <c r="AX34" s="517"/>
      <c r="AY34" s="517"/>
      <c r="AZ34" s="517"/>
      <c r="BA34" s="517"/>
      <c r="BB34" s="517"/>
      <c r="BC34" s="517"/>
      <c r="BD34" s="517"/>
      <c r="BE34" s="517"/>
      <c r="BF34" s="517"/>
      <c r="BG34" s="517"/>
      <c r="BH34" s="517"/>
      <c r="BI34" s="517"/>
      <c r="BJ34" s="517"/>
      <c r="BK34" s="517"/>
      <c r="BL34" s="517"/>
      <c r="BM34" s="517"/>
      <c r="BN34" s="517"/>
      <c r="BO34" s="517"/>
      <c r="BP34" s="517"/>
      <c r="BQ34" s="517"/>
      <c r="BR34" s="517"/>
      <c r="BS34" s="517"/>
      <c r="BT34" s="517"/>
      <c r="BU34" s="517"/>
      <c r="BV34" s="517"/>
      <c r="BW34" s="517"/>
      <c r="BX34" s="517"/>
      <c r="BY34" s="517"/>
      <c r="BZ34" s="517"/>
      <c r="CA34" s="517"/>
      <c r="CB34" s="517"/>
      <c r="CC34" s="517"/>
      <c r="CD34" s="517"/>
      <c r="CE34" s="517"/>
      <c r="CF34" s="517"/>
      <c r="CG34" s="517"/>
      <c r="CH34" s="517"/>
      <c r="CI34" s="517"/>
      <c r="CJ34" s="517"/>
      <c r="CK34" s="517"/>
      <c r="CL34" s="517"/>
      <c r="CM34" s="517"/>
      <c r="CN34" s="517"/>
      <c r="CO34" s="517"/>
      <c r="CP34" s="517"/>
      <c r="CQ34" s="517"/>
      <c r="CR34" s="517"/>
      <c r="CS34" s="517"/>
      <c r="CT34" s="517"/>
      <c r="CU34" s="517"/>
      <c r="CV34" s="517"/>
      <c r="CW34" s="517"/>
      <c r="CX34" s="517"/>
      <c r="CY34" s="517"/>
      <c r="CZ34" s="517"/>
      <c r="DA34" s="517"/>
      <c r="DB34" s="517"/>
      <c r="DC34" s="517"/>
      <c r="DD34" s="517"/>
      <c r="DE34" s="517"/>
      <c r="DF34" s="517"/>
      <c r="DG34" s="517"/>
      <c r="DH34" s="517"/>
      <c r="DI34" s="517"/>
      <c r="DJ34" s="517"/>
      <c r="DK34" s="517"/>
      <c r="DL34" s="517"/>
      <c r="DM34" s="517"/>
      <c r="DN34" s="517"/>
      <c r="DO34" s="517"/>
      <c r="DP34" s="517"/>
      <c r="DQ34" s="517"/>
      <c r="DR34" s="517"/>
      <c r="DS34" s="517"/>
      <c r="DT34" s="517"/>
      <c r="DU34" s="517"/>
      <c r="DV34" s="517"/>
      <c r="DW34" s="517"/>
      <c r="DX34" s="517"/>
      <c r="DY34" s="517"/>
      <c r="DZ34" s="517"/>
      <c r="EA34" s="517"/>
      <c r="EB34" s="517"/>
      <c r="EC34" s="517"/>
      <c r="ED34" s="517"/>
      <c r="EE34" s="517"/>
      <c r="EF34" s="517"/>
      <c r="EG34" s="517"/>
      <c r="EH34" s="517"/>
      <c r="EI34" s="517"/>
      <c r="EJ34" s="517"/>
      <c r="EK34" s="517"/>
      <c r="EL34" s="517"/>
      <c r="EM34" s="517"/>
      <c r="EN34" s="517"/>
      <c r="EO34" s="517"/>
      <c r="EP34" s="517"/>
      <c r="EQ34" s="517"/>
      <c r="ER34" s="517"/>
      <c r="ES34" s="517"/>
      <c r="ET34" s="517"/>
      <c r="EU34" s="517"/>
      <c r="EV34" s="517"/>
      <c r="EW34" s="517"/>
      <c r="EX34" s="517"/>
      <c r="EY34" s="517"/>
      <c r="EZ34" s="517"/>
      <c r="FA34" s="517"/>
      <c r="FB34" s="517"/>
      <c r="FC34" s="517"/>
      <c r="FD34" s="517"/>
      <c r="FE34" s="517"/>
      <c r="FF34" s="517"/>
      <c r="FG34" s="517"/>
      <c r="FH34" s="517"/>
      <c r="FI34" s="517"/>
      <c r="FJ34" s="517"/>
      <c r="FK34" s="517"/>
      <c r="FL34" s="517"/>
      <c r="FM34" s="517"/>
      <c r="FN34" s="517"/>
      <c r="FO34" s="517"/>
      <c r="FP34" s="517"/>
      <c r="FQ34" s="517"/>
      <c r="FR34" s="517"/>
      <c r="FS34" s="517"/>
      <c r="FT34" s="517"/>
      <c r="FU34" s="517"/>
      <c r="FV34" s="517"/>
      <c r="FW34" s="517"/>
      <c r="FX34" s="517"/>
      <c r="FY34" s="517"/>
      <c r="FZ34" s="517"/>
      <c r="GA34" s="517"/>
      <c r="GB34" s="517"/>
      <c r="GC34" s="517"/>
      <c r="GD34" s="517"/>
      <c r="GE34" s="517"/>
      <c r="GF34" s="517"/>
      <c r="GG34" s="517"/>
      <c r="GH34" s="517"/>
      <c r="GI34" s="517"/>
      <c r="GJ34" s="517"/>
      <c r="GK34" s="517"/>
      <c r="GL34" s="517"/>
      <c r="GM34" s="517"/>
      <c r="GN34" s="517"/>
      <c r="GO34" s="517"/>
      <c r="GP34" s="517"/>
      <c r="GQ34" s="517"/>
      <c r="GR34" s="517"/>
      <c r="GS34" s="517"/>
      <c r="GT34" s="517"/>
      <c r="GU34" s="517"/>
      <c r="GV34" s="517"/>
      <c r="GW34" s="517"/>
      <c r="GX34" s="517"/>
      <c r="GY34" s="517"/>
      <c r="GZ34" s="517"/>
      <c r="HA34" s="517"/>
      <c r="HB34" s="517"/>
      <c r="HC34" s="517"/>
      <c r="HD34" s="517"/>
      <c r="HE34" s="517"/>
      <c r="HF34" s="517"/>
      <c r="HG34" s="517"/>
      <c r="HH34" s="517"/>
      <c r="HI34" s="517"/>
      <c r="HJ34" s="517"/>
      <c r="HK34" s="517"/>
      <c r="HL34" s="517"/>
      <c r="HM34" s="517"/>
      <c r="HN34" s="517"/>
      <c r="HO34" s="517"/>
      <c r="HP34" s="517"/>
      <c r="HQ34" s="517"/>
      <c r="HR34" s="517"/>
      <c r="HS34" s="517"/>
      <c r="HT34" s="517"/>
      <c r="HU34" s="517"/>
      <c r="HV34" s="517"/>
      <c r="HW34" s="517"/>
      <c r="HX34" s="517"/>
      <c r="HY34" s="517"/>
      <c r="HZ34" s="517"/>
      <c r="IA34" s="517"/>
      <c r="IB34" s="517"/>
      <c r="IC34" s="517"/>
      <c r="ID34" s="517"/>
      <c r="IE34" s="517"/>
      <c r="IF34" s="517"/>
      <c r="IG34" s="517"/>
      <c r="IH34" s="517"/>
    </row>
    <row r="35" spans="1:242" s="573" customFormat="1" x14ac:dyDescent="0.35">
      <c r="A35" s="565">
        <v>5</v>
      </c>
      <c r="B35" s="566" t="s">
        <v>122</v>
      </c>
      <c r="C35" s="574" t="s">
        <v>120</v>
      </c>
      <c r="D35" s="312"/>
      <c r="E35" s="312">
        <v>350</v>
      </c>
      <c r="F35" s="312">
        <v>216</v>
      </c>
      <c r="G35" s="312"/>
      <c r="H35" s="312">
        <v>54</v>
      </c>
      <c r="I35" s="312">
        <v>20</v>
      </c>
      <c r="J35" s="575"/>
      <c r="K35" s="575">
        <f t="shared" si="2"/>
        <v>37.037037037037038</v>
      </c>
      <c r="L35" s="538"/>
      <c r="M35" s="531">
        <f t="shared" si="0"/>
        <v>-34</v>
      </c>
      <c r="N35" s="517"/>
      <c r="O35" s="517"/>
      <c r="P35" s="517"/>
      <c r="Q35" s="517"/>
      <c r="R35" s="517"/>
      <c r="S35" s="517"/>
      <c r="T35" s="517"/>
      <c r="U35" s="517"/>
      <c r="V35" s="517"/>
      <c r="W35" s="517"/>
      <c r="X35" s="517"/>
      <c r="Y35" s="517"/>
      <c r="Z35" s="517"/>
      <c r="AA35" s="517"/>
      <c r="AB35" s="517"/>
      <c r="AC35" s="517"/>
      <c r="AD35" s="517"/>
      <c r="AE35" s="517"/>
      <c r="AF35" s="517"/>
      <c r="AG35" s="517"/>
      <c r="AH35" s="517"/>
      <c r="AI35" s="517"/>
      <c r="AJ35" s="517"/>
      <c r="AK35" s="517"/>
      <c r="AL35" s="517"/>
      <c r="AM35" s="517"/>
      <c r="AN35" s="517"/>
      <c r="AO35" s="517"/>
      <c r="AP35" s="517"/>
      <c r="AQ35" s="517"/>
      <c r="AR35" s="517"/>
      <c r="AS35" s="517"/>
      <c r="AT35" s="517"/>
      <c r="AU35" s="517"/>
      <c r="AV35" s="517"/>
      <c r="AW35" s="517"/>
      <c r="AX35" s="517"/>
      <c r="AY35" s="517"/>
      <c r="AZ35" s="517"/>
      <c r="BA35" s="517"/>
      <c r="BB35" s="517"/>
      <c r="BC35" s="517"/>
      <c r="BD35" s="517"/>
      <c r="BE35" s="517"/>
      <c r="BF35" s="517"/>
      <c r="BG35" s="517"/>
      <c r="BH35" s="517"/>
      <c r="BI35" s="517"/>
      <c r="BJ35" s="517"/>
      <c r="BK35" s="517"/>
      <c r="BL35" s="517"/>
      <c r="BM35" s="517"/>
      <c r="BN35" s="517"/>
      <c r="BO35" s="517"/>
      <c r="BP35" s="517"/>
      <c r="BQ35" s="517"/>
      <c r="BR35" s="517"/>
      <c r="BS35" s="517"/>
      <c r="BT35" s="517"/>
      <c r="BU35" s="517"/>
      <c r="BV35" s="517"/>
      <c r="BW35" s="517"/>
      <c r="BX35" s="517"/>
      <c r="BY35" s="517"/>
      <c r="BZ35" s="517"/>
      <c r="CA35" s="517"/>
      <c r="CB35" s="517"/>
      <c r="CC35" s="517"/>
      <c r="CD35" s="517"/>
      <c r="CE35" s="517"/>
      <c r="CF35" s="517"/>
      <c r="CG35" s="517"/>
      <c r="CH35" s="517"/>
      <c r="CI35" s="517"/>
      <c r="CJ35" s="517"/>
      <c r="CK35" s="517"/>
      <c r="CL35" s="517"/>
      <c r="CM35" s="517"/>
      <c r="CN35" s="517"/>
      <c r="CO35" s="517"/>
      <c r="CP35" s="517"/>
      <c r="CQ35" s="517"/>
      <c r="CR35" s="517"/>
      <c r="CS35" s="517"/>
      <c r="CT35" s="517"/>
      <c r="CU35" s="517"/>
      <c r="CV35" s="517"/>
      <c r="CW35" s="517"/>
      <c r="CX35" s="517"/>
      <c r="CY35" s="517"/>
      <c r="CZ35" s="517"/>
      <c r="DA35" s="517"/>
      <c r="DB35" s="517"/>
      <c r="DC35" s="517"/>
      <c r="DD35" s="517"/>
      <c r="DE35" s="517"/>
      <c r="DF35" s="517"/>
      <c r="DG35" s="517"/>
      <c r="DH35" s="517"/>
      <c r="DI35" s="517"/>
      <c r="DJ35" s="517"/>
      <c r="DK35" s="517"/>
      <c r="DL35" s="517"/>
      <c r="DM35" s="517"/>
      <c r="DN35" s="517"/>
      <c r="DO35" s="517"/>
      <c r="DP35" s="517"/>
      <c r="DQ35" s="517"/>
      <c r="DR35" s="517"/>
      <c r="DS35" s="517"/>
      <c r="DT35" s="517"/>
      <c r="DU35" s="517"/>
      <c r="DV35" s="517"/>
      <c r="DW35" s="517"/>
      <c r="DX35" s="517"/>
      <c r="DY35" s="517"/>
      <c r="DZ35" s="517"/>
      <c r="EA35" s="517"/>
      <c r="EB35" s="517"/>
      <c r="EC35" s="517"/>
      <c r="ED35" s="517"/>
      <c r="EE35" s="517"/>
      <c r="EF35" s="517"/>
      <c r="EG35" s="517"/>
      <c r="EH35" s="517"/>
      <c r="EI35" s="517"/>
      <c r="EJ35" s="517"/>
      <c r="EK35" s="517"/>
      <c r="EL35" s="517"/>
      <c r="EM35" s="517"/>
      <c r="EN35" s="517"/>
      <c r="EO35" s="517"/>
      <c r="EP35" s="517"/>
      <c r="EQ35" s="517"/>
      <c r="ER35" s="517"/>
      <c r="ES35" s="517"/>
      <c r="ET35" s="517"/>
      <c r="EU35" s="517"/>
      <c r="EV35" s="517"/>
      <c r="EW35" s="517"/>
      <c r="EX35" s="517"/>
      <c r="EY35" s="517"/>
      <c r="EZ35" s="517"/>
      <c r="FA35" s="517"/>
      <c r="FB35" s="517"/>
      <c r="FC35" s="517"/>
      <c r="FD35" s="517"/>
      <c r="FE35" s="517"/>
      <c r="FF35" s="517"/>
      <c r="FG35" s="517"/>
      <c r="FH35" s="517"/>
      <c r="FI35" s="517"/>
      <c r="FJ35" s="517"/>
      <c r="FK35" s="517"/>
      <c r="FL35" s="517"/>
      <c r="FM35" s="517"/>
      <c r="FN35" s="517"/>
      <c r="FO35" s="517"/>
      <c r="FP35" s="517"/>
      <c r="FQ35" s="517"/>
      <c r="FR35" s="517"/>
      <c r="FS35" s="517"/>
      <c r="FT35" s="517"/>
      <c r="FU35" s="517"/>
      <c r="FV35" s="517"/>
      <c r="FW35" s="517"/>
      <c r="FX35" s="517"/>
      <c r="FY35" s="517"/>
      <c r="FZ35" s="517"/>
      <c r="GA35" s="517"/>
      <c r="GB35" s="517"/>
      <c r="GC35" s="517"/>
      <c r="GD35" s="517"/>
      <c r="GE35" s="517"/>
      <c r="GF35" s="517"/>
      <c r="GG35" s="517"/>
      <c r="GH35" s="517"/>
      <c r="GI35" s="517"/>
      <c r="GJ35" s="517"/>
      <c r="GK35" s="517"/>
      <c r="GL35" s="517"/>
      <c r="GM35" s="517"/>
      <c r="GN35" s="517"/>
      <c r="GO35" s="517"/>
      <c r="GP35" s="517"/>
      <c r="GQ35" s="517"/>
      <c r="GR35" s="517"/>
      <c r="GS35" s="517"/>
      <c r="GT35" s="517"/>
      <c r="GU35" s="517"/>
      <c r="GV35" s="517"/>
      <c r="GW35" s="517"/>
      <c r="GX35" s="517"/>
      <c r="GY35" s="517"/>
      <c r="GZ35" s="517"/>
      <c r="HA35" s="517"/>
      <c r="HB35" s="517"/>
      <c r="HC35" s="517"/>
      <c r="HD35" s="517"/>
      <c r="HE35" s="517"/>
      <c r="HF35" s="517"/>
      <c r="HG35" s="517"/>
      <c r="HH35" s="517"/>
      <c r="HI35" s="517"/>
      <c r="HJ35" s="517"/>
      <c r="HK35" s="517"/>
      <c r="HL35" s="517"/>
      <c r="HM35" s="517"/>
      <c r="HN35" s="517"/>
      <c r="HO35" s="517"/>
      <c r="HP35" s="517"/>
      <c r="HQ35" s="517"/>
      <c r="HR35" s="517"/>
      <c r="HS35" s="517"/>
      <c r="HT35" s="517"/>
      <c r="HU35" s="517"/>
      <c r="HV35" s="517"/>
      <c r="HW35" s="517"/>
      <c r="HX35" s="517"/>
      <c r="HY35" s="517"/>
      <c r="HZ35" s="517"/>
      <c r="IA35" s="517"/>
      <c r="IB35" s="517"/>
      <c r="IC35" s="517"/>
      <c r="ID35" s="517"/>
      <c r="IE35" s="517"/>
      <c r="IF35" s="517"/>
      <c r="IG35" s="517"/>
      <c r="IH35" s="517"/>
    </row>
    <row r="36" spans="1:242" s="573" customFormat="1" ht="38.25" customHeight="1" x14ac:dyDescent="0.35">
      <c r="A36" s="565">
        <v>6</v>
      </c>
      <c r="B36" s="566" t="s">
        <v>121</v>
      </c>
      <c r="C36" s="574" t="s">
        <v>120</v>
      </c>
      <c r="D36" s="312">
        <v>1509</v>
      </c>
      <c r="E36" s="312">
        <f>+E37*E30/100</f>
        <v>1348.3034</v>
      </c>
      <c r="F36" s="312">
        <v>2280</v>
      </c>
      <c r="G36" s="312"/>
      <c r="H36" s="312">
        <v>2380</v>
      </c>
      <c r="I36" s="312">
        <v>2337</v>
      </c>
      <c r="J36" s="575">
        <f>H36/D36*100</f>
        <v>157.72034459907223</v>
      </c>
      <c r="K36" s="575">
        <f t="shared" si="2"/>
        <v>98.193277310924358</v>
      </c>
      <c r="L36" s="538"/>
      <c r="M36" s="531">
        <f t="shared" si="0"/>
        <v>-43</v>
      </c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D36" s="517"/>
      <c r="AE36" s="517"/>
      <c r="AF36" s="517"/>
      <c r="AG36" s="517"/>
      <c r="AH36" s="517"/>
      <c r="AI36" s="517"/>
      <c r="AJ36" s="517"/>
      <c r="AK36" s="517"/>
      <c r="AL36" s="517"/>
      <c r="AM36" s="517"/>
      <c r="AN36" s="517"/>
      <c r="AO36" s="517"/>
      <c r="AP36" s="517"/>
      <c r="AQ36" s="517"/>
      <c r="AR36" s="517"/>
      <c r="AS36" s="517"/>
      <c r="AT36" s="517"/>
      <c r="AU36" s="517"/>
      <c r="AV36" s="517"/>
      <c r="AW36" s="517"/>
      <c r="AX36" s="517"/>
      <c r="AY36" s="517"/>
      <c r="AZ36" s="517"/>
      <c r="BA36" s="517"/>
      <c r="BB36" s="517"/>
      <c r="BC36" s="517"/>
      <c r="BD36" s="517"/>
      <c r="BE36" s="517"/>
      <c r="BF36" s="517"/>
      <c r="BG36" s="517"/>
      <c r="BH36" s="517"/>
      <c r="BI36" s="517"/>
      <c r="BJ36" s="517"/>
      <c r="BK36" s="517"/>
      <c r="BL36" s="517"/>
      <c r="BM36" s="517"/>
      <c r="BN36" s="517"/>
      <c r="BO36" s="517"/>
      <c r="BP36" s="517"/>
      <c r="BQ36" s="517"/>
      <c r="BR36" s="517"/>
      <c r="BS36" s="517"/>
      <c r="BT36" s="517"/>
      <c r="BU36" s="517"/>
      <c r="BV36" s="517"/>
      <c r="BW36" s="517"/>
      <c r="BX36" s="517"/>
      <c r="BY36" s="517"/>
      <c r="BZ36" s="517"/>
      <c r="CA36" s="517"/>
      <c r="CB36" s="517"/>
      <c r="CC36" s="517"/>
      <c r="CD36" s="517"/>
      <c r="CE36" s="517"/>
      <c r="CF36" s="517"/>
      <c r="CG36" s="517"/>
      <c r="CH36" s="517"/>
      <c r="CI36" s="517"/>
      <c r="CJ36" s="517"/>
      <c r="CK36" s="517"/>
      <c r="CL36" s="517"/>
      <c r="CM36" s="517"/>
      <c r="CN36" s="517"/>
      <c r="CO36" s="517"/>
      <c r="CP36" s="517"/>
      <c r="CQ36" s="517"/>
      <c r="CR36" s="517"/>
      <c r="CS36" s="517"/>
      <c r="CT36" s="517"/>
      <c r="CU36" s="517"/>
      <c r="CV36" s="517"/>
      <c r="CW36" s="517"/>
      <c r="CX36" s="517"/>
      <c r="CY36" s="517"/>
      <c r="CZ36" s="517"/>
      <c r="DA36" s="517"/>
      <c r="DB36" s="517"/>
      <c r="DC36" s="517"/>
      <c r="DD36" s="517"/>
      <c r="DE36" s="517"/>
      <c r="DF36" s="517"/>
      <c r="DG36" s="517"/>
      <c r="DH36" s="517"/>
      <c r="DI36" s="517"/>
      <c r="DJ36" s="517"/>
      <c r="DK36" s="517"/>
      <c r="DL36" s="517"/>
      <c r="DM36" s="517"/>
      <c r="DN36" s="517"/>
      <c r="DO36" s="517"/>
      <c r="DP36" s="517"/>
      <c r="DQ36" s="517"/>
      <c r="DR36" s="517"/>
      <c r="DS36" s="517"/>
      <c r="DT36" s="517"/>
      <c r="DU36" s="517"/>
      <c r="DV36" s="517"/>
      <c r="DW36" s="517"/>
      <c r="DX36" s="517"/>
      <c r="DY36" s="517"/>
      <c r="DZ36" s="517"/>
      <c r="EA36" s="517"/>
      <c r="EB36" s="517"/>
      <c r="EC36" s="517"/>
      <c r="ED36" s="517"/>
      <c r="EE36" s="517"/>
      <c r="EF36" s="517"/>
      <c r="EG36" s="517"/>
      <c r="EH36" s="517"/>
      <c r="EI36" s="517"/>
      <c r="EJ36" s="517"/>
      <c r="EK36" s="517"/>
      <c r="EL36" s="517"/>
      <c r="EM36" s="517"/>
      <c r="EN36" s="517"/>
      <c r="EO36" s="517"/>
      <c r="EP36" s="517"/>
      <c r="EQ36" s="517"/>
      <c r="ER36" s="517"/>
      <c r="ES36" s="517"/>
      <c r="ET36" s="517"/>
      <c r="EU36" s="517"/>
      <c r="EV36" s="517"/>
      <c r="EW36" s="517"/>
      <c r="EX36" s="517"/>
      <c r="EY36" s="517"/>
      <c r="EZ36" s="517"/>
      <c r="FA36" s="517"/>
      <c r="FB36" s="517"/>
      <c r="FC36" s="517"/>
      <c r="FD36" s="517"/>
      <c r="FE36" s="517"/>
      <c r="FF36" s="517"/>
      <c r="FG36" s="517"/>
      <c r="FH36" s="517"/>
      <c r="FI36" s="517"/>
      <c r="FJ36" s="517"/>
      <c r="FK36" s="517"/>
      <c r="FL36" s="517"/>
      <c r="FM36" s="517"/>
      <c r="FN36" s="517"/>
      <c r="FO36" s="517"/>
      <c r="FP36" s="517"/>
      <c r="FQ36" s="517"/>
      <c r="FR36" s="517"/>
      <c r="FS36" s="517"/>
      <c r="FT36" s="517"/>
      <c r="FU36" s="517"/>
      <c r="FV36" s="517"/>
      <c r="FW36" s="517"/>
      <c r="FX36" s="517"/>
      <c r="FY36" s="517"/>
      <c r="FZ36" s="517"/>
      <c r="GA36" s="517"/>
      <c r="GB36" s="517"/>
      <c r="GC36" s="517"/>
      <c r="GD36" s="517"/>
      <c r="GE36" s="517"/>
      <c r="GF36" s="517"/>
      <c r="GG36" s="517"/>
      <c r="GH36" s="517"/>
      <c r="GI36" s="517"/>
      <c r="GJ36" s="517"/>
      <c r="GK36" s="517"/>
      <c r="GL36" s="517"/>
      <c r="GM36" s="517"/>
      <c r="GN36" s="517"/>
      <c r="GO36" s="517"/>
      <c r="GP36" s="517"/>
      <c r="GQ36" s="517"/>
      <c r="GR36" s="517"/>
      <c r="GS36" s="517"/>
      <c r="GT36" s="517"/>
      <c r="GU36" s="517"/>
      <c r="GV36" s="517"/>
      <c r="GW36" s="517"/>
      <c r="GX36" s="517"/>
      <c r="GY36" s="517"/>
      <c r="GZ36" s="517"/>
      <c r="HA36" s="517"/>
      <c r="HB36" s="517"/>
      <c r="HC36" s="517"/>
      <c r="HD36" s="517"/>
      <c r="HE36" s="517"/>
      <c r="HF36" s="517"/>
      <c r="HG36" s="517"/>
      <c r="HH36" s="517"/>
      <c r="HI36" s="517"/>
      <c r="HJ36" s="517"/>
      <c r="HK36" s="517"/>
      <c r="HL36" s="517"/>
      <c r="HM36" s="517"/>
      <c r="HN36" s="517"/>
      <c r="HO36" s="517"/>
      <c r="HP36" s="517"/>
      <c r="HQ36" s="517"/>
      <c r="HR36" s="517"/>
      <c r="HS36" s="517"/>
      <c r="HT36" s="517"/>
      <c r="HU36" s="517"/>
      <c r="HV36" s="517"/>
      <c r="HW36" s="517"/>
      <c r="HX36" s="517"/>
      <c r="HY36" s="517"/>
      <c r="HZ36" s="517"/>
      <c r="IA36" s="517"/>
      <c r="IB36" s="517"/>
      <c r="IC36" s="517"/>
      <c r="ID36" s="517"/>
      <c r="IE36" s="517"/>
      <c r="IF36" s="517"/>
      <c r="IG36" s="517"/>
      <c r="IH36" s="517"/>
    </row>
    <row r="37" spans="1:242" s="583" customFormat="1" ht="38.25" customHeight="1" x14ac:dyDescent="0.35">
      <c r="A37" s="577"/>
      <c r="B37" s="578" t="s">
        <v>119</v>
      </c>
      <c r="C37" s="579" t="s">
        <v>15</v>
      </c>
      <c r="D37" s="313">
        <v>7.91</v>
      </c>
      <c r="E37" s="313">
        <v>7.01</v>
      </c>
      <c r="F37" s="313">
        <v>18.43765162542455</v>
      </c>
      <c r="G37" s="313"/>
      <c r="H37" s="313">
        <f>H36/H30*100</f>
        <v>12.315016040567112</v>
      </c>
      <c r="I37" s="313">
        <f>I36/I30*100</f>
        <v>11.999383857054836</v>
      </c>
      <c r="J37" s="313">
        <f>H37/D37*100</f>
        <v>155.68920405268156</v>
      </c>
      <c r="K37" s="313">
        <f t="shared" si="2"/>
        <v>97.437013622454515</v>
      </c>
      <c r="L37" s="552"/>
      <c r="M37" s="531">
        <f t="shared" si="0"/>
        <v>-0.3156321835122764</v>
      </c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  <c r="AF37" s="582"/>
      <c r="AG37" s="582"/>
      <c r="AH37" s="582"/>
      <c r="AI37" s="582"/>
      <c r="AJ37" s="582"/>
      <c r="AK37" s="582"/>
      <c r="AL37" s="582"/>
      <c r="AM37" s="582"/>
      <c r="AN37" s="582"/>
      <c r="AO37" s="582"/>
      <c r="AP37" s="582"/>
      <c r="AQ37" s="582"/>
      <c r="AR37" s="582"/>
      <c r="AS37" s="582"/>
      <c r="AT37" s="582"/>
      <c r="AU37" s="582"/>
      <c r="AV37" s="582"/>
      <c r="AW37" s="582"/>
      <c r="AX37" s="582"/>
      <c r="AY37" s="582"/>
      <c r="AZ37" s="582"/>
      <c r="BA37" s="582"/>
      <c r="BB37" s="582"/>
      <c r="BC37" s="582"/>
      <c r="BD37" s="582"/>
      <c r="BE37" s="582"/>
      <c r="BF37" s="582"/>
      <c r="BG37" s="582"/>
      <c r="BH37" s="582"/>
      <c r="BI37" s="582"/>
      <c r="BJ37" s="582"/>
      <c r="BK37" s="582"/>
      <c r="BL37" s="582"/>
      <c r="BM37" s="582"/>
      <c r="BN37" s="582"/>
      <c r="BO37" s="582"/>
      <c r="BP37" s="582"/>
      <c r="BQ37" s="582"/>
      <c r="BR37" s="582"/>
      <c r="BS37" s="582"/>
      <c r="BT37" s="582"/>
      <c r="BU37" s="582"/>
      <c r="BV37" s="582"/>
      <c r="BW37" s="582"/>
      <c r="BX37" s="582"/>
      <c r="BY37" s="582"/>
      <c r="BZ37" s="582"/>
      <c r="CA37" s="582"/>
      <c r="CB37" s="582"/>
      <c r="CC37" s="582"/>
      <c r="CD37" s="582"/>
      <c r="CE37" s="582"/>
      <c r="CF37" s="582"/>
      <c r="CG37" s="582"/>
      <c r="CH37" s="582"/>
      <c r="CI37" s="582"/>
      <c r="CJ37" s="582"/>
      <c r="CK37" s="582"/>
      <c r="CL37" s="582"/>
      <c r="CM37" s="582"/>
      <c r="CN37" s="582"/>
      <c r="CO37" s="582"/>
      <c r="CP37" s="582"/>
      <c r="CQ37" s="582"/>
      <c r="CR37" s="582"/>
      <c r="CS37" s="582"/>
      <c r="CT37" s="582"/>
      <c r="CU37" s="582"/>
      <c r="CV37" s="582"/>
      <c r="CW37" s="582"/>
      <c r="CX37" s="582"/>
      <c r="CY37" s="582"/>
      <c r="CZ37" s="582"/>
      <c r="DA37" s="582"/>
      <c r="DB37" s="582"/>
      <c r="DC37" s="582"/>
      <c r="DD37" s="582"/>
      <c r="DE37" s="582"/>
      <c r="DF37" s="582"/>
      <c r="DG37" s="582"/>
      <c r="DH37" s="582"/>
      <c r="DI37" s="582"/>
      <c r="DJ37" s="582"/>
      <c r="DK37" s="582"/>
      <c r="DL37" s="582"/>
      <c r="DM37" s="582"/>
      <c r="DN37" s="582"/>
      <c r="DO37" s="582"/>
      <c r="DP37" s="582"/>
      <c r="DQ37" s="582"/>
      <c r="DR37" s="582"/>
      <c r="DS37" s="582"/>
      <c r="DT37" s="582"/>
      <c r="DU37" s="582"/>
      <c r="DV37" s="582"/>
      <c r="DW37" s="582"/>
      <c r="DX37" s="582"/>
      <c r="DY37" s="582"/>
      <c r="DZ37" s="582"/>
      <c r="EA37" s="582"/>
      <c r="EB37" s="582"/>
      <c r="EC37" s="582"/>
      <c r="ED37" s="582"/>
      <c r="EE37" s="582"/>
      <c r="EF37" s="582"/>
      <c r="EG37" s="582"/>
      <c r="EH37" s="582"/>
      <c r="EI37" s="582"/>
      <c r="EJ37" s="582"/>
      <c r="EK37" s="582"/>
      <c r="EL37" s="582"/>
      <c r="EM37" s="582"/>
      <c r="EN37" s="582"/>
      <c r="EO37" s="582"/>
      <c r="EP37" s="582"/>
      <c r="EQ37" s="582"/>
      <c r="ER37" s="582"/>
      <c r="ES37" s="582"/>
      <c r="ET37" s="582"/>
      <c r="EU37" s="582"/>
      <c r="EV37" s="582"/>
      <c r="EW37" s="582"/>
      <c r="EX37" s="582"/>
      <c r="EY37" s="582"/>
      <c r="EZ37" s="582"/>
      <c r="FA37" s="582"/>
      <c r="FB37" s="582"/>
      <c r="FC37" s="582"/>
      <c r="FD37" s="582"/>
      <c r="FE37" s="582"/>
      <c r="FF37" s="582"/>
      <c r="FG37" s="582"/>
      <c r="FH37" s="582"/>
      <c r="FI37" s="582"/>
      <c r="FJ37" s="582"/>
      <c r="FK37" s="582"/>
      <c r="FL37" s="582"/>
      <c r="FM37" s="582"/>
      <c r="FN37" s="582"/>
      <c r="FO37" s="582"/>
      <c r="FP37" s="582"/>
      <c r="FQ37" s="582"/>
      <c r="FR37" s="582"/>
      <c r="FS37" s="582"/>
      <c r="FT37" s="582"/>
      <c r="FU37" s="582"/>
      <c r="FV37" s="582"/>
      <c r="FW37" s="582"/>
      <c r="FX37" s="582"/>
      <c r="FY37" s="582"/>
      <c r="FZ37" s="582"/>
      <c r="GA37" s="582"/>
      <c r="GB37" s="582"/>
      <c r="GC37" s="582"/>
      <c r="GD37" s="582"/>
      <c r="GE37" s="582"/>
      <c r="GF37" s="582"/>
      <c r="GG37" s="582"/>
      <c r="GH37" s="582"/>
      <c r="GI37" s="582"/>
      <c r="GJ37" s="582"/>
      <c r="GK37" s="582"/>
      <c r="GL37" s="582"/>
      <c r="GM37" s="582"/>
      <c r="GN37" s="582"/>
      <c r="GO37" s="582"/>
      <c r="GP37" s="582"/>
      <c r="GQ37" s="582"/>
      <c r="GR37" s="582"/>
      <c r="GS37" s="582"/>
      <c r="GT37" s="582"/>
      <c r="GU37" s="582"/>
      <c r="GV37" s="582"/>
      <c r="GW37" s="582"/>
      <c r="GX37" s="582"/>
      <c r="GY37" s="582"/>
      <c r="GZ37" s="582"/>
      <c r="HA37" s="582"/>
      <c r="HB37" s="582"/>
      <c r="HC37" s="582"/>
      <c r="HD37" s="582"/>
      <c r="HE37" s="582"/>
      <c r="HF37" s="582"/>
      <c r="HG37" s="582"/>
      <c r="HH37" s="582"/>
      <c r="HI37" s="582"/>
      <c r="HJ37" s="582"/>
      <c r="HK37" s="582"/>
      <c r="HL37" s="582"/>
      <c r="HM37" s="582"/>
      <c r="HN37" s="582"/>
      <c r="HO37" s="582"/>
      <c r="HP37" s="582"/>
      <c r="HQ37" s="582"/>
      <c r="HR37" s="582"/>
      <c r="HS37" s="582"/>
      <c r="HT37" s="582"/>
      <c r="HU37" s="582"/>
      <c r="HV37" s="582"/>
      <c r="HW37" s="582"/>
      <c r="HX37" s="582"/>
      <c r="HY37" s="582"/>
      <c r="HZ37" s="582"/>
      <c r="IA37" s="582"/>
      <c r="IB37" s="582"/>
      <c r="IC37" s="582"/>
      <c r="ID37" s="582"/>
      <c r="IE37" s="582"/>
      <c r="IF37" s="582"/>
      <c r="IG37" s="582"/>
      <c r="IH37" s="582"/>
    </row>
    <row r="38" spans="1:242" s="573" customFormat="1" x14ac:dyDescent="0.35">
      <c r="A38" s="565">
        <v>7</v>
      </c>
      <c r="B38" s="566" t="s">
        <v>118</v>
      </c>
      <c r="C38" s="574" t="s">
        <v>15</v>
      </c>
      <c r="D38" s="575">
        <v>57.75</v>
      </c>
      <c r="E38" s="575">
        <v>50.59</v>
      </c>
      <c r="F38" s="575">
        <v>68.2</v>
      </c>
      <c r="G38" s="575"/>
      <c r="H38" s="575">
        <v>50.22</v>
      </c>
      <c r="I38" s="575">
        <v>50.05</v>
      </c>
      <c r="J38" s="575">
        <f>H38/D38*100</f>
        <v>86.961038961038966</v>
      </c>
      <c r="K38" s="575">
        <f t="shared" si="2"/>
        <v>99.661489446435681</v>
      </c>
      <c r="L38" s="538"/>
      <c r="M38" s="531">
        <f t="shared" si="0"/>
        <v>-0.17000000000000171</v>
      </c>
      <c r="N38" s="517"/>
      <c r="O38" s="517"/>
      <c r="P38" s="517"/>
      <c r="Q38" s="517"/>
      <c r="R38" s="517"/>
      <c r="S38" s="517"/>
      <c r="T38" s="517"/>
      <c r="U38" s="517"/>
      <c r="V38" s="517"/>
      <c r="W38" s="517"/>
      <c r="X38" s="517"/>
      <c r="Y38" s="517"/>
      <c r="Z38" s="517"/>
      <c r="AA38" s="517"/>
      <c r="AB38" s="517"/>
      <c r="AC38" s="517"/>
      <c r="AD38" s="517"/>
      <c r="AE38" s="517"/>
      <c r="AF38" s="517"/>
      <c r="AG38" s="517"/>
      <c r="AH38" s="517"/>
      <c r="AI38" s="517"/>
      <c r="AJ38" s="517"/>
      <c r="AK38" s="517"/>
      <c r="AL38" s="517"/>
      <c r="AM38" s="517"/>
      <c r="AN38" s="517"/>
      <c r="AO38" s="517"/>
      <c r="AP38" s="517"/>
      <c r="AQ38" s="517"/>
      <c r="AR38" s="517"/>
      <c r="AS38" s="517"/>
      <c r="AT38" s="517"/>
      <c r="AU38" s="517"/>
      <c r="AV38" s="517"/>
      <c r="AW38" s="517"/>
      <c r="AX38" s="517"/>
      <c r="AY38" s="517"/>
      <c r="AZ38" s="517"/>
      <c r="BA38" s="517"/>
      <c r="BB38" s="517"/>
      <c r="BC38" s="517"/>
      <c r="BD38" s="517"/>
      <c r="BE38" s="517"/>
      <c r="BF38" s="517"/>
      <c r="BG38" s="517"/>
      <c r="BH38" s="517"/>
      <c r="BI38" s="517"/>
      <c r="BJ38" s="517"/>
      <c r="BK38" s="517"/>
      <c r="BL38" s="517"/>
      <c r="BM38" s="517"/>
      <c r="BN38" s="517"/>
      <c r="BO38" s="517"/>
      <c r="BP38" s="517"/>
      <c r="BQ38" s="517"/>
      <c r="BR38" s="517"/>
      <c r="BS38" s="517"/>
      <c r="BT38" s="517"/>
      <c r="BU38" s="517"/>
      <c r="BV38" s="517"/>
      <c r="BW38" s="517"/>
      <c r="BX38" s="517"/>
      <c r="BY38" s="517"/>
      <c r="BZ38" s="517"/>
      <c r="CA38" s="517"/>
      <c r="CB38" s="517"/>
      <c r="CC38" s="517"/>
      <c r="CD38" s="517"/>
      <c r="CE38" s="517"/>
      <c r="CF38" s="517"/>
      <c r="CG38" s="517"/>
      <c r="CH38" s="517"/>
      <c r="CI38" s="517"/>
      <c r="CJ38" s="517"/>
      <c r="CK38" s="517"/>
      <c r="CL38" s="517"/>
      <c r="CM38" s="517"/>
      <c r="CN38" s="517"/>
      <c r="CO38" s="517"/>
      <c r="CP38" s="517"/>
      <c r="CQ38" s="517"/>
      <c r="CR38" s="517"/>
      <c r="CS38" s="517"/>
      <c r="CT38" s="517"/>
      <c r="CU38" s="517"/>
      <c r="CV38" s="517"/>
      <c r="CW38" s="517"/>
      <c r="CX38" s="517"/>
      <c r="CY38" s="517"/>
      <c r="CZ38" s="517"/>
      <c r="DA38" s="517"/>
      <c r="DB38" s="517"/>
      <c r="DC38" s="517"/>
      <c r="DD38" s="517"/>
      <c r="DE38" s="517"/>
      <c r="DF38" s="517"/>
      <c r="DG38" s="517"/>
      <c r="DH38" s="517"/>
      <c r="DI38" s="517"/>
      <c r="DJ38" s="517"/>
      <c r="DK38" s="517"/>
      <c r="DL38" s="517"/>
      <c r="DM38" s="517"/>
      <c r="DN38" s="517"/>
      <c r="DO38" s="517"/>
      <c r="DP38" s="517"/>
      <c r="DQ38" s="517"/>
      <c r="DR38" s="517"/>
      <c r="DS38" s="517"/>
      <c r="DT38" s="517"/>
      <c r="DU38" s="517"/>
      <c r="DV38" s="517"/>
      <c r="DW38" s="517"/>
      <c r="DX38" s="517"/>
      <c r="DY38" s="517"/>
      <c r="DZ38" s="517"/>
      <c r="EA38" s="517"/>
      <c r="EB38" s="517"/>
      <c r="EC38" s="517"/>
      <c r="ED38" s="517"/>
      <c r="EE38" s="517"/>
      <c r="EF38" s="517"/>
      <c r="EG38" s="517"/>
      <c r="EH38" s="517"/>
      <c r="EI38" s="517"/>
      <c r="EJ38" s="517"/>
      <c r="EK38" s="517"/>
      <c r="EL38" s="517"/>
      <c r="EM38" s="517"/>
      <c r="EN38" s="517"/>
      <c r="EO38" s="517"/>
      <c r="EP38" s="517"/>
      <c r="EQ38" s="517"/>
      <c r="ER38" s="517"/>
      <c r="ES38" s="517"/>
      <c r="ET38" s="517"/>
      <c r="EU38" s="517"/>
      <c r="EV38" s="517"/>
      <c r="EW38" s="517"/>
      <c r="EX38" s="517"/>
      <c r="EY38" s="517"/>
      <c r="EZ38" s="517"/>
      <c r="FA38" s="517"/>
      <c r="FB38" s="517"/>
      <c r="FC38" s="517"/>
      <c r="FD38" s="517"/>
      <c r="FE38" s="517"/>
      <c r="FF38" s="517"/>
      <c r="FG38" s="517"/>
      <c r="FH38" s="517"/>
      <c r="FI38" s="517"/>
      <c r="FJ38" s="517"/>
      <c r="FK38" s="517"/>
      <c r="FL38" s="517"/>
      <c r="FM38" s="517"/>
      <c r="FN38" s="517"/>
      <c r="FO38" s="517"/>
      <c r="FP38" s="517"/>
      <c r="FQ38" s="517"/>
      <c r="FR38" s="517"/>
      <c r="FS38" s="517"/>
      <c r="FT38" s="517"/>
      <c r="FU38" s="517"/>
      <c r="FV38" s="517"/>
      <c r="FW38" s="517"/>
      <c r="FX38" s="517"/>
      <c r="FY38" s="517"/>
      <c r="FZ38" s="517"/>
      <c r="GA38" s="517"/>
      <c r="GB38" s="517"/>
      <c r="GC38" s="517"/>
      <c r="GD38" s="517"/>
      <c r="GE38" s="517"/>
      <c r="GF38" s="517"/>
      <c r="GG38" s="517"/>
      <c r="GH38" s="517"/>
      <c r="GI38" s="517"/>
      <c r="GJ38" s="517"/>
      <c r="GK38" s="517"/>
      <c r="GL38" s="517"/>
      <c r="GM38" s="517"/>
      <c r="GN38" s="517"/>
      <c r="GO38" s="517"/>
      <c r="GP38" s="517"/>
      <c r="GQ38" s="517"/>
      <c r="GR38" s="517"/>
      <c r="GS38" s="517"/>
      <c r="GT38" s="517"/>
      <c r="GU38" s="517"/>
      <c r="GV38" s="517"/>
      <c r="GW38" s="517"/>
      <c r="GX38" s="517"/>
      <c r="GY38" s="517"/>
      <c r="GZ38" s="517"/>
      <c r="HA38" s="517"/>
      <c r="HB38" s="517"/>
      <c r="HC38" s="517"/>
      <c r="HD38" s="517"/>
      <c r="HE38" s="517"/>
      <c r="HF38" s="517"/>
      <c r="HG38" s="517"/>
      <c r="HH38" s="517"/>
      <c r="HI38" s="517"/>
      <c r="HJ38" s="517"/>
      <c r="HK38" s="517"/>
      <c r="HL38" s="517"/>
      <c r="HM38" s="517"/>
      <c r="HN38" s="517"/>
      <c r="HO38" s="517"/>
      <c r="HP38" s="517"/>
      <c r="HQ38" s="517"/>
      <c r="HR38" s="517"/>
      <c r="HS38" s="517"/>
      <c r="HT38" s="517"/>
      <c r="HU38" s="517"/>
      <c r="HV38" s="517"/>
      <c r="HW38" s="517"/>
      <c r="HX38" s="517"/>
      <c r="HY38" s="517"/>
      <c r="HZ38" s="517"/>
      <c r="IA38" s="517"/>
      <c r="IB38" s="517"/>
      <c r="IC38" s="517"/>
      <c r="ID38" s="517"/>
      <c r="IE38" s="517"/>
      <c r="IF38" s="517"/>
      <c r="IG38" s="517"/>
      <c r="IH38" s="517"/>
    </row>
    <row r="39" spans="1:242" x14ac:dyDescent="0.35">
      <c r="A39" s="572" t="s">
        <v>117</v>
      </c>
      <c r="B39" s="561" t="s">
        <v>116</v>
      </c>
      <c r="C39" s="541"/>
      <c r="D39" s="570"/>
      <c r="E39" s="570"/>
      <c r="F39" s="570"/>
      <c r="G39" s="570"/>
      <c r="H39" s="570"/>
      <c r="I39" s="545"/>
      <c r="J39" s="529"/>
      <c r="K39" s="575"/>
      <c r="L39" s="538"/>
      <c r="M39" s="531">
        <f t="shared" si="0"/>
        <v>0</v>
      </c>
    </row>
    <row r="40" spans="1:242" s="588" customFormat="1" ht="22.5" customHeight="1" x14ac:dyDescent="0.35">
      <c r="A40" s="584" t="s">
        <v>115</v>
      </c>
      <c r="B40" s="585" t="s">
        <v>114</v>
      </c>
      <c r="C40" s="584" t="s">
        <v>104</v>
      </c>
      <c r="D40" s="586">
        <v>3692</v>
      </c>
      <c r="E40" s="586">
        <v>4006</v>
      </c>
      <c r="F40" s="586">
        <v>2448</v>
      </c>
      <c r="G40" s="586">
        <v>4006</v>
      </c>
      <c r="H40" s="586">
        <v>4006</v>
      </c>
      <c r="I40" s="571">
        <v>4006</v>
      </c>
      <c r="J40" s="571">
        <f t="shared" ref="J40:J48" si="4">H40*100/D40</f>
        <v>108.50487540628386</v>
      </c>
      <c r="K40" s="571">
        <f t="shared" ref="K40:K48" si="5">I40*100/H40</f>
        <v>100</v>
      </c>
      <c r="L40" s="587"/>
      <c r="M40" s="531">
        <f t="shared" si="0"/>
        <v>0</v>
      </c>
    </row>
    <row r="41" spans="1:242" x14ac:dyDescent="0.35">
      <c r="A41" s="533"/>
      <c r="B41" s="553" t="s">
        <v>113</v>
      </c>
      <c r="C41" s="589" t="s">
        <v>104</v>
      </c>
      <c r="D41" s="536">
        <v>3673</v>
      </c>
      <c r="E41" s="536">
        <v>3941</v>
      </c>
      <c r="F41" s="536">
        <v>2409</v>
      </c>
      <c r="G41" s="537">
        <f>+E41</f>
        <v>3941</v>
      </c>
      <c r="H41" s="537">
        <v>3750</v>
      </c>
      <c r="I41" s="555">
        <v>3800</v>
      </c>
      <c r="J41" s="529">
        <f t="shared" si="4"/>
        <v>102.09637898175878</v>
      </c>
      <c r="K41" s="529">
        <f t="shared" si="5"/>
        <v>101.33333333333333</v>
      </c>
      <c r="L41" s="538"/>
      <c r="M41" s="531">
        <f t="shared" si="0"/>
        <v>50</v>
      </c>
    </row>
    <row r="42" spans="1:242" ht="26.4" x14ac:dyDescent="0.35">
      <c r="A42" s="577"/>
      <c r="B42" s="578" t="s">
        <v>112</v>
      </c>
      <c r="C42" s="579" t="s">
        <v>15</v>
      </c>
      <c r="D42" s="590">
        <f>+D41/D40*100</f>
        <v>99.485373781148439</v>
      </c>
      <c r="E42" s="590">
        <f>+E41/E40*100</f>
        <v>98.377433849226165</v>
      </c>
      <c r="F42" s="590">
        <f>+F41/F40*100</f>
        <v>98.406862745098039</v>
      </c>
      <c r="G42" s="590">
        <f>+G41/G40*100</f>
        <v>98.377433849226165</v>
      </c>
      <c r="H42" s="590">
        <f>+H41/H40*100</f>
        <v>93.609585621567646</v>
      </c>
      <c r="I42" s="555">
        <f>I41*100/I40</f>
        <v>94.857713429855224</v>
      </c>
      <c r="J42" s="529">
        <f t="shared" si="4"/>
        <v>94.093817074551509</v>
      </c>
      <c r="K42" s="529">
        <f t="shared" si="5"/>
        <v>101.33333333333334</v>
      </c>
      <c r="L42" s="552"/>
      <c r="M42" s="531">
        <f t="shared" si="0"/>
        <v>1.2481278082875775</v>
      </c>
      <c r="N42" s="582"/>
      <c r="O42" s="582"/>
      <c r="P42" s="582"/>
      <c r="Q42" s="582"/>
      <c r="R42" s="582"/>
      <c r="S42" s="582"/>
      <c r="T42" s="582"/>
      <c r="U42" s="582"/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  <c r="AF42" s="582"/>
      <c r="AG42" s="582"/>
      <c r="AH42" s="582"/>
      <c r="AI42" s="582"/>
      <c r="AJ42" s="582"/>
      <c r="AK42" s="582"/>
      <c r="AL42" s="582"/>
      <c r="AM42" s="582"/>
      <c r="AN42" s="582"/>
      <c r="AO42" s="582"/>
      <c r="AP42" s="582"/>
      <c r="AQ42" s="582"/>
      <c r="AR42" s="582"/>
      <c r="AS42" s="582"/>
      <c r="AT42" s="582"/>
      <c r="AU42" s="582"/>
      <c r="AV42" s="582"/>
      <c r="AW42" s="582"/>
      <c r="AX42" s="582"/>
      <c r="AY42" s="582"/>
      <c r="AZ42" s="582"/>
      <c r="BA42" s="582"/>
      <c r="BB42" s="582"/>
      <c r="BC42" s="582"/>
      <c r="BD42" s="582"/>
      <c r="BE42" s="582"/>
      <c r="BF42" s="582"/>
      <c r="BG42" s="582"/>
      <c r="BH42" s="582"/>
      <c r="BI42" s="582"/>
      <c r="BJ42" s="582"/>
      <c r="BK42" s="582"/>
      <c r="BL42" s="582"/>
      <c r="BM42" s="582"/>
      <c r="BN42" s="582"/>
      <c r="BO42" s="582"/>
      <c r="BP42" s="582"/>
      <c r="BQ42" s="582"/>
      <c r="BR42" s="582"/>
      <c r="BS42" s="582"/>
      <c r="BT42" s="582"/>
      <c r="BU42" s="582"/>
      <c r="BV42" s="582"/>
      <c r="BW42" s="582"/>
      <c r="BX42" s="582"/>
      <c r="BY42" s="582"/>
      <c r="BZ42" s="582"/>
      <c r="CA42" s="582"/>
      <c r="CB42" s="582"/>
      <c r="CC42" s="582"/>
      <c r="CD42" s="582"/>
      <c r="CE42" s="582"/>
      <c r="CF42" s="582"/>
      <c r="CG42" s="582"/>
      <c r="CH42" s="582"/>
      <c r="CI42" s="582"/>
      <c r="CJ42" s="582"/>
      <c r="CK42" s="582"/>
      <c r="CL42" s="582"/>
      <c r="CM42" s="582"/>
      <c r="CN42" s="582"/>
      <c r="CO42" s="582"/>
      <c r="CP42" s="582"/>
      <c r="CQ42" s="582"/>
      <c r="CR42" s="582"/>
      <c r="CS42" s="582"/>
      <c r="CT42" s="582"/>
      <c r="CU42" s="582"/>
      <c r="CV42" s="582"/>
      <c r="CW42" s="582"/>
      <c r="CX42" s="582"/>
      <c r="CY42" s="582"/>
      <c r="CZ42" s="582"/>
      <c r="DA42" s="582"/>
      <c r="DB42" s="582"/>
      <c r="DC42" s="582"/>
      <c r="DD42" s="582"/>
      <c r="DE42" s="582"/>
      <c r="DF42" s="582"/>
      <c r="DG42" s="582"/>
      <c r="DH42" s="582"/>
      <c r="DI42" s="582"/>
      <c r="DJ42" s="582"/>
      <c r="DK42" s="582"/>
      <c r="DL42" s="582"/>
      <c r="DM42" s="582"/>
      <c r="DN42" s="582"/>
      <c r="DO42" s="582"/>
      <c r="DP42" s="582"/>
      <c r="DQ42" s="582"/>
      <c r="DR42" s="582"/>
      <c r="DS42" s="582"/>
      <c r="DT42" s="582"/>
      <c r="DU42" s="582"/>
      <c r="DV42" s="582"/>
      <c r="DW42" s="582"/>
      <c r="DX42" s="582"/>
      <c r="DY42" s="582"/>
      <c r="DZ42" s="582"/>
      <c r="EA42" s="582"/>
      <c r="EB42" s="582"/>
      <c r="EC42" s="582"/>
      <c r="ED42" s="582"/>
      <c r="EE42" s="582"/>
      <c r="EF42" s="582"/>
      <c r="EG42" s="582"/>
      <c r="EH42" s="582"/>
      <c r="EI42" s="582"/>
      <c r="EJ42" s="582"/>
      <c r="EK42" s="582"/>
      <c r="EL42" s="582"/>
      <c r="EM42" s="582"/>
      <c r="EN42" s="582"/>
      <c r="EO42" s="582"/>
      <c r="EP42" s="582"/>
      <c r="EQ42" s="582"/>
      <c r="ER42" s="582"/>
      <c r="ES42" s="582"/>
      <c r="ET42" s="582"/>
      <c r="EU42" s="582"/>
      <c r="EV42" s="582"/>
      <c r="EW42" s="582"/>
      <c r="EX42" s="582"/>
      <c r="EY42" s="582"/>
      <c r="EZ42" s="582"/>
      <c r="FA42" s="582"/>
      <c r="FB42" s="582"/>
      <c r="FC42" s="582"/>
      <c r="FD42" s="582"/>
      <c r="FE42" s="582"/>
      <c r="FF42" s="582"/>
      <c r="FG42" s="582"/>
      <c r="FH42" s="582"/>
      <c r="FI42" s="582"/>
      <c r="FJ42" s="582"/>
      <c r="FK42" s="582"/>
      <c r="FL42" s="582"/>
      <c r="FM42" s="582"/>
      <c r="FN42" s="582"/>
      <c r="FO42" s="582"/>
      <c r="FP42" s="582"/>
      <c r="FQ42" s="582"/>
      <c r="FR42" s="582"/>
      <c r="FS42" s="582"/>
      <c r="FT42" s="582"/>
      <c r="FU42" s="582"/>
      <c r="FV42" s="582"/>
      <c r="FW42" s="582"/>
      <c r="FX42" s="582"/>
      <c r="FY42" s="582"/>
      <c r="FZ42" s="582"/>
      <c r="GA42" s="582"/>
      <c r="GB42" s="582"/>
      <c r="GC42" s="582"/>
      <c r="GD42" s="582"/>
      <c r="GE42" s="582"/>
      <c r="GF42" s="582"/>
      <c r="GG42" s="582"/>
      <c r="GH42" s="582"/>
      <c r="GI42" s="582"/>
      <c r="GJ42" s="582"/>
      <c r="GK42" s="582"/>
      <c r="GL42" s="582"/>
      <c r="GM42" s="582"/>
      <c r="GN42" s="582"/>
      <c r="GO42" s="582"/>
      <c r="GP42" s="582"/>
      <c r="GQ42" s="582"/>
      <c r="GR42" s="582"/>
      <c r="GS42" s="582"/>
      <c r="GT42" s="582"/>
      <c r="GU42" s="582"/>
      <c r="GV42" s="582"/>
      <c r="GW42" s="582"/>
      <c r="GX42" s="582"/>
      <c r="GY42" s="582"/>
      <c r="GZ42" s="582"/>
      <c r="HA42" s="582"/>
      <c r="HB42" s="582"/>
      <c r="HC42" s="582"/>
      <c r="HD42" s="582"/>
      <c r="HE42" s="582"/>
      <c r="HF42" s="582"/>
      <c r="HG42" s="582"/>
      <c r="HH42" s="582"/>
      <c r="HI42" s="582"/>
      <c r="HJ42" s="582"/>
      <c r="HK42" s="582"/>
      <c r="HL42" s="582"/>
      <c r="HM42" s="582"/>
      <c r="HN42" s="582"/>
      <c r="HO42" s="582"/>
      <c r="HP42" s="582"/>
      <c r="HQ42" s="582"/>
      <c r="HR42" s="582"/>
      <c r="HS42" s="582"/>
      <c r="HT42" s="582"/>
      <c r="HU42" s="582"/>
      <c r="HV42" s="582"/>
      <c r="HW42" s="582"/>
      <c r="HX42" s="582"/>
      <c r="HY42" s="582"/>
      <c r="HZ42" s="582"/>
      <c r="IA42" s="582"/>
      <c r="IB42" s="582"/>
      <c r="IC42" s="582"/>
      <c r="ID42" s="582"/>
      <c r="IE42" s="582"/>
      <c r="IF42" s="582"/>
      <c r="IG42" s="582"/>
      <c r="IH42" s="582"/>
    </row>
    <row r="43" spans="1:242" s="588" customFormat="1" ht="26.4" x14ac:dyDescent="0.35">
      <c r="A43" s="584" t="s">
        <v>111</v>
      </c>
      <c r="B43" s="585" t="s">
        <v>110</v>
      </c>
      <c r="C43" s="591" t="s">
        <v>104</v>
      </c>
      <c r="D43" s="586">
        <v>3070</v>
      </c>
      <c r="E43" s="586">
        <v>3126</v>
      </c>
      <c r="F43" s="586">
        <v>1855</v>
      </c>
      <c r="G43" s="586">
        <v>3126</v>
      </c>
      <c r="H43" s="586">
        <v>3126</v>
      </c>
      <c r="I43" s="571">
        <v>3126</v>
      </c>
      <c r="J43" s="571">
        <f t="shared" si="4"/>
        <v>101.82410423452768</v>
      </c>
      <c r="K43" s="571">
        <f t="shared" si="5"/>
        <v>100</v>
      </c>
      <c r="L43" s="587"/>
      <c r="M43" s="531">
        <f t="shared" si="0"/>
        <v>0</v>
      </c>
    </row>
    <row r="44" spans="1:242" x14ac:dyDescent="0.35">
      <c r="A44" s="533"/>
      <c r="B44" s="553" t="s">
        <v>109</v>
      </c>
      <c r="C44" s="589" t="s">
        <v>104</v>
      </c>
      <c r="D44" s="536">
        <v>2939</v>
      </c>
      <c r="E44" s="536">
        <v>3075</v>
      </c>
      <c r="F44" s="536">
        <v>1825</v>
      </c>
      <c r="G44" s="537">
        <v>2961</v>
      </c>
      <c r="H44" s="537">
        <v>2971</v>
      </c>
      <c r="I44" s="555">
        <v>2980</v>
      </c>
      <c r="J44" s="529">
        <f t="shared" si="4"/>
        <v>101.08880571623001</v>
      </c>
      <c r="K44" s="529">
        <f t="shared" si="5"/>
        <v>100.30292830696735</v>
      </c>
      <c r="L44" s="538"/>
      <c r="M44" s="531">
        <f t="shared" si="0"/>
        <v>9</v>
      </c>
    </row>
    <row r="45" spans="1:242" ht="26.4" x14ac:dyDescent="0.35">
      <c r="A45" s="577"/>
      <c r="B45" s="578" t="s">
        <v>108</v>
      </c>
      <c r="C45" s="579" t="s">
        <v>15</v>
      </c>
      <c r="D45" s="592">
        <f t="shared" ref="D45:I45" si="6">D44*100/D43</f>
        <v>95.732899022801305</v>
      </c>
      <c r="E45" s="592">
        <f t="shared" si="6"/>
        <v>98.368522072936656</v>
      </c>
      <c r="F45" s="592">
        <f t="shared" si="6"/>
        <v>98.382749326145557</v>
      </c>
      <c r="G45" s="592">
        <f t="shared" si="6"/>
        <v>94.72168905950096</v>
      </c>
      <c r="H45" s="592">
        <f t="shared" si="6"/>
        <v>95.041586692258477</v>
      </c>
      <c r="I45" s="555">
        <f t="shared" si="6"/>
        <v>95.329494561740248</v>
      </c>
      <c r="J45" s="529">
        <f t="shared" si="4"/>
        <v>99.277873816003236</v>
      </c>
      <c r="K45" s="529">
        <f t="shared" si="5"/>
        <v>100.30292830696736</v>
      </c>
      <c r="L45" s="552"/>
      <c r="M45" s="531">
        <f t="shared" si="0"/>
        <v>0.28790786948177072</v>
      </c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2"/>
      <c r="AC45" s="582"/>
      <c r="AD45" s="582"/>
      <c r="AE45" s="582"/>
      <c r="AF45" s="582"/>
      <c r="AG45" s="582"/>
      <c r="AH45" s="582"/>
      <c r="AI45" s="582"/>
      <c r="AJ45" s="582"/>
      <c r="AK45" s="582"/>
      <c r="AL45" s="582"/>
      <c r="AM45" s="582"/>
      <c r="AN45" s="582"/>
      <c r="AO45" s="582"/>
      <c r="AP45" s="582"/>
      <c r="AQ45" s="582"/>
      <c r="AR45" s="582"/>
      <c r="AS45" s="582"/>
      <c r="AT45" s="582"/>
      <c r="AU45" s="582"/>
      <c r="AV45" s="582"/>
      <c r="AW45" s="582"/>
      <c r="AX45" s="582"/>
      <c r="AY45" s="582"/>
      <c r="AZ45" s="582"/>
      <c r="BA45" s="582"/>
      <c r="BB45" s="582"/>
      <c r="BC45" s="582"/>
      <c r="BD45" s="582"/>
      <c r="BE45" s="582"/>
      <c r="BF45" s="582"/>
      <c r="BG45" s="582"/>
      <c r="BH45" s="582"/>
      <c r="BI45" s="582"/>
      <c r="BJ45" s="582"/>
      <c r="BK45" s="582"/>
      <c r="BL45" s="582"/>
      <c r="BM45" s="582"/>
      <c r="BN45" s="582"/>
      <c r="BO45" s="582"/>
      <c r="BP45" s="582"/>
      <c r="BQ45" s="582"/>
      <c r="BR45" s="582"/>
      <c r="BS45" s="582"/>
      <c r="BT45" s="582"/>
      <c r="BU45" s="582"/>
      <c r="BV45" s="582"/>
      <c r="BW45" s="582"/>
      <c r="BX45" s="582"/>
      <c r="BY45" s="582"/>
      <c r="BZ45" s="582"/>
      <c r="CA45" s="582"/>
      <c r="CB45" s="582"/>
      <c r="CC45" s="582"/>
      <c r="CD45" s="582"/>
      <c r="CE45" s="582"/>
      <c r="CF45" s="582"/>
      <c r="CG45" s="582"/>
      <c r="CH45" s="582"/>
      <c r="CI45" s="582"/>
      <c r="CJ45" s="582"/>
      <c r="CK45" s="582"/>
      <c r="CL45" s="582"/>
      <c r="CM45" s="582"/>
      <c r="CN45" s="582"/>
      <c r="CO45" s="582"/>
      <c r="CP45" s="582"/>
      <c r="CQ45" s="582"/>
      <c r="CR45" s="582"/>
      <c r="CS45" s="582"/>
      <c r="CT45" s="582"/>
      <c r="CU45" s="582"/>
      <c r="CV45" s="582"/>
      <c r="CW45" s="582"/>
      <c r="CX45" s="582"/>
      <c r="CY45" s="582"/>
      <c r="CZ45" s="582"/>
      <c r="DA45" s="582"/>
      <c r="DB45" s="582"/>
      <c r="DC45" s="582"/>
      <c r="DD45" s="582"/>
      <c r="DE45" s="582"/>
      <c r="DF45" s="582"/>
      <c r="DG45" s="582"/>
      <c r="DH45" s="582"/>
      <c r="DI45" s="582"/>
      <c r="DJ45" s="582"/>
      <c r="DK45" s="582"/>
      <c r="DL45" s="582"/>
      <c r="DM45" s="582"/>
      <c r="DN45" s="582"/>
      <c r="DO45" s="582"/>
      <c r="DP45" s="582"/>
      <c r="DQ45" s="582"/>
      <c r="DR45" s="582"/>
      <c r="DS45" s="582"/>
      <c r="DT45" s="582"/>
      <c r="DU45" s="582"/>
      <c r="DV45" s="582"/>
      <c r="DW45" s="582"/>
      <c r="DX45" s="582"/>
      <c r="DY45" s="582"/>
      <c r="DZ45" s="582"/>
      <c r="EA45" s="582"/>
      <c r="EB45" s="582"/>
      <c r="EC45" s="582"/>
      <c r="ED45" s="582"/>
      <c r="EE45" s="582"/>
      <c r="EF45" s="582"/>
      <c r="EG45" s="582"/>
      <c r="EH45" s="582"/>
      <c r="EI45" s="582"/>
      <c r="EJ45" s="582"/>
      <c r="EK45" s="582"/>
      <c r="EL45" s="582"/>
      <c r="EM45" s="582"/>
      <c r="EN45" s="582"/>
      <c r="EO45" s="582"/>
      <c r="EP45" s="582"/>
      <c r="EQ45" s="582"/>
      <c r="ER45" s="582"/>
      <c r="ES45" s="582"/>
      <c r="ET45" s="582"/>
      <c r="EU45" s="582"/>
      <c r="EV45" s="582"/>
      <c r="EW45" s="582"/>
      <c r="EX45" s="582"/>
      <c r="EY45" s="582"/>
      <c r="EZ45" s="582"/>
      <c r="FA45" s="582"/>
      <c r="FB45" s="582"/>
      <c r="FC45" s="582"/>
      <c r="FD45" s="582"/>
      <c r="FE45" s="582"/>
      <c r="FF45" s="582"/>
      <c r="FG45" s="582"/>
      <c r="FH45" s="582"/>
      <c r="FI45" s="582"/>
      <c r="FJ45" s="582"/>
      <c r="FK45" s="582"/>
      <c r="FL45" s="582"/>
      <c r="FM45" s="582"/>
      <c r="FN45" s="582"/>
      <c r="FO45" s="582"/>
      <c r="FP45" s="582"/>
      <c r="FQ45" s="582"/>
      <c r="FR45" s="582"/>
      <c r="FS45" s="582"/>
      <c r="FT45" s="582"/>
      <c r="FU45" s="582"/>
      <c r="FV45" s="582"/>
      <c r="FW45" s="582"/>
      <c r="FX45" s="582"/>
      <c r="FY45" s="582"/>
      <c r="FZ45" s="582"/>
      <c r="GA45" s="582"/>
      <c r="GB45" s="582"/>
      <c r="GC45" s="582"/>
      <c r="GD45" s="582"/>
      <c r="GE45" s="582"/>
      <c r="GF45" s="582"/>
      <c r="GG45" s="582"/>
      <c r="GH45" s="582"/>
      <c r="GI45" s="582"/>
      <c r="GJ45" s="582"/>
      <c r="GK45" s="582"/>
      <c r="GL45" s="582"/>
      <c r="GM45" s="582"/>
      <c r="GN45" s="582"/>
      <c r="GO45" s="582"/>
      <c r="GP45" s="582"/>
      <c r="GQ45" s="582"/>
      <c r="GR45" s="582"/>
      <c r="GS45" s="582"/>
      <c r="GT45" s="582"/>
      <c r="GU45" s="582"/>
      <c r="GV45" s="582"/>
      <c r="GW45" s="582"/>
      <c r="GX45" s="582"/>
      <c r="GY45" s="582"/>
      <c r="GZ45" s="582"/>
      <c r="HA45" s="582"/>
      <c r="HB45" s="582"/>
      <c r="HC45" s="582"/>
      <c r="HD45" s="582"/>
      <c r="HE45" s="582"/>
      <c r="HF45" s="582"/>
      <c r="HG45" s="582"/>
      <c r="HH45" s="582"/>
      <c r="HI45" s="582"/>
      <c r="HJ45" s="582"/>
      <c r="HK45" s="582"/>
      <c r="HL45" s="582"/>
      <c r="HM45" s="582"/>
      <c r="HN45" s="582"/>
      <c r="HO45" s="582"/>
      <c r="HP45" s="582"/>
      <c r="HQ45" s="582"/>
      <c r="HR45" s="582"/>
      <c r="HS45" s="582"/>
      <c r="HT45" s="582"/>
      <c r="HU45" s="582"/>
      <c r="HV45" s="582"/>
      <c r="HW45" s="582"/>
      <c r="HX45" s="582"/>
      <c r="HY45" s="582"/>
      <c r="HZ45" s="582"/>
      <c r="IA45" s="582"/>
      <c r="IB45" s="582"/>
      <c r="IC45" s="582"/>
      <c r="ID45" s="582"/>
      <c r="IE45" s="582"/>
      <c r="IF45" s="582"/>
      <c r="IG45" s="582"/>
      <c r="IH45" s="582"/>
    </row>
    <row r="46" spans="1:242" s="588" customFormat="1" ht="26.4" x14ac:dyDescent="0.35">
      <c r="A46" s="584" t="s">
        <v>107</v>
      </c>
      <c r="B46" s="585" t="s">
        <v>106</v>
      </c>
      <c r="C46" s="591" t="s">
        <v>104</v>
      </c>
      <c r="D46" s="586">
        <v>46892</v>
      </c>
      <c r="E46" s="586">
        <f>47172*0.5%+47172</f>
        <v>47407.86</v>
      </c>
      <c r="F46" s="586">
        <v>30257</v>
      </c>
      <c r="G46" s="586">
        <v>47408</v>
      </c>
      <c r="H46" s="586">
        <v>47408</v>
      </c>
      <c r="I46" s="571">
        <v>47850</v>
      </c>
      <c r="J46" s="571">
        <f t="shared" si="4"/>
        <v>101.10040092126589</v>
      </c>
      <c r="K46" s="571">
        <f t="shared" si="5"/>
        <v>100.93233209584881</v>
      </c>
      <c r="L46" s="587"/>
      <c r="M46" s="531">
        <f t="shared" si="0"/>
        <v>442</v>
      </c>
    </row>
    <row r="47" spans="1:242" x14ac:dyDescent="0.35">
      <c r="A47" s="533"/>
      <c r="B47" s="553" t="s">
        <v>105</v>
      </c>
      <c r="C47" s="589" t="s">
        <v>104</v>
      </c>
      <c r="D47" s="536">
        <v>2373</v>
      </c>
      <c r="E47" s="536">
        <v>2901</v>
      </c>
      <c r="F47" s="536">
        <v>866</v>
      </c>
      <c r="G47" s="537">
        <v>2353</v>
      </c>
      <c r="H47" s="537">
        <v>2450</v>
      </c>
      <c r="I47" s="555">
        <v>2600</v>
      </c>
      <c r="J47" s="529">
        <f t="shared" si="4"/>
        <v>103.2448377581121</v>
      </c>
      <c r="K47" s="529">
        <f t="shared" si="5"/>
        <v>106.12244897959184</v>
      </c>
      <c r="L47" s="538"/>
      <c r="M47" s="531">
        <f t="shared" si="0"/>
        <v>150</v>
      </c>
    </row>
    <row r="48" spans="1:242" s="525" customFormat="1" ht="26.4" x14ac:dyDescent="0.35">
      <c r="A48" s="521"/>
      <c r="B48" s="593" t="s">
        <v>103</v>
      </c>
      <c r="C48" s="594" t="s">
        <v>15</v>
      </c>
      <c r="D48" s="595">
        <f>D47*100/D46</f>
        <v>5.0605647018681221</v>
      </c>
      <c r="E48" s="595">
        <f>E47*100/E46</f>
        <v>6.1192384553953714</v>
      </c>
      <c r="F48" s="595">
        <f>F47*100/F46</f>
        <v>2.8621476022077537</v>
      </c>
      <c r="G48" s="595">
        <f>G47*100/G46</f>
        <v>4.9632973337833279</v>
      </c>
      <c r="H48" s="595">
        <f>H47*100/H46</f>
        <v>5.1679041511981101</v>
      </c>
      <c r="I48" s="549">
        <f>I47*100/47850</f>
        <v>5.433646812957158</v>
      </c>
      <c r="J48" s="549">
        <f t="shared" si="4"/>
        <v>102.1210962739072</v>
      </c>
      <c r="K48" s="549">
        <f t="shared" si="5"/>
        <v>105.14217473823386</v>
      </c>
      <c r="L48" s="560"/>
      <c r="M48" s="531">
        <f t="shared" si="0"/>
        <v>0.26574266175904793</v>
      </c>
    </row>
    <row r="49" spans="1:242" ht="16.2" thickBot="1" x14ac:dyDescent="0.4">
      <c r="A49" s="596"/>
      <c r="B49" s="597"/>
      <c r="C49" s="597"/>
      <c r="D49" s="597"/>
      <c r="E49" s="598"/>
      <c r="F49" s="598"/>
      <c r="G49" s="599"/>
      <c r="H49" s="599"/>
      <c r="I49" s="600"/>
      <c r="J49" s="600"/>
      <c r="K49" s="601"/>
      <c r="L49" s="599"/>
      <c r="M49" s="531">
        <f t="shared" si="0"/>
        <v>0</v>
      </c>
    </row>
    <row r="50" spans="1:242" ht="16.2" thickTop="1" x14ac:dyDescent="0.35"/>
    <row r="55" spans="1:242" x14ac:dyDescent="0.35">
      <c r="A55" s="603"/>
      <c r="B55" s="653"/>
      <c r="C55" s="653"/>
      <c r="D55" s="653"/>
      <c r="E55" s="653"/>
      <c r="F55" s="653"/>
      <c r="G55" s="653"/>
      <c r="H55" s="653"/>
      <c r="I55" s="653"/>
      <c r="J55" s="653"/>
      <c r="K55" s="604"/>
      <c r="L55" s="605"/>
      <c r="M55" s="605"/>
      <c r="N55" s="605"/>
      <c r="O55" s="605"/>
      <c r="P55" s="605"/>
      <c r="Q55" s="605"/>
      <c r="R55" s="605"/>
      <c r="S55" s="605"/>
      <c r="T55" s="605"/>
      <c r="U55" s="605"/>
      <c r="V55" s="605"/>
      <c r="W55" s="605"/>
      <c r="X55" s="605"/>
      <c r="Y55" s="605"/>
      <c r="Z55" s="605"/>
      <c r="AA55" s="605"/>
      <c r="AB55" s="605"/>
      <c r="AC55" s="605"/>
      <c r="AD55" s="605"/>
      <c r="AE55" s="605"/>
      <c r="AF55" s="605"/>
      <c r="AG55" s="605"/>
      <c r="AH55" s="605"/>
      <c r="AI55" s="605"/>
      <c r="AJ55" s="605"/>
      <c r="AK55" s="605"/>
      <c r="AL55" s="605"/>
      <c r="AM55" s="605"/>
      <c r="AN55" s="605"/>
      <c r="AO55" s="605"/>
      <c r="AP55" s="605"/>
      <c r="AQ55" s="605"/>
      <c r="AR55" s="605"/>
      <c r="AS55" s="605"/>
      <c r="AT55" s="605"/>
      <c r="AU55" s="605"/>
      <c r="AV55" s="605"/>
      <c r="AW55" s="605"/>
      <c r="AX55" s="605"/>
      <c r="AY55" s="605"/>
      <c r="AZ55" s="605"/>
      <c r="BA55" s="605"/>
      <c r="BB55" s="605"/>
      <c r="BC55" s="605"/>
      <c r="BD55" s="605"/>
      <c r="BE55" s="605"/>
      <c r="BF55" s="605"/>
      <c r="BG55" s="605"/>
      <c r="BH55" s="605"/>
      <c r="BI55" s="605"/>
      <c r="BJ55" s="605"/>
      <c r="BK55" s="605"/>
      <c r="BL55" s="605"/>
      <c r="BM55" s="605"/>
      <c r="BN55" s="605"/>
      <c r="BO55" s="605"/>
      <c r="BP55" s="605"/>
      <c r="BQ55" s="605"/>
      <c r="BR55" s="605"/>
      <c r="BS55" s="605"/>
      <c r="BT55" s="605"/>
      <c r="BU55" s="605"/>
      <c r="BV55" s="605"/>
      <c r="BW55" s="605"/>
      <c r="BX55" s="605"/>
      <c r="BY55" s="605"/>
      <c r="BZ55" s="605"/>
      <c r="CA55" s="605"/>
      <c r="CB55" s="605"/>
      <c r="CC55" s="605"/>
      <c r="CD55" s="605"/>
      <c r="CE55" s="605"/>
      <c r="CF55" s="605"/>
      <c r="CG55" s="605"/>
      <c r="CH55" s="605"/>
      <c r="CI55" s="605"/>
      <c r="CJ55" s="605"/>
      <c r="CK55" s="605"/>
      <c r="CL55" s="605"/>
      <c r="CM55" s="605"/>
      <c r="CN55" s="605"/>
      <c r="CO55" s="605"/>
      <c r="CP55" s="605"/>
      <c r="CQ55" s="605"/>
      <c r="CR55" s="605"/>
      <c r="CS55" s="605"/>
      <c r="CT55" s="605"/>
      <c r="CU55" s="605"/>
      <c r="CV55" s="605"/>
      <c r="CW55" s="605"/>
      <c r="CX55" s="605"/>
      <c r="CY55" s="605"/>
      <c r="CZ55" s="605"/>
      <c r="DA55" s="605"/>
      <c r="DB55" s="605"/>
      <c r="DC55" s="605"/>
      <c r="DD55" s="605"/>
      <c r="DE55" s="605"/>
      <c r="DF55" s="605"/>
      <c r="DG55" s="605"/>
      <c r="DH55" s="605"/>
      <c r="DI55" s="605"/>
      <c r="DJ55" s="605"/>
      <c r="DK55" s="605"/>
      <c r="DL55" s="605"/>
      <c r="DM55" s="605"/>
      <c r="DN55" s="605"/>
      <c r="DO55" s="605"/>
      <c r="DP55" s="605"/>
      <c r="DQ55" s="605"/>
      <c r="DR55" s="605"/>
      <c r="DS55" s="605"/>
      <c r="DT55" s="605"/>
      <c r="DU55" s="605"/>
      <c r="DV55" s="605"/>
      <c r="DW55" s="605"/>
      <c r="DX55" s="605"/>
      <c r="DY55" s="605"/>
      <c r="DZ55" s="605"/>
      <c r="EA55" s="605"/>
      <c r="EB55" s="605"/>
      <c r="EC55" s="605"/>
      <c r="ED55" s="605"/>
      <c r="EE55" s="605"/>
      <c r="EF55" s="605"/>
      <c r="EG55" s="605"/>
      <c r="EH55" s="605"/>
      <c r="EI55" s="605"/>
      <c r="EJ55" s="605"/>
      <c r="EK55" s="605"/>
      <c r="EL55" s="605"/>
      <c r="EM55" s="605"/>
      <c r="EN55" s="605"/>
      <c r="EO55" s="605"/>
      <c r="EP55" s="605"/>
      <c r="EQ55" s="605"/>
      <c r="ER55" s="605"/>
      <c r="ES55" s="605"/>
      <c r="ET55" s="605"/>
      <c r="EU55" s="605"/>
      <c r="EV55" s="605"/>
      <c r="EW55" s="605"/>
      <c r="EX55" s="605"/>
      <c r="EY55" s="605"/>
      <c r="EZ55" s="605"/>
      <c r="FA55" s="605"/>
      <c r="FB55" s="605"/>
      <c r="FC55" s="605"/>
      <c r="FD55" s="605"/>
      <c r="FE55" s="605"/>
      <c r="FF55" s="605"/>
      <c r="FG55" s="605"/>
      <c r="FH55" s="605"/>
      <c r="FI55" s="605"/>
      <c r="FJ55" s="605"/>
      <c r="FK55" s="605"/>
      <c r="FL55" s="605"/>
      <c r="FM55" s="605"/>
      <c r="FN55" s="605"/>
      <c r="FO55" s="605"/>
      <c r="FP55" s="605"/>
      <c r="FQ55" s="605"/>
      <c r="FR55" s="605"/>
      <c r="FS55" s="605"/>
      <c r="FT55" s="605"/>
      <c r="FU55" s="605"/>
      <c r="FV55" s="605"/>
      <c r="FW55" s="605"/>
      <c r="FX55" s="605"/>
      <c r="FY55" s="605"/>
      <c r="FZ55" s="605"/>
      <c r="GA55" s="605"/>
      <c r="GB55" s="605"/>
      <c r="GC55" s="605"/>
      <c r="GD55" s="605"/>
      <c r="GE55" s="605"/>
      <c r="GF55" s="605"/>
      <c r="GG55" s="605"/>
      <c r="GH55" s="605"/>
      <c r="GI55" s="605"/>
      <c r="GJ55" s="605"/>
      <c r="GK55" s="605"/>
      <c r="GL55" s="605"/>
      <c r="GM55" s="605"/>
      <c r="GN55" s="605"/>
      <c r="GO55" s="605"/>
      <c r="GP55" s="605"/>
      <c r="GQ55" s="605"/>
      <c r="GR55" s="605"/>
      <c r="GS55" s="605"/>
      <c r="GT55" s="605"/>
      <c r="GU55" s="605"/>
      <c r="GV55" s="605"/>
      <c r="GW55" s="605"/>
      <c r="GX55" s="605"/>
      <c r="GY55" s="605"/>
      <c r="GZ55" s="605"/>
      <c r="HA55" s="605"/>
      <c r="HB55" s="605"/>
      <c r="HC55" s="605"/>
      <c r="HD55" s="605"/>
      <c r="HE55" s="605"/>
      <c r="HF55" s="605"/>
      <c r="HG55" s="605"/>
      <c r="HH55" s="605"/>
      <c r="HI55" s="605"/>
      <c r="HJ55" s="605"/>
      <c r="HK55" s="605"/>
      <c r="HL55" s="605"/>
      <c r="HM55" s="605"/>
      <c r="HN55" s="605"/>
      <c r="HO55" s="605"/>
      <c r="HP55" s="605"/>
      <c r="HQ55" s="605"/>
      <c r="HR55" s="605"/>
      <c r="HS55" s="605"/>
      <c r="HT55" s="605"/>
      <c r="HU55" s="605"/>
      <c r="HV55" s="605"/>
      <c r="HW55" s="605"/>
      <c r="HX55" s="605"/>
      <c r="HY55" s="605"/>
      <c r="HZ55" s="605"/>
      <c r="IA55" s="605"/>
      <c r="IB55" s="605"/>
      <c r="IC55" s="605"/>
      <c r="ID55" s="605"/>
      <c r="IE55" s="605"/>
      <c r="IF55" s="605"/>
      <c r="IG55" s="605"/>
      <c r="IH55" s="605"/>
    </row>
  </sheetData>
  <mergeCells count="17">
    <mergeCell ref="L5:L7"/>
    <mergeCell ref="A1:B1"/>
    <mergeCell ref="A2:L2"/>
    <mergeCell ref="A3:L3"/>
    <mergeCell ref="A4:F4"/>
    <mergeCell ref="A5:A7"/>
    <mergeCell ref="B5:B7"/>
    <mergeCell ref="C5:C7"/>
    <mergeCell ref="D5:D7"/>
    <mergeCell ref="B55:J55"/>
    <mergeCell ref="I5:I7"/>
    <mergeCell ref="E5:H5"/>
    <mergeCell ref="E6:E7"/>
    <mergeCell ref="H6:H7"/>
    <mergeCell ref="J5:K5"/>
    <mergeCell ref="J6:J7"/>
    <mergeCell ref="K6:K7"/>
  </mergeCells>
  <pageMargins left="0.95" right="0.4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J124"/>
  <sheetViews>
    <sheetView view="pageBreakPreview" topLeftCell="A124" zoomScaleNormal="100" zoomScaleSheetLayoutView="100" workbookViewId="0">
      <selection activeCell="H24" sqref="H24"/>
    </sheetView>
  </sheetViews>
  <sheetFormatPr defaultColWidth="7.1796875" defaultRowHeight="15.6" x14ac:dyDescent="0.35"/>
  <cols>
    <col min="1" max="1" width="4" style="515" customWidth="1"/>
    <col min="2" max="2" width="35.6328125" style="373" customWidth="1"/>
    <col min="3" max="3" width="6.08984375" style="373" customWidth="1"/>
    <col min="4" max="4" width="10.54296875" style="373" customWidth="1"/>
    <col min="5" max="5" width="9" style="373" customWidth="1"/>
    <col min="6" max="6" width="10" style="514" customWidth="1"/>
    <col min="7" max="7" width="11.81640625" style="373" customWidth="1"/>
    <col min="8" max="8" width="8.36328125" style="373" customWidth="1"/>
    <col min="9" max="9" width="8.36328125" style="515" customWidth="1"/>
    <col min="10" max="10" width="6.90625" style="373" customWidth="1"/>
    <col min="11" max="11" width="9.36328125" style="373" hidden="1" customWidth="1"/>
    <col min="12" max="12" width="8.08984375" style="373" hidden="1" customWidth="1"/>
    <col min="13" max="14" width="8.08984375" style="373" customWidth="1"/>
    <col min="15" max="15" width="9" style="373" customWidth="1"/>
    <col min="16" max="20" width="3.54296875" style="373" customWidth="1"/>
    <col min="21" max="26" width="7.1796875" style="373"/>
    <col min="27" max="70" width="8" style="373" customWidth="1"/>
    <col min="71" max="71" width="4.453125" style="373" customWidth="1"/>
    <col min="72" max="236" width="8" style="373" customWidth="1"/>
    <col min="237" max="16384" width="7.1796875" style="373"/>
  </cols>
  <sheetData>
    <row r="1" spans="1:244" ht="15.75" customHeight="1" x14ac:dyDescent="0.35">
      <c r="A1" s="674" t="s">
        <v>275</v>
      </c>
      <c r="B1" s="674"/>
      <c r="C1" s="371"/>
      <c r="D1" s="371"/>
      <c r="E1" s="371"/>
      <c r="F1" s="374"/>
      <c r="G1" s="371"/>
      <c r="H1" s="371"/>
      <c r="I1" s="375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371"/>
      <c r="BH1" s="371"/>
      <c r="BI1" s="371"/>
      <c r="BJ1" s="371"/>
      <c r="BK1" s="371"/>
      <c r="BL1" s="371"/>
      <c r="BM1" s="371"/>
      <c r="BN1" s="371"/>
      <c r="BO1" s="371"/>
      <c r="BP1" s="371"/>
      <c r="BQ1" s="371"/>
      <c r="BR1" s="371"/>
      <c r="BS1" s="371"/>
      <c r="BT1" s="371"/>
      <c r="BU1" s="371"/>
      <c r="BV1" s="371"/>
      <c r="BW1" s="371"/>
      <c r="BX1" s="371"/>
      <c r="BY1" s="371"/>
      <c r="BZ1" s="371"/>
      <c r="CA1" s="371"/>
      <c r="CB1" s="371"/>
      <c r="CC1" s="371"/>
      <c r="CD1" s="371"/>
      <c r="CE1" s="371"/>
      <c r="CF1" s="371"/>
      <c r="CG1" s="371"/>
      <c r="CH1" s="371"/>
      <c r="CI1" s="371"/>
      <c r="CJ1" s="371"/>
      <c r="CK1" s="371"/>
      <c r="CL1" s="371"/>
      <c r="CM1" s="371"/>
      <c r="CN1" s="371"/>
      <c r="CO1" s="371"/>
      <c r="CP1" s="371"/>
      <c r="CQ1" s="371"/>
      <c r="CR1" s="371"/>
      <c r="CS1" s="371"/>
      <c r="CT1" s="371"/>
      <c r="CU1" s="371"/>
      <c r="CV1" s="371"/>
      <c r="CW1" s="371"/>
      <c r="CX1" s="371"/>
      <c r="CY1" s="371"/>
      <c r="CZ1" s="371"/>
      <c r="DA1" s="371"/>
      <c r="DB1" s="371"/>
      <c r="DC1" s="371"/>
      <c r="DD1" s="371"/>
      <c r="DE1" s="371"/>
      <c r="DF1" s="371"/>
      <c r="DG1" s="371"/>
      <c r="DH1" s="371"/>
      <c r="DI1" s="371"/>
      <c r="DJ1" s="371"/>
      <c r="DK1" s="371"/>
      <c r="DL1" s="371"/>
      <c r="DM1" s="371"/>
      <c r="DN1" s="371"/>
      <c r="DO1" s="371"/>
      <c r="DP1" s="371"/>
      <c r="DQ1" s="371"/>
      <c r="DR1" s="371"/>
      <c r="DS1" s="371"/>
      <c r="DT1" s="371"/>
      <c r="DU1" s="371"/>
      <c r="DV1" s="371"/>
      <c r="DW1" s="371"/>
      <c r="DX1" s="371"/>
      <c r="DY1" s="371"/>
      <c r="DZ1" s="371"/>
      <c r="EA1" s="371"/>
      <c r="EB1" s="371"/>
      <c r="EC1" s="371"/>
      <c r="ED1" s="371"/>
      <c r="EE1" s="371"/>
      <c r="EF1" s="371"/>
      <c r="EG1" s="371"/>
      <c r="EH1" s="371"/>
      <c r="EI1" s="371"/>
      <c r="EJ1" s="371"/>
      <c r="EK1" s="371"/>
      <c r="EL1" s="371"/>
      <c r="EM1" s="371"/>
      <c r="EN1" s="371"/>
      <c r="EO1" s="371"/>
      <c r="EP1" s="371"/>
      <c r="EQ1" s="371"/>
      <c r="ER1" s="371"/>
      <c r="ES1" s="371"/>
      <c r="ET1" s="371"/>
      <c r="EU1" s="371"/>
      <c r="EV1" s="371"/>
      <c r="EW1" s="371"/>
      <c r="EX1" s="371"/>
      <c r="EY1" s="371"/>
      <c r="EZ1" s="371"/>
      <c r="FA1" s="371"/>
      <c r="FB1" s="371"/>
      <c r="FC1" s="371"/>
      <c r="FD1" s="371"/>
      <c r="FE1" s="371"/>
      <c r="FF1" s="371"/>
      <c r="FG1" s="371"/>
      <c r="FH1" s="371"/>
      <c r="FI1" s="371"/>
      <c r="FJ1" s="371"/>
      <c r="FK1" s="371"/>
      <c r="FL1" s="371"/>
      <c r="FM1" s="371"/>
      <c r="FN1" s="371"/>
      <c r="FO1" s="371"/>
      <c r="FP1" s="371"/>
      <c r="FQ1" s="371"/>
      <c r="FR1" s="371"/>
      <c r="FS1" s="371"/>
      <c r="FT1" s="371"/>
      <c r="FU1" s="371"/>
      <c r="FV1" s="371"/>
      <c r="FW1" s="371"/>
      <c r="FX1" s="371"/>
      <c r="FY1" s="371"/>
      <c r="FZ1" s="371"/>
      <c r="GA1" s="371"/>
      <c r="GB1" s="371"/>
      <c r="GC1" s="371"/>
      <c r="GD1" s="371"/>
      <c r="GE1" s="371"/>
      <c r="GF1" s="371"/>
      <c r="GG1" s="371"/>
      <c r="GH1" s="371"/>
      <c r="GI1" s="371"/>
      <c r="GJ1" s="371"/>
      <c r="GK1" s="371"/>
      <c r="GL1" s="371"/>
      <c r="GM1" s="371"/>
      <c r="GN1" s="371"/>
      <c r="GO1" s="371"/>
      <c r="GP1" s="371"/>
      <c r="GQ1" s="371"/>
      <c r="GR1" s="371"/>
      <c r="GS1" s="371"/>
      <c r="GT1" s="371"/>
      <c r="GU1" s="371"/>
      <c r="GV1" s="371"/>
      <c r="GW1" s="371"/>
      <c r="GX1" s="371"/>
      <c r="GY1" s="371"/>
      <c r="GZ1" s="371"/>
      <c r="HA1" s="371"/>
      <c r="HB1" s="371"/>
      <c r="HC1" s="371"/>
      <c r="HD1" s="371"/>
      <c r="HE1" s="371"/>
      <c r="HF1" s="371"/>
      <c r="HG1" s="371"/>
      <c r="HH1" s="371"/>
      <c r="HI1" s="371"/>
      <c r="HJ1" s="371"/>
      <c r="HK1" s="371"/>
      <c r="HL1" s="371"/>
      <c r="HM1" s="371"/>
      <c r="HN1" s="371"/>
      <c r="HO1" s="371"/>
      <c r="HP1" s="371"/>
      <c r="HQ1" s="371"/>
      <c r="HR1" s="371"/>
      <c r="HS1" s="371"/>
      <c r="HT1" s="371"/>
      <c r="HU1" s="371"/>
      <c r="HV1" s="371"/>
      <c r="HW1" s="371"/>
      <c r="HX1" s="371"/>
      <c r="HY1" s="371"/>
      <c r="HZ1" s="371"/>
      <c r="IA1" s="371"/>
      <c r="IB1" s="371"/>
      <c r="IC1" s="371"/>
      <c r="ID1" s="371"/>
      <c r="IE1" s="371"/>
      <c r="IF1" s="371"/>
      <c r="IG1" s="371"/>
      <c r="IH1" s="371"/>
      <c r="II1" s="371"/>
      <c r="IJ1" s="371"/>
    </row>
    <row r="2" spans="1:244" ht="15.75" customHeight="1" x14ac:dyDescent="0.35">
      <c r="A2" s="675" t="s">
        <v>274</v>
      </c>
      <c r="B2" s="675"/>
      <c r="C2" s="675"/>
      <c r="D2" s="675"/>
      <c r="E2" s="675"/>
      <c r="F2" s="675"/>
      <c r="G2" s="675"/>
      <c r="H2" s="675"/>
      <c r="I2" s="675"/>
      <c r="J2" s="675"/>
      <c r="K2" s="376"/>
    </row>
    <row r="3" spans="1:244" ht="15.75" customHeight="1" x14ac:dyDescent="0.35">
      <c r="A3" s="676" t="str">
        <f>'LAO ĐỘNG - TB&amp;XH'!A3:L3</f>
        <v>(Kèm theo Báo cáo số 899/BC-UBND ngày 28 tháng 11 năm 2022 của UBND huyện Tuần Giáo)</v>
      </c>
      <c r="B3" s="676"/>
      <c r="C3" s="676"/>
      <c r="D3" s="676"/>
      <c r="E3" s="676"/>
      <c r="F3" s="676"/>
      <c r="G3" s="676"/>
      <c r="H3" s="676"/>
      <c r="I3" s="676"/>
      <c r="J3" s="676"/>
      <c r="K3" s="377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/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  <c r="BE3" s="378"/>
      <c r="BF3" s="378"/>
      <c r="BG3" s="378"/>
      <c r="BH3" s="378"/>
      <c r="BI3" s="378"/>
      <c r="BJ3" s="378"/>
      <c r="BK3" s="378"/>
      <c r="BL3" s="378"/>
      <c r="BM3" s="378"/>
      <c r="BN3" s="378"/>
      <c r="BO3" s="378"/>
      <c r="BP3" s="378"/>
      <c r="BQ3" s="378"/>
      <c r="BR3" s="378"/>
      <c r="BS3" s="378"/>
      <c r="BT3" s="378"/>
      <c r="BU3" s="378"/>
      <c r="BV3" s="378"/>
      <c r="BW3" s="378"/>
      <c r="BX3" s="378"/>
      <c r="BY3" s="378"/>
      <c r="BZ3" s="378"/>
      <c r="CA3" s="378"/>
      <c r="CB3" s="378"/>
      <c r="CC3" s="378"/>
      <c r="CD3" s="378"/>
      <c r="CE3" s="378"/>
      <c r="CF3" s="378"/>
      <c r="CG3" s="378"/>
      <c r="CH3" s="378"/>
      <c r="CI3" s="378"/>
      <c r="CJ3" s="378"/>
      <c r="CK3" s="378"/>
      <c r="CL3" s="378"/>
      <c r="CM3" s="378"/>
      <c r="CN3" s="378"/>
      <c r="CO3" s="378"/>
      <c r="CP3" s="378"/>
      <c r="CQ3" s="378"/>
      <c r="CR3" s="378"/>
      <c r="CS3" s="378"/>
      <c r="CT3" s="378"/>
      <c r="CU3" s="378"/>
      <c r="CV3" s="378"/>
      <c r="CW3" s="378"/>
      <c r="CX3" s="378"/>
      <c r="CY3" s="378"/>
      <c r="CZ3" s="378"/>
      <c r="DA3" s="378"/>
      <c r="DB3" s="378"/>
      <c r="DC3" s="378"/>
      <c r="DD3" s="378"/>
      <c r="DE3" s="378"/>
      <c r="DF3" s="378"/>
      <c r="DG3" s="378"/>
      <c r="DH3" s="378"/>
      <c r="DI3" s="378"/>
      <c r="DJ3" s="378"/>
      <c r="DK3" s="378"/>
      <c r="DL3" s="378"/>
      <c r="DM3" s="378"/>
      <c r="DN3" s="378"/>
      <c r="DO3" s="378"/>
      <c r="DP3" s="378"/>
      <c r="DQ3" s="378"/>
      <c r="DR3" s="378"/>
      <c r="DS3" s="378"/>
      <c r="DT3" s="378"/>
      <c r="DU3" s="378"/>
      <c r="DV3" s="378"/>
      <c r="DW3" s="378"/>
      <c r="DX3" s="378"/>
      <c r="DY3" s="378"/>
      <c r="DZ3" s="378"/>
      <c r="EA3" s="378"/>
      <c r="EB3" s="378"/>
      <c r="EC3" s="378"/>
      <c r="ED3" s="378"/>
      <c r="EE3" s="378"/>
      <c r="EF3" s="378"/>
      <c r="EG3" s="378"/>
      <c r="EH3" s="378"/>
      <c r="EI3" s="378"/>
      <c r="EJ3" s="378"/>
      <c r="EK3" s="378"/>
      <c r="EL3" s="378"/>
      <c r="EM3" s="378"/>
      <c r="EN3" s="378"/>
      <c r="EO3" s="378"/>
      <c r="EP3" s="378"/>
      <c r="EQ3" s="378"/>
      <c r="ER3" s="378"/>
      <c r="ES3" s="378"/>
      <c r="ET3" s="378"/>
      <c r="EU3" s="378"/>
      <c r="EV3" s="378"/>
      <c r="EW3" s="378"/>
      <c r="EX3" s="378"/>
      <c r="EY3" s="378"/>
      <c r="EZ3" s="378"/>
      <c r="FA3" s="378"/>
      <c r="FB3" s="378"/>
      <c r="FC3" s="378"/>
      <c r="FD3" s="378"/>
      <c r="FE3" s="378"/>
      <c r="FF3" s="378"/>
      <c r="FG3" s="378"/>
      <c r="FH3" s="378"/>
      <c r="FI3" s="378"/>
      <c r="FJ3" s="378"/>
      <c r="FK3" s="378"/>
      <c r="FL3" s="378"/>
      <c r="FM3" s="378"/>
      <c r="FN3" s="378"/>
      <c r="FO3" s="378"/>
      <c r="FP3" s="378"/>
      <c r="FQ3" s="378"/>
      <c r="FR3" s="378"/>
      <c r="FS3" s="378"/>
      <c r="FT3" s="378"/>
      <c r="FU3" s="378"/>
      <c r="FV3" s="378"/>
      <c r="FW3" s="378"/>
      <c r="FX3" s="378"/>
      <c r="FY3" s="378"/>
      <c r="FZ3" s="378"/>
      <c r="GA3" s="378"/>
      <c r="GB3" s="378"/>
      <c r="GC3" s="378"/>
      <c r="GD3" s="378"/>
      <c r="GE3" s="378"/>
      <c r="GF3" s="378"/>
      <c r="GG3" s="378"/>
      <c r="GH3" s="378"/>
      <c r="GI3" s="378"/>
      <c r="GJ3" s="378"/>
      <c r="GK3" s="378"/>
      <c r="GL3" s="378"/>
      <c r="GM3" s="378"/>
      <c r="GN3" s="378"/>
      <c r="GO3" s="378"/>
      <c r="GP3" s="378"/>
      <c r="GQ3" s="378"/>
      <c r="GR3" s="378"/>
      <c r="GS3" s="378"/>
      <c r="GT3" s="378"/>
      <c r="GU3" s="378"/>
      <c r="GV3" s="378"/>
      <c r="GW3" s="378"/>
      <c r="GX3" s="378"/>
      <c r="GY3" s="378"/>
      <c r="GZ3" s="378"/>
      <c r="HA3" s="378"/>
      <c r="HB3" s="378"/>
      <c r="HC3" s="378"/>
      <c r="HD3" s="378"/>
      <c r="HE3" s="378"/>
      <c r="HF3" s="378"/>
      <c r="HG3" s="378"/>
      <c r="HH3" s="378"/>
      <c r="HI3" s="378"/>
      <c r="HJ3" s="378"/>
      <c r="HK3" s="378"/>
      <c r="HL3" s="378"/>
      <c r="HM3" s="378"/>
      <c r="HN3" s="378"/>
      <c r="HO3" s="378"/>
      <c r="HP3" s="378"/>
      <c r="HQ3" s="378"/>
      <c r="HR3" s="378"/>
      <c r="HS3" s="378"/>
      <c r="HT3" s="378"/>
      <c r="HU3" s="378"/>
      <c r="HV3" s="378"/>
      <c r="HW3" s="378"/>
      <c r="HX3" s="378"/>
      <c r="HY3" s="378"/>
      <c r="HZ3" s="378"/>
      <c r="IA3" s="378"/>
      <c r="IB3" s="378"/>
      <c r="IC3" s="378"/>
      <c r="ID3" s="378"/>
      <c r="IE3" s="378"/>
      <c r="IF3" s="378"/>
      <c r="IG3" s="378"/>
      <c r="IH3" s="378"/>
      <c r="II3" s="378"/>
      <c r="IJ3" s="378"/>
    </row>
    <row r="4" spans="1:244" ht="16.8" x14ac:dyDescent="0.35">
      <c r="A4" s="379"/>
      <c r="B4" s="379"/>
      <c r="C4" s="379"/>
      <c r="D4" s="379"/>
      <c r="E4" s="380"/>
      <c r="F4" s="381"/>
      <c r="G4" s="380"/>
      <c r="H4" s="380"/>
      <c r="I4" s="380"/>
      <c r="J4" s="380"/>
      <c r="K4" s="380"/>
    </row>
    <row r="5" spans="1:244" ht="12.75" customHeight="1" x14ac:dyDescent="0.35">
      <c r="A5" s="670" t="s">
        <v>273</v>
      </c>
      <c r="B5" s="677" t="s">
        <v>272</v>
      </c>
      <c r="C5" s="670" t="s">
        <v>271</v>
      </c>
      <c r="D5" s="670" t="s">
        <v>433</v>
      </c>
      <c r="E5" s="670" t="s">
        <v>454</v>
      </c>
      <c r="F5" s="670"/>
      <c r="G5" s="671" t="s">
        <v>429</v>
      </c>
      <c r="H5" s="666" t="s">
        <v>421</v>
      </c>
      <c r="I5" s="667"/>
      <c r="J5" s="670" t="s">
        <v>2</v>
      </c>
      <c r="K5" s="382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N5" s="383"/>
      <c r="AO5" s="383"/>
      <c r="AP5" s="383"/>
      <c r="AQ5" s="383"/>
      <c r="AR5" s="383"/>
      <c r="AS5" s="383"/>
      <c r="AT5" s="383"/>
      <c r="AU5" s="383"/>
      <c r="AV5" s="383"/>
      <c r="AW5" s="383"/>
      <c r="AX5" s="383"/>
      <c r="AY5" s="383"/>
      <c r="AZ5" s="383"/>
      <c r="BA5" s="383"/>
      <c r="BB5" s="383"/>
      <c r="BC5" s="383"/>
      <c r="BD5" s="383"/>
      <c r="BE5" s="383"/>
      <c r="BF5" s="383"/>
      <c r="BG5" s="383"/>
      <c r="BH5" s="383"/>
      <c r="BI5" s="383"/>
      <c r="BJ5" s="383"/>
      <c r="BK5" s="383"/>
      <c r="BL5" s="383"/>
      <c r="BM5" s="383"/>
      <c r="BN5" s="383"/>
      <c r="BO5" s="383"/>
      <c r="BP5" s="383"/>
      <c r="BQ5" s="383"/>
      <c r="BR5" s="383"/>
      <c r="BS5" s="383"/>
      <c r="BT5" s="383"/>
      <c r="BU5" s="383"/>
      <c r="BV5" s="383"/>
      <c r="BW5" s="383"/>
      <c r="BX5" s="383"/>
      <c r="BY5" s="383"/>
      <c r="BZ5" s="383"/>
      <c r="CA5" s="383"/>
      <c r="CB5" s="383"/>
      <c r="CC5" s="383"/>
      <c r="CD5" s="383"/>
      <c r="CE5" s="383"/>
      <c r="CF5" s="383"/>
      <c r="CG5" s="383"/>
      <c r="CH5" s="383"/>
      <c r="CI5" s="383"/>
      <c r="CJ5" s="383"/>
      <c r="CK5" s="383"/>
      <c r="CL5" s="383"/>
      <c r="CM5" s="383"/>
      <c r="CN5" s="383"/>
      <c r="CO5" s="383"/>
      <c r="CP5" s="383"/>
      <c r="CQ5" s="383"/>
      <c r="CR5" s="383"/>
      <c r="CS5" s="383"/>
      <c r="CT5" s="383"/>
      <c r="CU5" s="383"/>
      <c r="CV5" s="383"/>
      <c r="CW5" s="383"/>
      <c r="CX5" s="383"/>
      <c r="CY5" s="383"/>
      <c r="CZ5" s="383"/>
      <c r="DA5" s="383"/>
      <c r="DB5" s="383"/>
      <c r="DC5" s="383"/>
      <c r="DD5" s="383"/>
      <c r="DE5" s="383"/>
      <c r="DF5" s="383"/>
      <c r="DG5" s="383"/>
      <c r="DH5" s="383"/>
      <c r="DI5" s="383"/>
      <c r="DJ5" s="383"/>
      <c r="DK5" s="383"/>
      <c r="DL5" s="383"/>
      <c r="DM5" s="383"/>
      <c r="DN5" s="383"/>
      <c r="DO5" s="383"/>
      <c r="DP5" s="383"/>
      <c r="DQ5" s="383"/>
      <c r="DR5" s="383"/>
      <c r="DS5" s="383"/>
      <c r="DT5" s="383"/>
      <c r="DU5" s="383"/>
      <c r="DV5" s="383"/>
      <c r="DW5" s="383"/>
      <c r="DX5" s="383"/>
      <c r="DY5" s="383"/>
      <c r="DZ5" s="383"/>
      <c r="EA5" s="383"/>
      <c r="EB5" s="383"/>
      <c r="EC5" s="383"/>
      <c r="ED5" s="383"/>
      <c r="EE5" s="383"/>
      <c r="EF5" s="383"/>
      <c r="EG5" s="383"/>
      <c r="EH5" s="383"/>
      <c r="EI5" s="383"/>
      <c r="EJ5" s="383"/>
      <c r="EK5" s="383"/>
      <c r="EL5" s="383"/>
      <c r="EM5" s="383"/>
      <c r="EN5" s="383"/>
      <c r="EO5" s="383"/>
      <c r="EP5" s="383"/>
      <c r="EQ5" s="383"/>
      <c r="ER5" s="383"/>
      <c r="ES5" s="383"/>
      <c r="ET5" s="383"/>
      <c r="EU5" s="383"/>
      <c r="EV5" s="383"/>
      <c r="EW5" s="383"/>
      <c r="EX5" s="383"/>
      <c r="EY5" s="383"/>
      <c r="EZ5" s="383"/>
      <c r="FA5" s="383"/>
      <c r="FB5" s="383"/>
      <c r="FC5" s="383"/>
      <c r="FD5" s="383"/>
      <c r="FE5" s="383"/>
      <c r="FF5" s="383"/>
      <c r="FG5" s="383"/>
      <c r="FH5" s="383"/>
      <c r="FI5" s="383"/>
      <c r="FJ5" s="383"/>
      <c r="FK5" s="383"/>
      <c r="FL5" s="383"/>
      <c r="FM5" s="383"/>
      <c r="FN5" s="383"/>
      <c r="FO5" s="383"/>
      <c r="FP5" s="383"/>
      <c r="FQ5" s="383"/>
      <c r="FR5" s="383"/>
      <c r="FS5" s="383"/>
      <c r="FT5" s="383"/>
      <c r="FU5" s="383"/>
      <c r="FV5" s="383"/>
      <c r="FW5" s="383"/>
      <c r="FX5" s="383"/>
      <c r="FY5" s="383"/>
      <c r="FZ5" s="383"/>
      <c r="GA5" s="383"/>
      <c r="GB5" s="383"/>
      <c r="GC5" s="383"/>
      <c r="GD5" s="383"/>
      <c r="GE5" s="383"/>
      <c r="GF5" s="383"/>
      <c r="GG5" s="383"/>
      <c r="GH5" s="383"/>
      <c r="GI5" s="383"/>
      <c r="GJ5" s="383"/>
      <c r="GK5" s="383"/>
      <c r="GL5" s="383"/>
      <c r="GM5" s="383"/>
      <c r="GN5" s="383"/>
      <c r="GO5" s="383"/>
      <c r="GP5" s="383"/>
      <c r="GQ5" s="383"/>
      <c r="GR5" s="383"/>
      <c r="GS5" s="383"/>
      <c r="GT5" s="383"/>
      <c r="GU5" s="383"/>
      <c r="GV5" s="383"/>
      <c r="GW5" s="383"/>
      <c r="GX5" s="383"/>
      <c r="GY5" s="383"/>
      <c r="GZ5" s="383"/>
      <c r="HA5" s="383"/>
      <c r="HB5" s="383"/>
      <c r="HC5" s="383"/>
      <c r="HD5" s="383"/>
      <c r="HE5" s="383"/>
      <c r="HF5" s="383"/>
      <c r="HG5" s="383"/>
      <c r="HH5" s="383"/>
      <c r="HI5" s="383"/>
      <c r="HJ5" s="383"/>
      <c r="HK5" s="383"/>
      <c r="HL5" s="383"/>
      <c r="HM5" s="383"/>
      <c r="HN5" s="383"/>
      <c r="HO5" s="383"/>
      <c r="HP5" s="383"/>
      <c r="HQ5" s="383"/>
      <c r="HR5" s="383"/>
      <c r="HS5" s="383"/>
      <c r="HT5" s="383"/>
      <c r="HU5" s="383"/>
      <c r="HV5" s="383"/>
      <c r="HW5" s="383"/>
      <c r="HX5" s="383"/>
      <c r="HY5" s="383"/>
      <c r="HZ5" s="383"/>
      <c r="IA5" s="383"/>
      <c r="IB5" s="383"/>
      <c r="IC5" s="383"/>
      <c r="ID5" s="383"/>
      <c r="IE5" s="383"/>
      <c r="IF5" s="383"/>
      <c r="IG5" s="383"/>
      <c r="IH5" s="383"/>
      <c r="II5" s="383"/>
      <c r="IJ5" s="383"/>
    </row>
    <row r="6" spans="1:244" ht="16.5" customHeight="1" x14ac:dyDescent="0.35">
      <c r="A6" s="670"/>
      <c r="B6" s="677"/>
      <c r="C6" s="670"/>
      <c r="D6" s="670"/>
      <c r="E6" s="670"/>
      <c r="F6" s="670"/>
      <c r="G6" s="672"/>
      <c r="H6" s="668"/>
      <c r="I6" s="669"/>
      <c r="J6" s="670"/>
      <c r="K6" s="382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83"/>
      <c r="BB6" s="383"/>
      <c r="BC6" s="383"/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83"/>
      <c r="BP6" s="383"/>
      <c r="BQ6" s="383"/>
      <c r="BR6" s="383"/>
      <c r="BS6" s="383"/>
      <c r="BT6" s="383"/>
      <c r="BU6" s="383"/>
      <c r="BV6" s="383"/>
      <c r="BW6" s="383"/>
      <c r="BX6" s="383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  <c r="CJ6" s="383"/>
      <c r="CK6" s="383"/>
      <c r="CL6" s="383"/>
      <c r="CM6" s="383"/>
      <c r="CN6" s="383"/>
      <c r="CO6" s="383"/>
      <c r="CP6" s="383"/>
      <c r="CQ6" s="383"/>
      <c r="CR6" s="383"/>
      <c r="CS6" s="383"/>
      <c r="CT6" s="383"/>
      <c r="CU6" s="383"/>
      <c r="CV6" s="383"/>
      <c r="CW6" s="383"/>
      <c r="CX6" s="383"/>
      <c r="CY6" s="383"/>
      <c r="CZ6" s="383"/>
      <c r="DA6" s="383"/>
      <c r="DB6" s="383"/>
      <c r="DC6" s="383"/>
      <c r="DD6" s="383"/>
      <c r="DE6" s="383"/>
      <c r="DF6" s="383"/>
      <c r="DG6" s="383"/>
      <c r="DH6" s="383"/>
      <c r="DI6" s="383"/>
      <c r="DJ6" s="383"/>
      <c r="DK6" s="383"/>
      <c r="DL6" s="383"/>
      <c r="DM6" s="383"/>
      <c r="DN6" s="383"/>
      <c r="DO6" s="383"/>
      <c r="DP6" s="383"/>
      <c r="DQ6" s="383"/>
      <c r="DR6" s="383"/>
      <c r="DS6" s="383"/>
      <c r="DT6" s="383"/>
      <c r="DU6" s="383"/>
      <c r="DV6" s="383"/>
      <c r="DW6" s="383"/>
      <c r="DX6" s="383"/>
      <c r="DY6" s="383"/>
      <c r="DZ6" s="383"/>
      <c r="EA6" s="383"/>
      <c r="EB6" s="383"/>
      <c r="EC6" s="383"/>
      <c r="ED6" s="383"/>
      <c r="EE6" s="383"/>
      <c r="EF6" s="383"/>
      <c r="EG6" s="383"/>
      <c r="EH6" s="383"/>
      <c r="EI6" s="383"/>
      <c r="EJ6" s="383"/>
      <c r="EK6" s="383"/>
      <c r="EL6" s="383"/>
      <c r="EM6" s="383"/>
      <c r="EN6" s="383"/>
      <c r="EO6" s="383"/>
      <c r="EP6" s="383"/>
      <c r="EQ6" s="383"/>
      <c r="ER6" s="383"/>
      <c r="ES6" s="383"/>
      <c r="ET6" s="383"/>
      <c r="EU6" s="383"/>
      <c r="EV6" s="383"/>
      <c r="EW6" s="383"/>
      <c r="EX6" s="383"/>
      <c r="EY6" s="383"/>
      <c r="EZ6" s="383"/>
      <c r="FA6" s="383"/>
      <c r="FB6" s="383"/>
      <c r="FC6" s="383"/>
      <c r="FD6" s="383"/>
      <c r="FE6" s="383"/>
      <c r="FF6" s="383"/>
      <c r="FG6" s="383"/>
      <c r="FH6" s="383"/>
      <c r="FI6" s="383"/>
      <c r="FJ6" s="383"/>
      <c r="FK6" s="383"/>
      <c r="FL6" s="383"/>
      <c r="FM6" s="383"/>
      <c r="FN6" s="383"/>
      <c r="FO6" s="383"/>
      <c r="FP6" s="383"/>
      <c r="FQ6" s="383"/>
      <c r="FR6" s="383"/>
      <c r="FS6" s="383"/>
      <c r="FT6" s="383"/>
      <c r="FU6" s="383"/>
      <c r="FV6" s="383"/>
      <c r="FW6" s="383"/>
      <c r="FX6" s="383"/>
      <c r="FY6" s="383"/>
      <c r="FZ6" s="383"/>
      <c r="GA6" s="383"/>
      <c r="GB6" s="383"/>
      <c r="GC6" s="383"/>
      <c r="GD6" s="383"/>
      <c r="GE6" s="383"/>
      <c r="GF6" s="383"/>
      <c r="GG6" s="383"/>
      <c r="GH6" s="383"/>
      <c r="GI6" s="383"/>
      <c r="GJ6" s="383"/>
      <c r="GK6" s="383"/>
      <c r="GL6" s="383"/>
      <c r="GM6" s="383"/>
      <c r="GN6" s="383"/>
      <c r="GO6" s="383"/>
      <c r="GP6" s="383"/>
      <c r="GQ6" s="383"/>
      <c r="GR6" s="383"/>
      <c r="GS6" s="383"/>
      <c r="GT6" s="383"/>
      <c r="GU6" s="383"/>
      <c r="GV6" s="383"/>
      <c r="GW6" s="383"/>
      <c r="GX6" s="383"/>
      <c r="GY6" s="383"/>
      <c r="GZ6" s="383"/>
      <c r="HA6" s="383"/>
      <c r="HB6" s="383"/>
      <c r="HC6" s="383"/>
      <c r="HD6" s="383"/>
      <c r="HE6" s="383"/>
      <c r="HF6" s="383"/>
      <c r="HG6" s="383"/>
      <c r="HH6" s="383"/>
      <c r="HI6" s="383"/>
      <c r="HJ6" s="383"/>
      <c r="HK6" s="383"/>
      <c r="HL6" s="383"/>
      <c r="HM6" s="383"/>
      <c r="HN6" s="383"/>
      <c r="HO6" s="383"/>
      <c r="HP6" s="383"/>
      <c r="HQ6" s="383"/>
      <c r="HR6" s="383"/>
      <c r="HS6" s="383"/>
      <c r="HT6" s="383"/>
      <c r="HU6" s="383"/>
      <c r="HV6" s="383"/>
      <c r="HW6" s="383"/>
      <c r="HX6" s="383"/>
      <c r="HY6" s="383"/>
      <c r="HZ6" s="383"/>
      <c r="IA6" s="383"/>
      <c r="IB6" s="383"/>
      <c r="IC6" s="383"/>
      <c r="ID6" s="383"/>
      <c r="IE6" s="383"/>
      <c r="IF6" s="383"/>
      <c r="IG6" s="383"/>
      <c r="IH6" s="383"/>
      <c r="II6" s="383"/>
      <c r="IJ6" s="383"/>
    </row>
    <row r="7" spans="1:244" ht="39" customHeight="1" x14ac:dyDescent="0.35">
      <c r="A7" s="670"/>
      <c r="B7" s="677"/>
      <c r="C7" s="670"/>
      <c r="D7" s="670"/>
      <c r="E7" s="384" t="s">
        <v>428</v>
      </c>
      <c r="F7" s="384" t="s">
        <v>418</v>
      </c>
      <c r="G7" s="673"/>
      <c r="H7" s="385" t="s">
        <v>423</v>
      </c>
      <c r="I7" s="385" t="s">
        <v>425</v>
      </c>
      <c r="J7" s="670"/>
      <c r="K7" s="386"/>
      <c r="L7" s="29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3"/>
      <c r="AY7" s="383"/>
      <c r="AZ7" s="383"/>
      <c r="BA7" s="383"/>
      <c r="BB7" s="383"/>
      <c r="BC7" s="383"/>
      <c r="BD7" s="383"/>
      <c r="BE7" s="383"/>
      <c r="BF7" s="383"/>
      <c r="BG7" s="383"/>
      <c r="BH7" s="383"/>
      <c r="BI7" s="383"/>
      <c r="BJ7" s="383"/>
      <c r="BK7" s="383"/>
      <c r="BL7" s="383"/>
      <c r="BM7" s="383"/>
      <c r="BN7" s="383"/>
      <c r="BO7" s="383"/>
      <c r="BP7" s="383"/>
      <c r="BQ7" s="383"/>
      <c r="BR7" s="383"/>
      <c r="BS7" s="383"/>
      <c r="BT7" s="383"/>
      <c r="BU7" s="383"/>
      <c r="BV7" s="383"/>
      <c r="BW7" s="383"/>
      <c r="BX7" s="383"/>
      <c r="BY7" s="383"/>
      <c r="BZ7" s="383"/>
      <c r="CA7" s="383"/>
      <c r="CB7" s="383"/>
      <c r="CC7" s="383"/>
      <c r="CD7" s="383"/>
      <c r="CE7" s="383"/>
      <c r="CF7" s="383"/>
      <c r="CG7" s="383"/>
      <c r="CH7" s="383"/>
      <c r="CI7" s="383"/>
      <c r="CJ7" s="383"/>
      <c r="CK7" s="383"/>
      <c r="CL7" s="383"/>
      <c r="CM7" s="383"/>
      <c r="CN7" s="383"/>
      <c r="CO7" s="383"/>
      <c r="CP7" s="383"/>
      <c r="CQ7" s="383"/>
      <c r="CR7" s="383"/>
      <c r="CS7" s="383"/>
      <c r="CT7" s="383"/>
      <c r="CU7" s="383"/>
      <c r="CV7" s="383"/>
      <c r="CW7" s="383"/>
      <c r="CX7" s="383"/>
      <c r="CY7" s="383"/>
      <c r="CZ7" s="383"/>
      <c r="DA7" s="383"/>
      <c r="DB7" s="383"/>
      <c r="DC7" s="383"/>
      <c r="DD7" s="383"/>
      <c r="DE7" s="383"/>
      <c r="DF7" s="383"/>
      <c r="DG7" s="383"/>
      <c r="DH7" s="383"/>
      <c r="DI7" s="383"/>
      <c r="DJ7" s="383"/>
      <c r="DK7" s="383"/>
      <c r="DL7" s="383"/>
      <c r="DM7" s="383"/>
      <c r="DN7" s="383"/>
      <c r="DO7" s="383"/>
      <c r="DP7" s="383"/>
      <c r="DQ7" s="383"/>
      <c r="DR7" s="383"/>
      <c r="DS7" s="383"/>
      <c r="DT7" s="383"/>
      <c r="DU7" s="383"/>
      <c r="DV7" s="383"/>
      <c r="DW7" s="383"/>
      <c r="DX7" s="383"/>
      <c r="DY7" s="383"/>
      <c r="DZ7" s="383"/>
      <c r="EA7" s="383"/>
      <c r="EB7" s="383"/>
      <c r="EC7" s="383"/>
      <c r="ED7" s="383"/>
      <c r="EE7" s="383"/>
      <c r="EF7" s="383"/>
      <c r="EG7" s="383"/>
      <c r="EH7" s="383"/>
      <c r="EI7" s="383"/>
      <c r="EJ7" s="383"/>
      <c r="EK7" s="383"/>
      <c r="EL7" s="383"/>
      <c r="EM7" s="383"/>
      <c r="EN7" s="383"/>
      <c r="EO7" s="383"/>
      <c r="EP7" s="383"/>
      <c r="EQ7" s="383"/>
      <c r="ER7" s="383"/>
      <c r="ES7" s="383"/>
      <c r="ET7" s="383"/>
      <c r="EU7" s="383"/>
      <c r="EV7" s="383"/>
      <c r="EW7" s="383"/>
      <c r="EX7" s="383"/>
      <c r="EY7" s="383"/>
      <c r="EZ7" s="383"/>
      <c r="FA7" s="383"/>
      <c r="FB7" s="383"/>
      <c r="FC7" s="383"/>
      <c r="FD7" s="383"/>
      <c r="FE7" s="383"/>
      <c r="FF7" s="383"/>
      <c r="FG7" s="383"/>
      <c r="FH7" s="383"/>
      <c r="FI7" s="383"/>
      <c r="FJ7" s="383"/>
      <c r="FK7" s="383"/>
      <c r="FL7" s="383"/>
      <c r="FM7" s="383"/>
      <c r="FN7" s="383"/>
      <c r="FO7" s="383"/>
      <c r="FP7" s="383"/>
      <c r="FQ7" s="383"/>
      <c r="FR7" s="383"/>
      <c r="FS7" s="383"/>
      <c r="FT7" s="383"/>
      <c r="FU7" s="383"/>
      <c r="FV7" s="383"/>
      <c r="FW7" s="383"/>
      <c r="FX7" s="383"/>
      <c r="FY7" s="383"/>
      <c r="FZ7" s="383"/>
      <c r="GA7" s="383"/>
      <c r="GB7" s="383"/>
      <c r="GC7" s="383"/>
      <c r="GD7" s="383"/>
      <c r="GE7" s="383"/>
      <c r="GF7" s="383"/>
      <c r="GG7" s="383"/>
      <c r="GH7" s="383"/>
      <c r="GI7" s="383"/>
      <c r="GJ7" s="383"/>
      <c r="GK7" s="383"/>
      <c r="GL7" s="383"/>
      <c r="GM7" s="383"/>
      <c r="GN7" s="383"/>
      <c r="GO7" s="383"/>
      <c r="GP7" s="383"/>
      <c r="GQ7" s="383"/>
      <c r="GR7" s="383"/>
      <c r="GS7" s="383"/>
      <c r="GT7" s="383"/>
      <c r="GU7" s="383"/>
      <c r="GV7" s="383"/>
      <c r="GW7" s="383"/>
      <c r="GX7" s="383"/>
      <c r="GY7" s="383"/>
      <c r="GZ7" s="383"/>
      <c r="HA7" s="383"/>
      <c r="HB7" s="383"/>
      <c r="HC7" s="383"/>
      <c r="HD7" s="383"/>
      <c r="HE7" s="383"/>
      <c r="HF7" s="383"/>
      <c r="HG7" s="383"/>
      <c r="HH7" s="383"/>
      <c r="HI7" s="383"/>
      <c r="HJ7" s="383"/>
      <c r="HK7" s="383"/>
      <c r="HL7" s="383"/>
      <c r="HM7" s="383"/>
      <c r="HN7" s="383"/>
      <c r="HO7" s="383"/>
      <c r="HP7" s="383"/>
      <c r="HQ7" s="383"/>
      <c r="HR7" s="383"/>
      <c r="HS7" s="383"/>
      <c r="HT7" s="383"/>
      <c r="HU7" s="383"/>
      <c r="HV7" s="383"/>
      <c r="HW7" s="383"/>
      <c r="HX7" s="383"/>
      <c r="HY7" s="383"/>
      <c r="HZ7" s="383"/>
      <c r="IA7" s="383"/>
      <c r="IB7" s="383"/>
      <c r="IC7" s="383"/>
      <c r="ID7" s="383"/>
      <c r="IE7" s="383"/>
      <c r="IF7" s="383"/>
      <c r="IG7" s="383"/>
      <c r="IH7" s="383"/>
      <c r="II7" s="383"/>
      <c r="IJ7" s="383"/>
    </row>
    <row r="8" spans="1:244" s="378" customFormat="1" x14ac:dyDescent="0.35">
      <c r="A8" s="387">
        <v>1</v>
      </c>
      <c r="B8" s="388" t="s">
        <v>270</v>
      </c>
      <c r="C8" s="387">
        <v>3</v>
      </c>
      <c r="D8" s="388" t="s">
        <v>269</v>
      </c>
      <c r="E8" s="389">
        <v>5</v>
      </c>
      <c r="F8" s="390" t="s">
        <v>268</v>
      </c>
      <c r="G8" s="390" t="s">
        <v>430</v>
      </c>
      <c r="H8" s="391" t="s">
        <v>456</v>
      </c>
      <c r="I8" s="392" t="s">
        <v>457</v>
      </c>
      <c r="J8" s="387">
        <v>10</v>
      </c>
      <c r="K8" s="393"/>
      <c r="L8" s="42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  <c r="BA8" s="394"/>
      <c r="BB8" s="394"/>
      <c r="BC8" s="394"/>
      <c r="BD8" s="394"/>
      <c r="BE8" s="394"/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394"/>
      <c r="BT8" s="394"/>
      <c r="BU8" s="394"/>
      <c r="BV8" s="394"/>
      <c r="BW8" s="394"/>
      <c r="BX8" s="394"/>
      <c r="BY8" s="394"/>
      <c r="BZ8" s="394"/>
      <c r="CA8" s="394"/>
      <c r="CB8" s="394"/>
      <c r="CC8" s="394"/>
      <c r="CD8" s="394"/>
      <c r="CE8" s="394"/>
      <c r="CF8" s="394"/>
      <c r="CG8" s="394"/>
      <c r="CH8" s="394"/>
      <c r="CI8" s="394"/>
      <c r="CJ8" s="394"/>
      <c r="CK8" s="394"/>
      <c r="CL8" s="394"/>
      <c r="CM8" s="394"/>
      <c r="CN8" s="394"/>
      <c r="CO8" s="394"/>
      <c r="CP8" s="394"/>
      <c r="CQ8" s="394"/>
      <c r="CR8" s="394"/>
      <c r="CS8" s="394"/>
      <c r="CT8" s="394"/>
      <c r="CU8" s="394"/>
      <c r="CV8" s="394"/>
      <c r="CW8" s="394"/>
      <c r="CX8" s="394"/>
      <c r="CY8" s="394"/>
      <c r="CZ8" s="394"/>
      <c r="DA8" s="394"/>
      <c r="DB8" s="394"/>
      <c r="DC8" s="394"/>
      <c r="DD8" s="394"/>
      <c r="DE8" s="394"/>
      <c r="DF8" s="394"/>
      <c r="DG8" s="394"/>
      <c r="DH8" s="394"/>
      <c r="DI8" s="394"/>
      <c r="DJ8" s="394"/>
      <c r="DK8" s="394"/>
      <c r="DL8" s="394"/>
      <c r="DM8" s="394"/>
      <c r="DN8" s="394"/>
      <c r="DO8" s="394"/>
      <c r="DP8" s="394"/>
      <c r="DQ8" s="394"/>
      <c r="DR8" s="394"/>
      <c r="DS8" s="394"/>
      <c r="DT8" s="394"/>
      <c r="DU8" s="394"/>
      <c r="DV8" s="394"/>
      <c r="DW8" s="394"/>
      <c r="DX8" s="394"/>
      <c r="DY8" s="394"/>
      <c r="DZ8" s="394"/>
      <c r="EA8" s="394"/>
      <c r="EB8" s="394"/>
      <c r="EC8" s="394"/>
      <c r="ED8" s="394"/>
      <c r="EE8" s="394"/>
      <c r="EF8" s="394"/>
      <c r="EG8" s="394"/>
      <c r="EH8" s="394"/>
      <c r="EI8" s="394"/>
      <c r="EJ8" s="394"/>
      <c r="EK8" s="394"/>
      <c r="EL8" s="394"/>
      <c r="EM8" s="394"/>
      <c r="EN8" s="394"/>
      <c r="EO8" s="394"/>
      <c r="EP8" s="394"/>
      <c r="EQ8" s="394"/>
      <c r="ER8" s="394"/>
      <c r="ES8" s="394"/>
      <c r="ET8" s="394"/>
      <c r="EU8" s="394"/>
      <c r="EV8" s="394"/>
      <c r="EW8" s="394"/>
      <c r="EX8" s="394"/>
      <c r="EY8" s="394"/>
      <c r="EZ8" s="394"/>
      <c r="FA8" s="394"/>
      <c r="FB8" s="394"/>
      <c r="FC8" s="394"/>
      <c r="FD8" s="394"/>
      <c r="FE8" s="394"/>
      <c r="FF8" s="394"/>
      <c r="FG8" s="394"/>
      <c r="FH8" s="394"/>
      <c r="FI8" s="394"/>
      <c r="FJ8" s="394"/>
      <c r="FK8" s="394"/>
      <c r="FL8" s="394"/>
      <c r="FM8" s="394"/>
      <c r="FN8" s="394"/>
      <c r="FO8" s="394"/>
      <c r="FP8" s="394"/>
      <c r="FQ8" s="394"/>
      <c r="FR8" s="394"/>
      <c r="FS8" s="394"/>
      <c r="FT8" s="394"/>
      <c r="FU8" s="394"/>
      <c r="FV8" s="394"/>
      <c r="FW8" s="394"/>
      <c r="FX8" s="394"/>
      <c r="FY8" s="394"/>
      <c r="FZ8" s="394"/>
      <c r="GA8" s="394"/>
      <c r="GB8" s="394"/>
      <c r="GC8" s="394"/>
      <c r="GD8" s="394"/>
      <c r="GE8" s="394"/>
      <c r="GF8" s="394"/>
      <c r="GG8" s="394"/>
      <c r="GH8" s="394"/>
      <c r="GI8" s="394"/>
      <c r="GJ8" s="394"/>
      <c r="GK8" s="394"/>
      <c r="GL8" s="394"/>
      <c r="GM8" s="394"/>
      <c r="GN8" s="394"/>
      <c r="GO8" s="394"/>
      <c r="GP8" s="394"/>
      <c r="GQ8" s="394"/>
      <c r="GR8" s="394"/>
      <c r="GS8" s="394"/>
      <c r="GT8" s="394"/>
      <c r="GU8" s="394"/>
      <c r="GV8" s="394"/>
      <c r="GW8" s="394"/>
      <c r="GX8" s="394"/>
      <c r="GY8" s="394"/>
      <c r="GZ8" s="394"/>
      <c r="HA8" s="394"/>
      <c r="HB8" s="394"/>
      <c r="HC8" s="394"/>
      <c r="HD8" s="394"/>
      <c r="HE8" s="394"/>
      <c r="HF8" s="394"/>
      <c r="HG8" s="394"/>
      <c r="HH8" s="394"/>
      <c r="HI8" s="394"/>
      <c r="HJ8" s="394"/>
      <c r="HK8" s="394"/>
      <c r="HL8" s="394"/>
      <c r="HM8" s="394"/>
      <c r="HN8" s="394"/>
      <c r="HO8" s="394"/>
      <c r="HP8" s="394"/>
      <c r="HQ8" s="394"/>
      <c r="HR8" s="394"/>
      <c r="HS8" s="394"/>
      <c r="HT8" s="394"/>
      <c r="HU8" s="394"/>
      <c r="HV8" s="394"/>
      <c r="HW8" s="394"/>
      <c r="HX8" s="394"/>
      <c r="HY8" s="394"/>
      <c r="HZ8" s="394"/>
      <c r="IA8" s="394"/>
      <c r="IB8" s="394"/>
      <c r="IC8" s="394"/>
      <c r="ID8" s="394"/>
      <c r="IE8" s="394"/>
      <c r="IF8" s="394"/>
      <c r="IG8" s="394"/>
      <c r="IH8" s="394"/>
      <c r="II8" s="394"/>
      <c r="IJ8" s="394"/>
    </row>
    <row r="9" spans="1:244" s="403" customFormat="1" x14ac:dyDescent="0.35">
      <c r="A9" s="384"/>
      <c r="B9" s="395" t="s">
        <v>267</v>
      </c>
      <c r="C9" s="396" t="s">
        <v>104</v>
      </c>
      <c r="D9" s="397">
        <v>27692</v>
      </c>
      <c r="E9" s="397">
        <v>28025</v>
      </c>
      <c r="F9" s="397">
        <f>SUM(F11,F29)</f>
        <v>27894</v>
      </c>
      <c r="G9" s="397">
        <f>SUM(G11,G29)</f>
        <v>27682</v>
      </c>
      <c r="H9" s="398">
        <f>F9/D9*100</f>
        <v>100.72945254947277</v>
      </c>
      <c r="I9" s="399">
        <f>G9/F9*100</f>
        <v>99.239979923997993</v>
      </c>
      <c r="J9" s="398"/>
      <c r="K9" s="370">
        <f>+G9-F9</f>
        <v>-212</v>
      </c>
      <c r="L9" s="400">
        <f>+F9/E9*100</f>
        <v>99.532560214094559</v>
      </c>
      <c r="M9" s="401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2"/>
      <c r="AI9" s="402"/>
      <c r="AJ9" s="402"/>
      <c r="AK9" s="402"/>
      <c r="AL9" s="402"/>
      <c r="AM9" s="402"/>
      <c r="AN9" s="402"/>
      <c r="AO9" s="402"/>
      <c r="AP9" s="402"/>
      <c r="AQ9" s="402"/>
      <c r="AR9" s="402"/>
      <c r="AS9" s="402"/>
      <c r="AT9" s="402"/>
      <c r="AU9" s="402"/>
      <c r="AV9" s="402"/>
      <c r="AW9" s="402"/>
      <c r="AX9" s="402"/>
      <c r="AY9" s="402"/>
      <c r="AZ9" s="402"/>
      <c r="BA9" s="402"/>
      <c r="BB9" s="402"/>
      <c r="BC9" s="402"/>
      <c r="BD9" s="402"/>
      <c r="BE9" s="402"/>
      <c r="BF9" s="402"/>
      <c r="BG9" s="402"/>
      <c r="BH9" s="402"/>
      <c r="BI9" s="402"/>
      <c r="BJ9" s="402"/>
      <c r="BK9" s="402"/>
      <c r="BL9" s="402"/>
      <c r="BM9" s="402"/>
      <c r="BN9" s="402"/>
      <c r="BO9" s="402"/>
      <c r="BP9" s="402"/>
      <c r="BQ9" s="402"/>
      <c r="BR9" s="402"/>
      <c r="BS9" s="402"/>
      <c r="BT9" s="402"/>
      <c r="BU9" s="402"/>
      <c r="BV9" s="402"/>
      <c r="BW9" s="402"/>
      <c r="BX9" s="402"/>
      <c r="BY9" s="402"/>
      <c r="BZ9" s="402"/>
      <c r="CA9" s="402"/>
      <c r="CB9" s="402"/>
      <c r="CC9" s="402"/>
      <c r="CD9" s="402"/>
      <c r="CE9" s="402"/>
      <c r="CF9" s="402"/>
      <c r="CG9" s="402"/>
      <c r="CH9" s="402"/>
      <c r="CI9" s="402"/>
      <c r="CJ9" s="402"/>
      <c r="CK9" s="402"/>
      <c r="CL9" s="402"/>
      <c r="CM9" s="402"/>
      <c r="CN9" s="402"/>
      <c r="CO9" s="402"/>
      <c r="CP9" s="402"/>
      <c r="CQ9" s="402"/>
      <c r="CR9" s="402"/>
      <c r="CS9" s="402"/>
      <c r="CT9" s="402"/>
      <c r="CU9" s="402"/>
      <c r="CV9" s="402"/>
      <c r="CW9" s="402"/>
      <c r="CX9" s="402"/>
      <c r="CY9" s="402"/>
      <c r="CZ9" s="402"/>
      <c r="DA9" s="402"/>
      <c r="DB9" s="402"/>
      <c r="DC9" s="402"/>
      <c r="DD9" s="402"/>
      <c r="DE9" s="402"/>
      <c r="DF9" s="402"/>
      <c r="DG9" s="402"/>
      <c r="DH9" s="402"/>
      <c r="DI9" s="402"/>
      <c r="DJ9" s="402"/>
      <c r="DK9" s="402"/>
      <c r="DL9" s="402"/>
      <c r="DM9" s="402"/>
      <c r="DN9" s="402"/>
      <c r="DO9" s="402"/>
      <c r="DP9" s="402"/>
      <c r="DQ9" s="402"/>
      <c r="DR9" s="402"/>
      <c r="DS9" s="402"/>
      <c r="DT9" s="402"/>
      <c r="DU9" s="402"/>
      <c r="DV9" s="402"/>
      <c r="DW9" s="402"/>
      <c r="DX9" s="402"/>
      <c r="DY9" s="402"/>
      <c r="DZ9" s="402"/>
      <c r="EA9" s="402"/>
      <c r="EB9" s="402"/>
      <c r="EC9" s="402"/>
      <c r="ED9" s="402"/>
      <c r="EE9" s="402"/>
      <c r="EF9" s="402"/>
      <c r="EG9" s="402"/>
      <c r="EH9" s="402"/>
      <c r="EI9" s="402"/>
      <c r="EJ9" s="402"/>
      <c r="EK9" s="402"/>
      <c r="EL9" s="402"/>
      <c r="EM9" s="402"/>
      <c r="EN9" s="402"/>
      <c r="EO9" s="402"/>
      <c r="EP9" s="402"/>
      <c r="EQ9" s="402"/>
      <c r="ER9" s="402"/>
      <c r="ES9" s="402"/>
      <c r="ET9" s="402"/>
      <c r="EU9" s="402"/>
      <c r="EV9" s="402"/>
      <c r="EW9" s="402"/>
      <c r="EX9" s="402"/>
      <c r="EY9" s="402"/>
      <c r="EZ9" s="402"/>
      <c r="FA9" s="402"/>
      <c r="FB9" s="402"/>
      <c r="FC9" s="402"/>
      <c r="FD9" s="402"/>
      <c r="FE9" s="402"/>
      <c r="FF9" s="402"/>
      <c r="FG9" s="402"/>
      <c r="FH9" s="402"/>
      <c r="FI9" s="402"/>
      <c r="FJ9" s="402"/>
      <c r="FK9" s="402"/>
      <c r="FL9" s="402"/>
      <c r="FM9" s="402"/>
      <c r="FN9" s="402"/>
      <c r="FO9" s="402"/>
      <c r="FP9" s="402"/>
      <c r="FQ9" s="402"/>
      <c r="FR9" s="402"/>
      <c r="FS9" s="402"/>
      <c r="FT9" s="402"/>
      <c r="FU9" s="402"/>
      <c r="FV9" s="402"/>
      <c r="FW9" s="402"/>
      <c r="FX9" s="402"/>
      <c r="FY9" s="402"/>
      <c r="FZ9" s="402"/>
      <c r="GA9" s="402"/>
      <c r="GB9" s="402"/>
      <c r="GC9" s="402"/>
      <c r="GD9" s="402"/>
      <c r="GE9" s="402"/>
      <c r="GF9" s="402"/>
      <c r="GG9" s="402"/>
      <c r="GH9" s="402"/>
      <c r="GI9" s="402"/>
      <c r="GJ9" s="402"/>
      <c r="GK9" s="402"/>
      <c r="GL9" s="402"/>
      <c r="GM9" s="402"/>
      <c r="GN9" s="402"/>
      <c r="GO9" s="402"/>
      <c r="GP9" s="402"/>
      <c r="GQ9" s="402"/>
      <c r="GR9" s="402"/>
      <c r="GS9" s="402"/>
      <c r="GT9" s="402"/>
      <c r="GU9" s="402"/>
      <c r="GV9" s="402"/>
      <c r="GW9" s="402"/>
      <c r="GX9" s="402"/>
      <c r="GY9" s="402"/>
      <c r="GZ9" s="402"/>
      <c r="HA9" s="402"/>
      <c r="HB9" s="402"/>
      <c r="HC9" s="402"/>
      <c r="HD9" s="402"/>
      <c r="HE9" s="402"/>
      <c r="HF9" s="402"/>
      <c r="HG9" s="402"/>
      <c r="HH9" s="402"/>
      <c r="HI9" s="402"/>
      <c r="HJ9" s="402"/>
      <c r="HK9" s="402"/>
      <c r="HL9" s="402"/>
      <c r="HM9" s="402"/>
      <c r="HN9" s="402"/>
      <c r="HO9" s="402"/>
      <c r="HP9" s="402"/>
      <c r="HQ9" s="402"/>
      <c r="HR9" s="402"/>
      <c r="HS9" s="402"/>
      <c r="HT9" s="402"/>
      <c r="HU9" s="402"/>
      <c r="HV9" s="402"/>
      <c r="HW9" s="402"/>
      <c r="HX9" s="402"/>
      <c r="HY9" s="402"/>
      <c r="HZ9" s="402"/>
      <c r="IA9" s="402"/>
      <c r="IB9" s="402"/>
      <c r="IC9" s="402"/>
      <c r="ID9" s="402"/>
      <c r="IE9" s="402"/>
      <c r="IF9" s="402"/>
      <c r="IG9" s="402"/>
      <c r="IH9" s="402"/>
      <c r="II9" s="402"/>
      <c r="IJ9" s="402"/>
    </row>
    <row r="10" spans="1:244" s="403" customFormat="1" x14ac:dyDescent="0.35">
      <c r="A10" s="384" t="s">
        <v>5</v>
      </c>
      <c r="B10" s="404" t="s">
        <v>266</v>
      </c>
      <c r="C10" s="405"/>
      <c r="D10" s="406"/>
      <c r="E10" s="407"/>
      <c r="F10" s="408"/>
      <c r="G10" s="397"/>
      <c r="H10" s="398"/>
      <c r="I10" s="399"/>
      <c r="J10" s="398"/>
      <c r="K10" s="370">
        <f t="shared" ref="K10:K73" si="0">+G10-F10</f>
        <v>0</v>
      </c>
      <c r="L10" s="402"/>
      <c r="M10" s="409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  <c r="AJ10" s="402"/>
      <c r="AK10" s="402"/>
      <c r="AL10" s="402"/>
      <c r="AM10" s="402"/>
      <c r="AN10" s="402"/>
      <c r="AO10" s="402"/>
      <c r="AP10" s="402"/>
      <c r="AQ10" s="402"/>
      <c r="AR10" s="402"/>
      <c r="AS10" s="402"/>
      <c r="AT10" s="402"/>
      <c r="AU10" s="402"/>
      <c r="AV10" s="402"/>
      <c r="AW10" s="402"/>
      <c r="AX10" s="402"/>
      <c r="AY10" s="402"/>
      <c r="AZ10" s="402"/>
      <c r="BA10" s="402"/>
      <c r="BB10" s="402"/>
      <c r="BC10" s="402"/>
      <c r="BD10" s="402"/>
      <c r="BE10" s="402"/>
      <c r="BF10" s="402"/>
      <c r="BG10" s="402"/>
      <c r="BH10" s="402"/>
      <c r="BI10" s="402"/>
      <c r="BJ10" s="402"/>
      <c r="BK10" s="402"/>
      <c r="BL10" s="402"/>
      <c r="BM10" s="402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2"/>
      <c r="CC10" s="402"/>
      <c r="CD10" s="402"/>
      <c r="CE10" s="402"/>
      <c r="CF10" s="402"/>
      <c r="CG10" s="402"/>
      <c r="CH10" s="402"/>
      <c r="CI10" s="402"/>
      <c r="CJ10" s="402"/>
      <c r="CK10" s="402"/>
      <c r="CL10" s="402"/>
      <c r="CM10" s="402"/>
      <c r="CN10" s="402"/>
      <c r="CO10" s="402"/>
      <c r="CP10" s="402"/>
      <c r="CQ10" s="402"/>
      <c r="CR10" s="402"/>
      <c r="CS10" s="402"/>
      <c r="CT10" s="402"/>
      <c r="CU10" s="402"/>
      <c r="CV10" s="402"/>
      <c r="CW10" s="402"/>
      <c r="CX10" s="402"/>
      <c r="CY10" s="402"/>
      <c r="CZ10" s="402"/>
      <c r="DA10" s="402"/>
      <c r="DB10" s="402"/>
      <c r="DC10" s="402"/>
      <c r="DD10" s="402"/>
      <c r="DE10" s="402"/>
      <c r="DF10" s="402"/>
      <c r="DG10" s="402"/>
      <c r="DH10" s="402"/>
      <c r="DI10" s="402"/>
      <c r="DJ10" s="402"/>
      <c r="DK10" s="402"/>
      <c r="DL10" s="402"/>
      <c r="DM10" s="402"/>
      <c r="DN10" s="402"/>
      <c r="DO10" s="402"/>
      <c r="DP10" s="402"/>
      <c r="DQ10" s="402"/>
      <c r="DR10" s="402"/>
      <c r="DS10" s="402"/>
      <c r="DT10" s="402"/>
      <c r="DU10" s="402"/>
      <c r="DV10" s="402"/>
      <c r="DW10" s="402"/>
      <c r="DX10" s="402"/>
      <c r="DY10" s="402"/>
      <c r="DZ10" s="402"/>
      <c r="EA10" s="402"/>
      <c r="EB10" s="402"/>
      <c r="EC10" s="402"/>
      <c r="ED10" s="402"/>
      <c r="EE10" s="402"/>
      <c r="EF10" s="402"/>
      <c r="EG10" s="402"/>
      <c r="EH10" s="402"/>
      <c r="EI10" s="402"/>
      <c r="EJ10" s="402"/>
      <c r="EK10" s="402"/>
      <c r="EL10" s="402"/>
      <c r="EM10" s="402"/>
      <c r="EN10" s="402"/>
      <c r="EO10" s="402"/>
      <c r="EP10" s="402"/>
      <c r="EQ10" s="402"/>
      <c r="ER10" s="402"/>
      <c r="ES10" s="402"/>
      <c r="ET10" s="402"/>
      <c r="EU10" s="402"/>
      <c r="EV10" s="402"/>
      <c r="EW10" s="402"/>
      <c r="EX10" s="402"/>
      <c r="EY10" s="402"/>
      <c r="EZ10" s="402"/>
      <c r="FA10" s="402"/>
      <c r="FB10" s="402"/>
      <c r="FC10" s="402"/>
      <c r="FD10" s="402"/>
      <c r="FE10" s="402"/>
      <c r="FF10" s="402"/>
      <c r="FG10" s="402"/>
      <c r="FH10" s="402"/>
      <c r="FI10" s="402"/>
      <c r="FJ10" s="402"/>
      <c r="FK10" s="402"/>
      <c r="FL10" s="402"/>
      <c r="FM10" s="402"/>
      <c r="FN10" s="402"/>
      <c r="FO10" s="402"/>
      <c r="FP10" s="402"/>
      <c r="FQ10" s="402"/>
      <c r="FR10" s="402"/>
      <c r="FS10" s="402"/>
      <c r="FT10" s="402"/>
      <c r="FU10" s="402"/>
      <c r="FV10" s="402"/>
      <c r="FW10" s="402"/>
      <c r="FX10" s="402"/>
      <c r="FY10" s="402"/>
      <c r="FZ10" s="402"/>
      <c r="GA10" s="402"/>
      <c r="GB10" s="402"/>
      <c r="GC10" s="402"/>
      <c r="GD10" s="402"/>
      <c r="GE10" s="402"/>
      <c r="GF10" s="402"/>
      <c r="GG10" s="402"/>
      <c r="GH10" s="402"/>
      <c r="GI10" s="402"/>
      <c r="GJ10" s="402"/>
      <c r="GK10" s="402"/>
      <c r="GL10" s="402"/>
      <c r="GM10" s="402"/>
      <c r="GN10" s="402"/>
      <c r="GO10" s="402"/>
      <c r="GP10" s="402"/>
      <c r="GQ10" s="402"/>
      <c r="GR10" s="402"/>
      <c r="GS10" s="402"/>
      <c r="GT10" s="402"/>
      <c r="GU10" s="402"/>
      <c r="GV10" s="402"/>
      <c r="GW10" s="402"/>
      <c r="GX10" s="402"/>
      <c r="GY10" s="402"/>
      <c r="GZ10" s="402"/>
      <c r="HA10" s="402"/>
      <c r="HB10" s="402"/>
      <c r="HC10" s="402"/>
      <c r="HD10" s="402"/>
      <c r="HE10" s="402"/>
      <c r="HF10" s="402"/>
      <c r="HG10" s="402"/>
      <c r="HH10" s="402"/>
      <c r="HI10" s="402"/>
      <c r="HJ10" s="402"/>
      <c r="HK10" s="402"/>
      <c r="HL10" s="402"/>
      <c r="HM10" s="402"/>
      <c r="HN10" s="402"/>
      <c r="HO10" s="402"/>
      <c r="HP10" s="402"/>
      <c r="HQ10" s="402"/>
      <c r="HR10" s="402"/>
      <c r="HS10" s="402"/>
      <c r="HT10" s="402"/>
      <c r="HU10" s="402"/>
      <c r="HV10" s="402"/>
      <c r="HW10" s="402"/>
      <c r="HX10" s="402"/>
      <c r="HY10" s="402"/>
      <c r="HZ10" s="402"/>
      <c r="IA10" s="402"/>
      <c r="IB10" s="402"/>
      <c r="IC10" s="402"/>
      <c r="ID10" s="402"/>
      <c r="IE10" s="402"/>
      <c r="IF10" s="402"/>
      <c r="IG10" s="402"/>
      <c r="IH10" s="402"/>
      <c r="II10" s="402"/>
      <c r="IJ10" s="402"/>
    </row>
    <row r="11" spans="1:244" s="403" customFormat="1" x14ac:dyDescent="0.35">
      <c r="A11" s="384">
        <v>1</v>
      </c>
      <c r="B11" s="404" t="s">
        <v>265</v>
      </c>
      <c r="C11" s="405" t="s">
        <v>263</v>
      </c>
      <c r="D11" s="51">
        <v>8134</v>
      </c>
      <c r="E11" s="51">
        <v>8001</v>
      </c>
      <c r="F11" s="51">
        <v>7927</v>
      </c>
      <c r="G11" s="397">
        <v>7743</v>
      </c>
      <c r="H11" s="398">
        <f t="shared" ref="H11:H18" si="1">F11/D11*100</f>
        <v>97.455126628964834</v>
      </c>
      <c r="I11" s="399">
        <f t="shared" ref="I11:I72" si="2">G11/F11*100</f>
        <v>97.678819225432065</v>
      </c>
      <c r="J11" s="398"/>
      <c r="K11" s="370">
        <f t="shared" si="0"/>
        <v>-184</v>
      </c>
      <c r="L11" s="402"/>
      <c r="M11" s="401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2"/>
      <c r="AJ11" s="402"/>
      <c r="AK11" s="402"/>
      <c r="AL11" s="402"/>
      <c r="AM11" s="402"/>
      <c r="AN11" s="402"/>
      <c r="AO11" s="402"/>
      <c r="AP11" s="402"/>
      <c r="AQ11" s="402"/>
      <c r="AR11" s="402"/>
      <c r="AS11" s="402"/>
      <c r="AT11" s="402"/>
      <c r="AU11" s="402"/>
      <c r="AV11" s="402"/>
      <c r="AW11" s="402"/>
      <c r="AX11" s="402"/>
      <c r="AY11" s="402"/>
      <c r="AZ11" s="402"/>
      <c r="BA11" s="402"/>
      <c r="BB11" s="402"/>
      <c r="BC11" s="402"/>
      <c r="BD11" s="402"/>
      <c r="BE11" s="402"/>
      <c r="BF11" s="402"/>
      <c r="BG11" s="402"/>
      <c r="BH11" s="402"/>
      <c r="BI11" s="402"/>
      <c r="BJ11" s="402"/>
      <c r="BK11" s="402"/>
      <c r="BL11" s="402"/>
      <c r="BM11" s="402"/>
      <c r="BN11" s="402"/>
      <c r="BO11" s="402"/>
      <c r="BP11" s="402"/>
      <c r="BQ11" s="402"/>
      <c r="BR11" s="402"/>
      <c r="BS11" s="402"/>
      <c r="BT11" s="402"/>
      <c r="BU11" s="402"/>
      <c r="BV11" s="402"/>
      <c r="BW11" s="402"/>
      <c r="BX11" s="402"/>
      <c r="BY11" s="402"/>
      <c r="BZ11" s="402"/>
      <c r="CA11" s="402"/>
      <c r="CB11" s="402"/>
      <c r="CC11" s="402"/>
      <c r="CD11" s="402"/>
      <c r="CE11" s="402"/>
      <c r="CF11" s="402"/>
      <c r="CG11" s="402"/>
      <c r="CH11" s="402"/>
      <c r="CI11" s="402"/>
      <c r="CJ11" s="402"/>
      <c r="CK11" s="402"/>
      <c r="CL11" s="402"/>
      <c r="CM11" s="402"/>
      <c r="CN11" s="402"/>
      <c r="CO11" s="402"/>
      <c r="CP11" s="402"/>
      <c r="CQ11" s="402"/>
      <c r="CR11" s="402"/>
      <c r="CS11" s="402"/>
      <c r="CT11" s="402"/>
      <c r="CU11" s="402"/>
      <c r="CV11" s="402"/>
      <c r="CW11" s="402"/>
      <c r="CX11" s="402"/>
      <c r="CY11" s="402"/>
      <c r="CZ11" s="402"/>
      <c r="DA11" s="402"/>
      <c r="DB11" s="402"/>
      <c r="DC11" s="402"/>
      <c r="DD11" s="402"/>
      <c r="DE11" s="402"/>
      <c r="DF11" s="402"/>
      <c r="DG11" s="402"/>
      <c r="DH11" s="402"/>
      <c r="DI11" s="402"/>
      <c r="DJ11" s="402"/>
      <c r="DK11" s="402"/>
      <c r="DL11" s="402"/>
      <c r="DM11" s="402"/>
      <c r="DN11" s="402"/>
      <c r="DO11" s="402"/>
      <c r="DP11" s="402"/>
      <c r="DQ11" s="402"/>
      <c r="DR11" s="402"/>
      <c r="DS11" s="402"/>
      <c r="DT11" s="402"/>
      <c r="DU11" s="402"/>
      <c r="DV11" s="402"/>
      <c r="DW11" s="402"/>
      <c r="DX11" s="402"/>
      <c r="DY11" s="402"/>
      <c r="DZ11" s="402"/>
      <c r="EA11" s="402"/>
      <c r="EB11" s="402"/>
      <c r="EC11" s="402"/>
      <c r="ED11" s="402"/>
      <c r="EE11" s="402"/>
      <c r="EF11" s="402"/>
      <c r="EG11" s="402"/>
      <c r="EH11" s="402"/>
      <c r="EI11" s="402"/>
      <c r="EJ11" s="402"/>
      <c r="EK11" s="402"/>
      <c r="EL11" s="402"/>
      <c r="EM11" s="402"/>
      <c r="EN11" s="402"/>
      <c r="EO11" s="402"/>
      <c r="EP11" s="402"/>
      <c r="EQ11" s="402"/>
      <c r="ER11" s="402"/>
      <c r="ES11" s="402"/>
      <c r="ET11" s="402"/>
      <c r="EU11" s="402"/>
      <c r="EV11" s="402"/>
      <c r="EW11" s="402"/>
      <c r="EX11" s="402"/>
      <c r="EY11" s="402"/>
      <c r="EZ11" s="402"/>
      <c r="FA11" s="402"/>
      <c r="FB11" s="402"/>
      <c r="FC11" s="402"/>
      <c r="FD11" s="402"/>
      <c r="FE11" s="402"/>
      <c r="FF11" s="402"/>
      <c r="FG11" s="402"/>
      <c r="FH11" s="402"/>
      <c r="FI11" s="402"/>
      <c r="FJ11" s="402"/>
      <c r="FK11" s="402"/>
      <c r="FL11" s="402"/>
      <c r="FM11" s="402"/>
      <c r="FN11" s="402"/>
      <c r="FO11" s="402"/>
      <c r="FP11" s="402"/>
      <c r="FQ11" s="402"/>
      <c r="FR11" s="402"/>
      <c r="FS11" s="402"/>
      <c r="FT11" s="402"/>
      <c r="FU11" s="402"/>
      <c r="FV11" s="402"/>
      <c r="FW11" s="402"/>
      <c r="FX11" s="402"/>
      <c r="FY11" s="402"/>
      <c r="FZ11" s="402"/>
      <c r="GA11" s="402"/>
      <c r="GB11" s="402"/>
      <c r="GC11" s="402"/>
      <c r="GD11" s="402"/>
      <c r="GE11" s="402"/>
      <c r="GF11" s="402"/>
      <c r="GG11" s="402"/>
      <c r="GH11" s="402"/>
      <c r="GI11" s="402"/>
      <c r="GJ11" s="402"/>
      <c r="GK11" s="402"/>
      <c r="GL11" s="402"/>
      <c r="GM11" s="402"/>
      <c r="GN11" s="402"/>
      <c r="GO11" s="402"/>
      <c r="GP11" s="402"/>
      <c r="GQ11" s="402"/>
      <c r="GR11" s="402"/>
      <c r="GS11" s="402"/>
      <c r="GT11" s="402"/>
      <c r="GU11" s="402"/>
      <c r="GV11" s="402"/>
      <c r="GW11" s="402"/>
      <c r="GX11" s="402"/>
      <c r="GY11" s="402"/>
      <c r="GZ11" s="402"/>
      <c r="HA11" s="402"/>
      <c r="HB11" s="402"/>
      <c r="HC11" s="402"/>
      <c r="HD11" s="402"/>
      <c r="HE11" s="402"/>
      <c r="HF11" s="402"/>
      <c r="HG11" s="402"/>
      <c r="HH11" s="402"/>
      <c r="HI11" s="402"/>
      <c r="HJ11" s="402"/>
      <c r="HK11" s="402"/>
      <c r="HL11" s="402"/>
      <c r="HM11" s="402"/>
      <c r="HN11" s="402"/>
      <c r="HO11" s="402"/>
      <c r="HP11" s="402"/>
      <c r="HQ11" s="402"/>
      <c r="HR11" s="402"/>
      <c r="HS11" s="402"/>
      <c r="HT11" s="402"/>
      <c r="HU11" s="402"/>
      <c r="HV11" s="402"/>
      <c r="HW11" s="402"/>
      <c r="HX11" s="402"/>
      <c r="HY11" s="402"/>
      <c r="HZ11" s="402"/>
      <c r="IA11" s="402"/>
      <c r="IB11" s="402"/>
      <c r="IC11" s="402"/>
      <c r="ID11" s="402"/>
      <c r="IE11" s="402"/>
      <c r="IF11" s="402"/>
      <c r="IG11" s="402"/>
      <c r="IH11" s="402"/>
      <c r="II11" s="402"/>
      <c r="IJ11" s="402"/>
    </row>
    <row r="12" spans="1:244" x14ac:dyDescent="0.35">
      <c r="A12" s="410"/>
      <c r="B12" s="364" t="s">
        <v>264</v>
      </c>
      <c r="C12" s="365" t="s">
        <v>263</v>
      </c>
      <c r="D12" s="52">
        <v>2449</v>
      </c>
      <c r="E12" s="52">
        <v>2533</v>
      </c>
      <c r="F12" s="52">
        <v>2394</v>
      </c>
      <c r="G12" s="367">
        <v>2475</v>
      </c>
      <c r="H12" s="368">
        <f t="shared" si="1"/>
        <v>97.754185381788488</v>
      </c>
      <c r="I12" s="369">
        <f t="shared" si="2"/>
        <v>103.38345864661653</v>
      </c>
      <c r="J12" s="368"/>
      <c r="K12" s="370">
        <f t="shared" si="0"/>
        <v>81</v>
      </c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  <c r="DJ12" s="371"/>
      <c r="DK12" s="371"/>
      <c r="DL12" s="371"/>
      <c r="DM12" s="371"/>
      <c r="DN12" s="371"/>
      <c r="DO12" s="371"/>
      <c r="DP12" s="371"/>
      <c r="DQ12" s="371"/>
      <c r="DR12" s="371"/>
      <c r="DS12" s="371"/>
      <c r="DT12" s="371"/>
      <c r="DU12" s="371"/>
      <c r="DV12" s="371"/>
      <c r="DW12" s="371"/>
      <c r="DX12" s="371"/>
      <c r="DY12" s="371"/>
      <c r="DZ12" s="371"/>
      <c r="EA12" s="371"/>
      <c r="EB12" s="371"/>
      <c r="EC12" s="371"/>
      <c r="ED12" s="371"/>
      <c r="EE12" s="371"/>
      <c r="EF12" s="371"/>
      <c r="EG12" s="371"/>
      <c r="EH12" s="371"/>
      <c r="EI12" s="371"/>
      <c r="EJ12" s="371"/>
      <c r="EK12" s="371"/>
      <c r="EL12" s="371"/>
      <c r="EM12" s="371"/>
      <c r="EN12" s="371"/>
      <c r="EO12" s="371"/>
      <c r="EP12" s="371"/>
      <c r="EQ12" s="371"/>
      <c r="ER12" s="371"/>
      <c r="ES12" s="371"/>
      <c r="ET12" s="371"/>
      <c r="EU12" s="371"/>
      <c r="EV12" s="371"/>
      <c r="EW12" s="371"/>
      <c r="EX12" s="371"/>
      <c r="EY12" s="371"/>
      <c r="EZ12" s="371"/>
      <c r="FA12" s="371"/>
      <c r="FB12" s="371"/>
      <c r="FC12" s="371"/>
      <c r="FD12" s="371"/>
      <c r="FE12" s="371"/>
      <c r="FF12" s="371"/>
      <c r="FG12" s="371"/>
      <c r="FH12" s="371"/>
      <c r="FI12" s="371"/>
      <c r="FJ12" s="371"/>
      <c r="FK12" s="371"/>
      <c r="FL12" s="371"/>
      <c r="FM12" s="371"/>
      <c r="FN12" s="371"/>
      <c r="FO12" s="371"/>
      <c r="FP12" s="371"/>
      <c r="FQ12" s="371"/>
      <c r="FR12" s="371"/>
      <c r="FS12" s="371"/>
      <c r="FT12" s="371"/>
      <c r="FU12" s="371"/>
      <c r="FV12" s="371"/>
      <c r="FW12" s="371"/>
      <c r="FX12" s="371"/>
      <c r="FY12" s="371"/>
      <c r="FZ12" s="371"/>
      <c r="GA12" s="371"/>
      <c r="GB12" s="371"/>
      <c r="GC12" s="371"/>
      <c r="GD12" s="371"/>
      <c r="GE12" s="371"/>
      <c r="GF12" s="371"/>
      <c r="GG12" s="371"/>
      <c r="GH12" s="371"/>
      <c r="GI12" s="371"/>
      <c r="GJ12" s="371"/>
      <c r="GK12" s="371"/>
      <c r="GL12" s="371"/>
      <c r="GM12" s="371"/>
      <c r="GN12" s="371"/>
      <c r="GO12" s="371"/>
      <c r="GP12" s="371"/>
      <c r="GQ12" s="371"/>
      <c r="GR12" s="371"/>
      <c r="GS12" s="371"/>
      <c r="GT12" s="371"/>
      <c r="GU12" s="371"/>
      <c r="GV12" s="371"/>
      <c r="GW12" s="371"/>
      <c r="GX12" s="371"/>
      <c r="GY12" s="371"/>
      <c r="GZ12" s="371"/>
      <c r="HA12" s="371"/>
      <c r="HB12" s="371"/>
      <c r="HC12" s="371"/>
      <c r="HD12" s="371"/>
      <c r="HE12" s="371"/>
      <c r="HF12" s="371"/>
      <c r="HG12" s="371"/>
      <c r="HH12" s="371"/>
      <c r="HI12" s="371"/>
      <c r="HJ12" s="371"/>
      <c r="HK12" s="371"/>
      <c r="HL12" s="371"/>
      <c r="HM12" s="371"/>
      <c r="HN12" s="371"/>
      <c r="HO12" s="371"/>
      <c r="HP12" s="371"/>
      <c r="HQ12" s="371"/>
      <c r="HR12" s="371"/>
      <c r="HS12" s="371"/>
      <c r="HT12" s="371"/>
      <c r="HU12" s="371"/>
      <c r="HV12" s="371"/>
      <c r="HW12" s="371"/>
      <c r="HX12" s="371"/>
      <c r="HY12" s="371"/>
      <c r="HZ12" s="371"/>
      <c r="IA12" s="371"/>
      <c r="IB12" s="371"/>
      <c r="IC12" s="371"/>
      <c r="ID12" s="371"/>
      <c r="IE12" s="371"/>
      <c r="IF12" s="371"/>
      <c r="IG12" s="371"/>
      <c r="IH12" s="371"/>
      <c r="II12" s="371"/>
      <c r="IJ12" s="371"/>
    </row>
    <row r="13" spans="1:244" x14ac:dyDescent="0.35">
      <c r="A13" s="410"/>
      <c r="B13" s="364" t="s">
        <v>262</v>
      </c>
      <c r="C13" s="365" t="s">
        <v>136</v>
      </c>
      <c r="D13" s="52">
        <v>5685</v>
      </c>
      <c r="E13" s="52">
        <v>5468</v>
      </c>
      <c r="F13" s="52">
        <v>5533</v>
      </c>
      <c r="G13" s="367">
        <v>5268</v>
      </c>
      <c r="H13" s="368">
        <f t="shared" si="1"/>
        <v>97.326297273526833</v>
      </c>
      <c r="I13" s="369">
        <f t="shared" si="2"/>
        <v>95.210554852701961</v>
      </c>
      <c r="J13" s="368"/>
      <c r="K13" s="370">
        <f t="shared" si="0"/>
        <v>-265</v>
      </c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371"/>
      <c r="CF13" s="371"/>
      <c r="CG13" s="371"/>
      <c r="CH13" s="371"/>
      <c r="CI13" s="371"/>
      <c r="CJ13" s="371"/>
      <c r="CK13" s="371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  <c r="CV13" s="371"/>
      <c r="CW13" s="371"/>
      <c r="CX13" s="371"/>
      <c r="CY13" s="371"/>
      <c r="CZ13" s="371"/>
      <c r="DA13" s="371"/>
      <c r="DB13" s="371"/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1"/>
      <c r="DN13" s="371"/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1"/>
      <c r="EA13" s="371"/>
      <c r="EB13" s="371"/>
      <c r="EC13" s="371"/>
      <c r="ED13" s="371"/>
      <c r="EE13" s="371"/>
      <c r="EF13" s="371"/>
      <c r="EG13" s="371"/>
      <c r="EH13" s="371"/>
      <c r="EI13" s="371"/>
      <c r="EJ13" s="371"/>
      <c r="EK13" s="371"/>
      <c r="EL13" s="371"/>
      <c r="EM13" s="371"/>
      <c r="EN13" s="371"/>
      <c r="EO13" s="371"/>
      <c r="EP13" s="371"/>
      <c r="EQ13" s="371"/>
      <c r="ER13" s="371"/>
      <c r="ES13" s="371"/>
      <c r="ET13" s="371"/>
      <c r="EU13" s="371"/>
      <c r="EV13" s="371"/>
      <c r="EW13" s="371"/>
      <c r="EX13" s="371"/>
      <c r="EY13" s="371"/>
      <c r="EZ13" s="371"/>
      <c r="FA13" s="371"/>
      <c r="FB13" s="371"/>
      <c r="FC13" s="371"/>
      <c r="FD13" s="371"/>
      <c r="FE13" s="371"/>
      <c r="FF13" s="371"/>
      <c r="FG13" s="371"/>
      <c r="FH13" s="371"/>
      <c r="FI13" s="371"/>
      <c r="FJ13" s="371"/>
      <c r="FK13" s="371"/>
      <c r="FL13" s="371"/>
      <c r="FM13" s="371"/>
      <c r="FN13" s="371"/>
      <c r="FO13" s="371"/>
      <c r="FP13" s="371"/>
      <c r="FQ13" s="371"/>
      <c r="FR13" s="371"/>
      <c r="FS13" s="371"/>
      <c r="FT13" s="371"/>
      <c r="FU13" s="371"/>
      <c r="FV13" s="371"/>
      <c r="FW13" s="371"/>
      <c r="FX13" s="371"/>
      <c r="FY13" s="371"/>
      <c r="FZ13" s="371"/>
      <c r="GA13" s="371"/>
      <c r="GB13" s="371"/>
      <c r="GC13" s="371"/>
      <c r="GD13" s="371"/>
      <c r="GE13" s="371"/>
      <c r="GF13" s="371"/>
      <c r="GG13" s="371"/>
      <c r="GH13" s="371"/>
      <c r="GI13" s="371"/>
      <c r="GJ13" s="371"/>
      <c r="GK13" s="371"/>
      <c r="GL13" s="371"/>
      <c r="GM13" s="371"/>
      <c r="GN13" s="371"/>
      <c r="GO13" s="371"/>
      <c r="GP13" s="371"/>
      <c r="GQ13" s="371"/>
      <c r="GR13" s="371"/>
      <c r="GS13" s="371"/>
      <c r="GT13" s="371"/>
      <c r="GU13" s="371"/>
      <c r="GV13" s="371"/>
      <c r="GW13" s="371"/>
      <c r="GX13" s="371"/>
      <c r="GY13" s="371"/>
      <c r="GZ13" s="371"/>
      <c r="HA13" s="371"/>
      <c r="HB13" s="371"/>
      <c r="HC13" s="371"/>
      <c r="HD13" s="371"/>
      <c r="HE13" s="371"/>
      <c r="HF13" s="371"/>
      <c r="HG13" s="371"/>
      <c r="HH13" s="371"/>
      <c r="HI13" s="371"/>
      <c r="HJ13" s="371"/>
      <c r="HK13" s="371"/>
      <c r="HL13" s="371"/>
      <c r="HM13" s="371"/>
      <c r="HN13" s="371"/>
      <c r="HO13" s="371"/>
      <c r="HP13" s="371"/>
      <c r="HQ13" s="371"/>
      <c r="HR13" s="371"/>
      <c r="HS13" s="371"/>
      <c r="HT13" s="371"/>
      <c r="HU13" s="371"/>
      <c r="HV13" s="371"/>
      <c r="HW13" s="371"/>
      <c r="HX13" s="371"/>
      <c r="HY13" s="371"/>
      <c r="HZ13" s="371"/>
      <c r="IA13" s="371"/>
      <c r="IB13" s="371"/>
      <c r="IC13" s="371"/>
      <c r="ID13" s="371"/>
      <c r="IE13" s="371"/>
      <c r="IF13" s="371"/>
      <c r="IG13" s="371"/>
      <c r="IH13" s="371"/>
      <c r="II13" s="371"/>
      <c r="IJ13" s="371"/>
    </row>
    <row r="14" spans="1:244" x14ac:dyDescent="0.35">
      <c r="A14" s="410"/>
      <c r="B14" s="364" t="s">
        <v>261</v>
      </c>
      <c r="C14" s="365" t="s">
        <v>136</v>
      </c>
      <c r="D14" s="52">
        <v>1940</v>
      </c>
      <c r="E14" s="52">
        <v>1935</v>
      </c>
      <c r="F14" s="52">
        <v>1939</v>
      </c>
      <c r="G14" s="367">
        <v>1819</v>
      </c>
      <c r="H14" s="368">
        <f t="shared" si="1"/>
        <v>99.948453608247419</v>
      </c>
      <c r="I14" s="369">
        <f t="shared" si="2"/>
        <v>93.811242908715826</v>
      </c>
      <c r="J14" s="368"/>
      <c r="K14" s="370">
        <f t="shared" si="0"/>
        <v>-120</v>
      </c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  <c r="AL14" s="371"/>
      <c r="AM14" s="371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371"/>
      <c r="BA14" s="371"/>
      <c r="BB14" s="371"/>
      <c r="BC14" s="371"/>
      <c r="BD14" s="371"/>
      <c r="BE14" s="371"/>
      <c r="BF14" s="371"/>
      <c r="BG14" s="371"/>
      <c r="BH14" s="371"/>
      <c r="BI14" s="371"/>
      <c r="BJ14" s="371"/>
      <c r="BK14" s="371"/>
      <c r="BL14" s="371"/>
      <c r="BM14" s="371"/>
      <c r="BN14" s="371"/>
      <c r="BO14" s="371"/>
      <c r="BP14" s="371"/>
      <c r="BQ14" s="371"/>
      <c r="BR14" s="371"/>
      <c r="BS14" s="371"/>
      <c r="BT14" s="371"/>
      <c r="BU14" s="371"/>
      <c r="BV14" s="371"/>
      <c r="BW14" s="371"/>
      <c r="BX14" s="371"/>
      <c r="BY14" s="371"/>
      <c r="BZ14" s="371"/>
      <c r="CA14" s="371"/>
      <c r="CB14" s="371"/>
      <c r="CC14" s="371"/>
      <c r="CD14" s="371"/>
      <c r="CE14" s="371"/>
      <c r="CF14" s="371"/>
      <c r="CG14" s="371"/>
      <c r="CH14" s="371"/>
      <c r="CI14" s="371"/>
      <c r="CJ14" s="371"/>
      <c r="CK14" s="371"/>
      <c r="CL14" s="371"/>
      <c r="CM14" s="371"/>
      <c r="CN14" s="371"/>
      <c r="CO14" s="371"/>
      <c r="CP14" s="371"/>
      <c r="CQ14" s="371"/>
      <c r="CR14" s="371"/>
      <c r="CS14" s="371"/>
      <c r="CT14" s="371"/>
      <c r="CU14" s="371"/>
      <c r="CV14" s="371"/>
      <c r="CW14" s="371"/>
      <c r="CX14" s="371"/>
      <c r="CY14" s="371"/>
      <c r="CZ14" s="371"/>
      <c r="DA14" s="371"/>
      <c r="DB14" s="371"/>
      <c r="DC14" s="371"/>
      <c r="DD14" s="371"/>
      <c r="DE14" s="371"/>
      <c r="DF14" s="371"/>
      <c r="DG14" s="371"/>
      <c r="DH14" s="371"/>
      <c r="DI14" s="371"/>
      <c r="DJ14" s="371"/>
      <c r="DK14" s="371"/>
      <c r="DL14" s="371"/>
      <c r="DM14" s="371"/>
      <c r="DN14" s="371"/>
      <c r="DO14" s="371"/>
      <c r="DP14" s="371"/>
      <c r="DQ14" s="371"/>
      <c r="DR14" s="371"/>
      <c r="DS14" s="371"/>
      <c r="DT14" s="371"/>
      <c r="DU14" s="371"/>
      <c r="DV14" s="371"/>
      <c r="DW14" s="371"/>
      <c r="DX14" s="371"/>
      <c r="DY14" s="371"/>
      <c r="DZ14" s="371"/>
      <c r="EA14" s="371"/>
      <c r="EB14" s="371"/>
      <c r="EC14" s="371"/>
      <c r="ED14" s="371"/>
      <c r="EE14" s="371"/>
      <c r="EF14" s="371"/>
      <c r="EG14" s="371"/>
      <c r="EH14" s="371"/>
      <c r="EI14" s="371"/>
      <c r="EJ14" s="371"/>
      <c r="EK14" s="371"/>
      <c r="EL14" s="371"/>
      <c r="EM14" s="371"/>
      <c r="EN14" s="371"/>
      <c r="EO14" s="371"/>
      <c r="EP14" s="371"/>
      <c r="EQ14" s="371"/>
      <c r="ER14" s="371"/>
      <c r="ES14" s="371"/>
      <c r="ET14" s="371"/>
      <c r="EU14" s="371"/>
      <c r="EV14" s="371"/>
      <c r="EW14" s="371"/>
      <c r="EX14" s="371"/>
      <c r="EY14" s="371"/>
      <c r="EZ14" s="371"/>
      <c r="FA14" s="371"/>
      <c r="FB14" s="371"/>
      <c r="FC14" s="371"/>
      <c r="FD14" s="371"/>
      <c r="FE14" s="371"/>
      <c r="FF14" s="371"/>
      <c r="FG14" s="371"/>
      <c r="FH14" s="371"/>
      <c r="FI14" s="371"/>
      <c r="FJ14" s="371"/>
      <c r="FK14" s="371"/>
      <c r="FL14" s="371"/>
      <c r="FM14" s="371"/>
      <c r="FN14" s="371"/>
      <c r="FO14" s="371"/>
      <c r="FP14" s="371"/>
      <c r="FQ14" s="371"/>
      <c r="FR14" s="371"/>
      <c r="FS14" s="371"/>
      <c r="FT14" s="371"/>
      <c r="FU14" s="371"/>
      <c r="FV14" s="371"/>
      <c r="FW14" s="371"/>
      <c r="FX14" s="371"/>
      <c r="FY14" s="371"/>
      <c r="FZ14" s="371"/>
      <c r="GA14" s="371"/>
      <c r="GB14" s="371"/>
      <c r="GC14" s="371"/>
      <c r="GD14" s="371"/>
      <c r="GE14" s="371"/>
      <c r="GF14" s="371"/>
      <c r="GG14" s="371"/>
      <c r="GH14" s="371"/>
      <c r="GI14" s="371"/>
      <c r="GJ14" s="371"/>
      <c r="GK14" s="371"/>
      <c r="GL14" s="371"/>
      <c r="GM14" s="371"/>
      <c r="GN14" s="371"/>
      <c r="GO14" s="371"/>
      <c r="GP14" s="371"/>
      <c r="GQ14" s="371"/>
      <c r="GR14" s="371"/>
      <c r="GS14" s="371"/>
      <c r="GT14" s="371"/>
      <c r="GU14" s="371"/>
      <c r="GV14" s="371"/>
      <c r="GW14" s="371"/>
      <c r="GX14" s="371"/>
      <c r="GY14" s="371"/>
      <c r="GZ14" s="371"/>
      <c r="HA14" s="371"/>
      <c r="HB14" s="371"/>
      <c r="HC14" s="371"/>
      <c r="HD14" s="371"/>
      <c r="HE14" s="371"/>
      <c r="HF14" s="371"/>
      <c r="HG14" s="371"/>
      <c r="HH14" s="371"/>
      <c r="HI14" s="371"/>
      <c r="HJ14" s="371"/>
      <c r="HK14" s="371"/>
      <c r="HL14" s="371"/>
      <c r="HM14" s="371"/>
      <c r="HN14" s="371"/>
      <c r="HO14" s="371"/>
      <c r="HP14" s="371"/>
      <c r="HQ14" s="371"/>
      <c r="HR14" s="371"/>
      <c r="HS14" s="371"/>
      <c r="HT14" s="371"/>
      <c r="HU14" s="371"/>
      <c r="HV14" s="371"/>
      <c r="HW14" s="371"/>
      <c r="HX14" s="371"/>
      <c r="HY14" s="371"/>
      <c r="HZ14" s="371"/>
      <c r="IA14" s="371"/>
      <c r="IB14" s="371"/>
      <c r="IC14" s="371"/>
      <c r="ID14" s="371"/>
      <c r="IE14" s="371"/>
      <c r="IF14" s="371"/>
      <c r="IG14" s="371"/>
      <c r="IH14" s="371"/>
      <c r="II14" s="371"/>
      <c r="IJ14" s="371"/>
    </row>
    <row r="15" spans="1:244" s="403" customFormat="1" x14ac:dyDescent="0.35">
      <c r="A15" s="384">
        <v>2</v>
      </c>
      <c r="B15" s="404" t="s">
        <v>260</v>
      </c>
      <c r="C15" s="405" t="s">
        <v>210</v>
      </c>
      <c r="D15" s="46">
        <v>305</v>
      </c>
      <c r="E15" s="46">
        <v>307</v>
      </c>
      <c r="F15" s="46">
        <v>305</v>
      </c>
      <c r="G15" s="397">
        <v>300</v>
      </c>
      <c r="H15" s="398">
        <f t="shared" si="1"/>
        <v>100</v>
      </c>
      <c r="I15" s="399">
        <f t="shared" si="2"/>
        <v>98.360655737704917</v>
      </c>
      <c r="J15" s="398"/>
      <c r="K15" s="370">
        <f t="shared" si="0"/>
        <v>-5</v>
      </c>
      <c r="L15" s="402"/>
      <c r="M15" s="401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  <c r="AJ15" s="402"/>
      <c r="AK15" s="402"/>
      <c r="AL15" s="402"/>
      <c r="AM15" s="402"/>
      <c r="AN15" s="402"/>
      <c r="AO15" s="402"/>
      <c r="AP15" s="402"/>
      <c r="AQ15" s="402"/>
      <c r="AR15" s="402"/>
      <c r="AS15" s="402"/>
      <c r="AT15" s="402"/>
      <c r="AU15" s="402"/>
      <c r="AV15" s="402"/>
      <c r="AW15" s="402"/>
      <c r="AX15" s="402"/>
      <c r="AY15" s="402"/>
      <c r="AZ15" s="402"/>
      <c r="BA15" s="402"/>
      <c r="BB15" s="402"/>
      <c r="BC15" s="402"/>
      <c r="BD15" s="402"/>
      <c r="BE15" s="402"/>
      <c r="BF15" s="402"/>
      <c r="BG15" s="402"/>
      <c r="BH15" s="402"/>
      <c r="BI15" s="402"/>
      <c r="BJ15" s="402"/>
      <c r="BK15" s="402"/>
      <c r="BL15" s="402"/>
      <c r="BM15" s="402"/>
      <c r="BN15" s="402"/>
      <c r="BO15" s="402"/>
      <c r="BP15" s="402"/>
      <c r="BQ15" s="402"/>
      <c r="BR15" s="402"/>
      <c r="BS15" s="402"/>
      <c r="BT15" s="402"/>
      <c r="BU15" s="402"/>
      <c r="BV15" s="402"/>
      <c r="BW15" s="402"/>
      <c r="BX15" s="402"/>
      <c r="BY15" s="402"/>
      <c r="BZ15" s="402"/>
      <c r="CA15" s="402"/>
      <c r="CB15" s="402"/>
      <c r="CC15" s="402"/>
      <c r="CD15" s="402"/>
      <c r="CE15" s="402"/>
      <c r="CF15" s="402"/>
      <c r="CG15" s="402"/>
      <c r="CH15" s="402"/>
      <c r="CI15" s="402"/>
      <c r="CJ15" s="402"/>
      <c r="CK15" s="402"/>
      <c r="CL15" s="402"/>
      <c r="CM15" s="402"/>
      <c r="CN15" s="402"/>
      <c r="CO15" s="402"/>
      <c r="CP15" s="402"/>
      <c r="CQ15" s="402"/>
      <c r="CR15" s="402"/>
      <c r="CS15" s="402"/>
      <c r="CT15" s="402"/>
      <c r="CU15" s="402"/>
      <c r="CV15" s="402"/>
      <c r="CW15" s="402"/>
      <c r="CX15" s="402"/>
      <c r="CY15" s="402"/>
      <c r="CZ15" s="402"/>
      <c r="DA15" s="402"/>
      <c r="DB15" s="402"/>
      <c r="DC15" s="402"/>
      <c r="DD15" s="402"/>
      <c r="DE15" s="402"/>
      <c r="DF15" s="402"/>
      <c r="DG15" s="402"/>
      <c r="DH15" s="402"/>
      <c r="DI15" s="402"/>
      <c r="DJ15" s="402"/>
      <c r="DK15" s="402"/>
      <c r="DL15" s="402"/>
      <c r="DM15" s="402"/>
      <c r="DN15" s="402"/>
      <c r="DO15" s="402"/>
      <c r="DP15" s="402"/>
      <c r="DQ15" s="402"/>
      <c r="DR15" s="402"/>
      <c r="DS15" s="402"/>
      <c r="DT15" s="402"/>
      <c r="DU15" s="402"/>
      <c r="DV15" s="402"/>
      <c r="DW15" s="402"/>
      <c r="DX15" s="402"/>
      <c r="DY15" s="402"/>
      <c r="DZ15" s="402"/>
      <c r="EA15" s="402"/>
      <c r="EB15" s="402"/>
      <c r="EC15" s="402"/>
      <c r="ED15" s="402"/>
      <c r="EE15" s="402"/>
      <c r="EF15" s="402"/>
      <c r="EG15" s="402"/>
      <c r="EH15" s="402"/>
      <c r="EI15" s="402"/>
      <c r="EJ15" s="402"/>
      <c r="EK15" s="402"/>
      <c r="EL15" s="402"/>
      <c r="EM15" s="402"/>
      <c r="EN15" s="402"/>
      <c r="EO15" s="402"/>
      <c r="EP15" s="402"/>
      <c r="EQ15" s="402"/>
      <c r="ER15" s="402"/>
      <c r="ES15" s="402"/>
      <c r="ET15" s="402"/>
      <c r="EU15" s="402"/>
      <c r="EV15" s="402"/>
      <c r="EW15" s="402"/>
      <c r="EX15" s="402"/>
      <c r="EY15" s="402"/>
      <c r="EZ15" s="402"/>
      <c r="FA15" s="402"/>
      <c r="FB15" s="402"/>
      <c r="FC15" s="402"/>
      <c r="FD15" s="402"/>
      <c r="FE15" s="402"/>
      <c r="FF15" s="402"/>
      <c r="FG15" s="402"/>
      <c r="FH15" s="402"/>
      <c r="FI15" s="402"/>
      <c r="FJ15" s="402"/>
      <c r="FK15" s="402"/>
      <c r="FL15" s="402"/>
      <c r="FM15" s="402"/>
      <c r="FN15" s="402"/>
      <c r="FO15" s="402"/>
      <c r="FP15" s="402"/>
      <c r="FQ15" s="402"/>
      <c r="FR15" s="402"/>
      <c r="FS15" s="402"/>
      <c r="FT15" s="402"/>
      <c r="FU15" s="402"/>
      <c r="FV15" s="402"/>
      <c r="FW15" s="402"/>
      <c r="FX15" s="402"/>
      <c r="FY15" s="402"/>
      <c r="FZ15" s="402"/>
      <c r="GA15" s="402"/>
      <c r="GB15" s="402"/>
      <c r="GC15" s="402"/>
      <c r="GD15" s="402"/>
      <c r="GE15" s="402"/>
      <c r="GF15" s="402"/>
      <c r="GG15" s="402"/>
      <c r="GH15" s="402"/>
      <c r="GI15" s="402"/>
      <c r="GJ15" s="402"/>
      <c r="GK15" s="402"/>
      <c r="GL15" s="402"/>
      <c r="GM15" s="402"/>
      <c r="GN15" s="402"/>
      <c r="GO15" s="402"/>
      <c r="GP15" s="402"/>
      <c r="GQ15" s="402"/>
      <c r="GR15" s="402"/>
      <c r="GS15" s="402"/>
      <c r="GT15" s="402"/>
      <c r="GU15" s="402"/>
      <c r="GV15" s="402"/>
      <c r="GW15" s="402"/>
      <c r="GX15" s="402"/>
      <c r="GY15" s="402"/>
      <c r="GZ15" s="402"/>
      <c r="HA15" s="402"/>
      <c r="HB15" s="402"/>
      <c r="HC15" s="402"/>
      <c r="HD15" s="402"/>
      <c r="HE15" s="402"/>
      <c r="HF15" s="402"/>
      <c r="HG15" s="402"/>
      <c r="HH15" s="402"/>
      <c r="HI15" s="402"/>
      <c r="HJ15" s="402"/>
      <c r="HK15" s="402"/>
      <c r="HL15" s="402"/>
      <c r="HM15" s="402"/>
      <c r="HN15" s="402"/>
      <c r="HO15" s="402"/>
      <c r="HP15" s="402"/>
      <c r="HQ15" s="402"/>
      <c r="HR15" s="402"/>
      <c r="HS15" s="402"/>
      <c r="HT15" s="402"/>
      <c r="HU15" s="402"/>
      <c r="HV15" s="402"/>
      <c r="HW15" s="402"/>
      <c r="HX15" s="402"/>
      <c r="HY15" s="402"/>
      <c r="HZ15" s="402"/>
      <c r="IA15" s="402"/>
      <c r="IB15" s="402"/>
      <c r="IC15" s="402"/>
      <c r="ID15" s="402"/>
      <c r="IE15" s="402"/>
      <c r="IF15" s="402"/>
      <c r="IG15" s="402"/>
      <c r="IH15" s="402"/>
      <c r="II15" s="402"/>
      <c r="IJ15" s="402"/>
    </row>
    <row r="16" spans="1:244" x14ac:dyDescent="0.35">
      <c r="A16" s="410"/>
      <c r="B16" s="364" t="s">
        <v>259</v>
      </c>
      <c r="C16" s="365" t="s">
        <v>258</v>
      </c>
      <c r="D16" s="411">
        <v>92</v>
      </c>
      <c r="E16" s="411">
        <v>96</v>
      </c>
      <c r="F16" s="52">
        <v>97</v>
      </c>
      <c r="G16" s="367">
        <v>96</v>
      </c>
      <c r="H16" s="368">
        <f t="shared" si="1"/>
        <v>105.43478260869566</v>
      </c>
      <c r="I16" s="369">
        <f t="shared" si="2"/>
        <v>98.969072164948457</v>
      </c>
      <c r="J16" s="368"/>
      <c r="K16" s="370">
        <f t="shared" si="0"/>
        <v>-1</v>
      </c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BP16" s="371"/>
      <c r="BQ16" s="371"/>
      <c r="BR16" s="371"/>
      <c r="BS16" s="371"/>
      <c r="BT16" s="371"/>
      <c r="BU16" s="371"/>
      <c r="BV16" s="371"/>
      <c r="BW16" s="371"/>
      <c r="BX16" s="371"/>
      <c r="BY16" s="371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371"/>
      <c r="CY16" s="371"/>
      <c r="CZ16" s="371"/>
      <c r="DA16" s="371"/>
      <c r="DB16" s="371"/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1"/>
      <c r="DN16" s="371"/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1"/>
      <c r="EA16" s="371"/>
      <c r="EB16" s="371"/>
      <c r="EC16" s="371"/>
      <c r="ED16" s="371"/>
      <c r="EE16" s="371"/>
      <c r="EF16" s="371"/>
      <c r="EG16" s="371"/>
      <c r="EH16" s="371"/>
      <c r="EI16" s="371"/>
      <c r="EJ16" s="371"/>
      <c r="EK16" s="371"/>
      <c r="EL16" s="371"/>
      <c r="EM16" s="371"/>
      <c r="EN16" s="371"/>
      <c r="EO16" s="371"/>
      <c r="EP16" s="371"/>
      <c r="EQ16" s="371"/>
      <c r="ER16" s="371"/>
      <c r="ES16" s="371"/>
      <c r="ET16" s="371"/>
      <c r="EU16" s="371"/>
      <c r="EV16" s="371"/>
      <c r="EW16" s="371"/>
      <c r="EX16" s="371"/>
      <c r="EY16" s="371"/>
      <c r="EZ16" s="371"/>
      <c r="FA16" s="371"/>
      <c r="FB16" s="371"/>
      <c r="FC16" s="371"/>
      <c r="FD16" s="371"/>
      <c r="FE16" s="371"/>
      <c r="FF16" s="371"/>
      <c r="FG16" s="371"/>
      <c r="FH16" s="371"/>
      <c r="FI16" s="371"/>
      <c r="FJ16" s="371"/>
      <c r="FK16" s="371"/>
      <c r="FL16" s="371"/>
      <c r="FM16" s="371"/>
      <c r="FN16" s="371"/>
      <c r="FO16" s="371"/>
      <c r="FP16" s="371"/>
      <c r="FQ16" s="371"/>
      <c r="FR16" s="371"/>
      <c r="FS16" s="371"/>
      <c r="FT16" s="371"/>
      <c r="FU16" s="371"/>
      <c r="FV16" s="371"/>
      <c r="FW16" s="371"/>
      <c r="FX16" s="371"/>
      <c r="FY16" s="371"/>
      <c r="FZ16" s="371"/>
      <c r="GA16" s="371"/>
      <c r="GB16" s="371"/>
      <c r="GC16" s="371"/>
      <c r="GD16" s="371"/>
      <c r="GE16" s="371"/>
      <c r="GF16" s="371"/>
      <c r="GG16" s="371"/>
      <c r="GH16" s="371"/>
      <c r="GI16" s="371"/>
      <c r="GJ16" s="371"/>
      <c r="GK16" s="371"/>
      <c r="GL16" s="371"/>
      <c r="GM16" s="371"/>
      <c r="GN16" s="371"/>
      <c r="GO16" s="371"/>
      <c r="GP16" s="371"/>
      <c r="GQ16" s="371"/>
      <c r="GR16" s="371"/>
      <c r="GS16" s="371"/>
      <c r="GT16" s="371"/>
      <c r="GU16" s="371"/>
      <c r="GV16" s="371"/>
      <c r="GW16" s="371"/>
      <c r="GX16" s="371"/>
      <c r="GY16" s="371"/>
      <c r="GZ16" s="371"/>
      <c r="HA16" s="371"/>
      <c r="HB16" s="371"/>
      <c r="HC16" s="371"/>
      <c r="HD16" s="371"/>
      <c r="HE16" s="371"/>
      <c r="HF16" s="371"/>
      <c r="HG16" s="371"/>
      <c r="HH16" s="371"/>
      <c r="HI16" s="371"/>
      <c r="HJ16" s="371"/>
      <c r="HK16" s="371"/>
      <c r="HL16" s="371"/>
      <c r="HM16" s="371"/>
      <c r="HN16" s="371"/>
      <c r="HO16" s="371"/>
      <c r="HP16" s="371"/>
      <c r="HQ16" s="371"/>
      <c r="HR16" s="371"/>
      <c r="HS16" s="371"/>
      <c r="HT16" s="371"/>
      <c r="HU16" s="371"/>
      <c r="HV16" s="371"/>
      <c r="HW16" s="371"/>
      <c r="HX16" s="371"/>
      <c r="HY16" s="371"/>
      <c r="HZ16" s="371"/>
      <c r="IA16" s="371"/>
      <c r="IB16" s="371"/>
      <c r="IC16" s="371"/>
      <c r="ID16" s="371"/>
      <c r="IE16" s="371"/>
      <c r="IF16" s="371"/>
      <c r="IG16" s="371"/>
      <c r="IH16" s="371"/>
      <c r="II16" s="371"/>
      <c r="IJ16" s="371"/>
    </row>
    <row r="17" spans="1:244" x14ac:dyDescent="0.35">
      <c r="A17" s="410"/>
      <c r="B17" s="364" t="s">
        <v>257</v>
      </c>
      <c r="C17" s="365" t="s">
        <v>256</v>
      </c>
      <c r="D17" s="52">
        <v>213</v>
      </c>
      <c r="E17" s="52">
        <v>211</v>
      </c>
      <c r="F17" s="52">
        <v>208</v>
      </c>
      <c r="G17" s="367">
        <v>204</v>
      </c>
      <c r="H17" s="368">
        <f t="shared" si="1"/>
        <v>97.652582159624416</v>
      </c>
      <c r="I17" s="369">
        <f t="shared" si="2"/>
        <v>98.076923076923066</v>
      </c>
      <c r="J17" s="368"/>
      <c r="K17" s="370">
        <f t="shared" si="0"/>
        <v>-4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  <c r="BY17" s="371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371"/>
      <c r="CY17" s="371"/>
      <c r="CZ17" s="371"/>
      <c r="DA17" s="371"/>
      <c r="DB17" s="371"/>
      <c r="DC17" s="371"/>
      <c r="DD17" s="371"/>
      <c r="DE17" s="371"/>
      <c r="DF17" s="371"/>
      <c r="DG17" s="371"/>
      <c r="DH17" s="371"/>
      <c r="DI17" s="371"/>
      <c r="DJ17" s="371"/>
      <c r="DK17" s="371"/>
      <c r="DL17" s="371"/>
      <c r="DM17" s="371"/>
      <c r="DN17" s="371"/>
      <c r="DO17" s="371"/>
      <c r="DP17" s="371"/>
      <c r="DQ17" s="371"/>
      <c r="DR17" s="371"/>
      <c r="DS17" s="371"/>
      <c r="DT17" s="371"/>
      <c r="DU17" s="371"/>
      <c r="DV17" s="371"/>
      <c r="DW17" s="371"/>
      <c r="DX17" s="371"/>
      <c r="DY17" s="371"/>
      <c r="DZ17" s="371"/>
      <c r="EA17" s="371"/>
      <c r="EB17" s="371"/>
      <c r="EC17" s="371"/>
      <c r="ED17" s="371"/>
      <c r="EE17" s="371"/>
      <c r="EF17" s="371"/>
      <c r="EG17" s="371"/>
      <c r="EH17" s="371"/>
      <c r="EI17" s="371"/>
      <c r="EJ17" s="371"/>
      <c r="EK17" s="371"/>
      <c r="EL17" s="371"/>
      <c r="EM17" s="371"/>
      <c r="EN17" s="371"/>
      <c r="EO17" s="371"/>
      <c r="EP17" s="371"/>
      <c r="EQ17" s="371"/>
      <c r="ER17" s="371"/>
      <c r="ES17" s="371"/>
      <c r="ET17" s="371"/>
      <c r="EU17" s="371"/>
      <c r="EV17" s="371"/>
      <c r="EW17" s="371"/>
      <c r="EX17" s="371"/>
      <c r="EY17" s="371"/>
      <c r="EZ17" s="371"/>
      <c r="FA17" s="371"/>
      <c r="FB17" s="371"/>
      <c r="FC17" s="371"/>
      <c r="FD17" s="371"/>
      <c r="FE17" s="371"/>
      <c r="FF17" s="371"/>
      <c r="FG17" s="371"/>
      <c r="FH17" s="371"/>
      <c r="FI17" s="371"/>
      <c r="FJ17" s="371"/>
      <c r="FK17" s="371"/>
      <c r="FL17" s="371"/>
      <c r="FM17" s="371"/>
      <c r="FN17" s="371"/>
      <c r="FO17" s="371"/>
      <c r="FP17" s="371"/>
      <c r="FQ17" s="371"/>
      <c r="FR17" s="371"/>
      <c r="FS17" s="371"/>
      <c r="FT17" s="371"/>
      <c r="FU17" s="371"/>
      <c r="FV17" s="371"/>
      <c r="FW17" s="371"/>
      <c r="FX17" s="371"/>
      <c r="FY17" s="371"/>
      <c r="FZ17" s="371"/>
      <c r="GA17" s="371"/>
      <c r="GB17" s="371"/>
      <c r="GC17" s="371"/>
      <c r="GD17" s="371"/>
      <c r="GE17" s="371"/>
      <c r="GF17" s="371"/>
      <c r="GG17" s="371"/>
      <c r="GH17" s="371"/>
      <c r="GI17" s="371"/>
      <c r="GJ17" s="371"/>
      <c r="GK17" s="371"/>
      <c r="GL17" s="371"/>
      <c r="GM17" s="371"/>
      <c r="GN17" s="371"/>
      <c r="GO17" s="371"/>
      <c r="GP17" s="371"/>
      <c r="GQ17" s="371"/>
      <c r="GR17" s="371"/>
      <c r="GS17" s="371"/>
      <c r="GT17" s="371"/>
      <c r="GU17" s="371"/>
      <c r="GV17" s="371"/>
      <c r="GW17" s="371"/>
      <c r="GX17" s="371"/>
      <c r="GY17" s="371"/>
      <c r="GZ17" s="371"/>
      <c r="HA17" s="371"/>
      <c r="HB17" s="371"/>
      <c r="HC17" s="371"/>
      <c r="HD17" s="371"/>
      <c r="HE17" s="371"/>
      <c r="HF17" s="371"/>
      <c r="HG17" s="371"/>
      <c r="HH17" s="371"/>
      <c r="HI17" s="371"/>
      <c r="HJ17" s="371"/>
      <c r="HK17" s="371"/>
      <c r="HL17" s="371"/>
      <c r="HM17" s="371"/>
      <c r="HN17" s="371"/>
      <c r="HO17" s="371"/>
      <c r="HP17" s="371"/>
      <c r="HQ17" s="371"/>
      <c r="HR17" s="371"/>
      <c r="HS17" s="371"/>
      <c r="HT17" s="371"/>
      <c r="HU17" s="371"/>
      <c r="HV17" s="371"/>
      <c r="HW17" s="371"/>
      <c r="HX17" s="371"/>
      <c r="HY17" s="371"/>
      <c r="HZ17" s="371"/>
      <c r="IA17" s="371"/>
      <c r="IB17" s="371"/>
      <c r="IC17" s="371"/>
      <c r="ID17" s="371"/>
      <c r="IE17" s="371"/>
      <c r="IF17" s="371"/>
      <c r="IG17" s="371"/>
      <c r="IH17" s="371"/>
      <c r="II17" s="371"/>
      <c r="IJ17" s="371"/>
    </row>
    <row r="18" spans="1:244" x14ac:dyDescent="0.35">
      <c r="A18" s="410"/>
      <c r="B18" s="364" t="s">
        <v>255</v>
      </c>
      <c r="C18" s="365" t="s">
        <v>210</v>
      </c>
      <c r="D18" s="52">
        <v>121</v>
      </c>
      <c r="E18" s="52">
        <v>123</v>
      </c>
      <c r="F18" s="52">
        <v>122</v>
      </c>
      <c r="G18" s="367">
        <v>118</v>
      </c>
      <c r="H18" s="368">
        <f t="shared" si="1"/>
        <v>100.82644628099173</v>
      </c>
      <c r="I18" s="369">
        <f t="shared" si="2"/>
        <v>96.721311475409834</v>
      </c>
      <c r="J18" s="368"/>
      <c r="K18" s="370">
        <f t="shared" si="0"/>
        <v>-4</v>
      </c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1"/>
      <c r="AS18" s="371"/>
      <c r="AT18" s="371"/>
      <c r="AU18" s="371"/>
      <c r="AV18" s="371"/>
      <c r="AW18" s="371"/>
      <c r="AX18" s="371"/>
      <c r="AY18" s="371"/>
      <c r="AZ18" s="371"/>
      <c r="BA18" s="371"/>
      <c r="BB18" s="371"/>
      <c r="BC18" s="371"/>
      <c r="BD18" s="371"/>
      <c r="BE18" s="371"/>
      <c r="BF18" s="371"/>
      <c r="BG18" s="371"/>
      <c r="BH18" s="371"/>
      <c r="BI18" s="371"/>
      <c r="BJ18" s="371"/>
      <c r="BK18" s="371"/>
      <c r="BL18" s="371"/>
      <c r="BM18" s="371"/>
      <c r="BN18" s="371"/>
      <c r="BO18" s="371"/>
      <c r="BP18" s="371"/>
      <c r="BQ18" s="371"/>
      <c r="BR18" s="371"/>
      <c r="BS18" s="371"/>
      <c r="BT18" s="371"/>
      <c r="BU18" s="371"/>
      <c r="BV18" s="371"/>
      <c r="BW18" s="371"/>
      <c r="BX18" s="371"/>
      <c r="BY18" s="371"/>
      <c r="BZ18" s="371"/>
      <c r="CA18" s="371"/>
      <c r="CB18" s="371"/>
      <c r="CC18" s="371"/>
      <c r="CD18" s="371"/>
      <c r="CE18" s="371"/>
      <c r="CF18" s="371"/>
      <c r="CG18" s="371"/>
      <c r="CH18" s="371"/>
      <c r="CI18" s="371"/>
      <c r="CJ18" s="371"/>
      <c r="CK18" s="371"/>
      <c r="CL18" s="371"/>
      <c r="CM18" s="371"/>
      <c r="CN18" s="371"/>
      <c r="CO18" s="371"/>
      <c r="CP18" s="371"/>
      <c r="CQ18" s="371"/>
      <c r="CR18" s="371"/>
      <c r="CS18" s="371"/>
      <c r="CT18" s="371"/>
      <c r="CU18" s="371"/>
      <c r="CV18" s="371"/>
      <c r="CW18" s="371"/>
      <c r="CX18" s="371"/>
      <c r="CY18" s="371"/>
      <c r="CZ18" s="371"/>
      <c r="DA18" s="371"/>
      <c r="DB18" s="371"/>
      <c r="DC18" s="371"/>
      <c r="DD18" s="371"/>
      <c r="DE18" s="371"/>
      <c r="DF18" s="371"/>
      <c r="DG18" s="371"/>
      <c r="DH18" s="371"/>
      <c r="DI18" s="371"/>
      <c r="DJ18" s="371"/>
      <c r="DK18" s="371"/>
      <c r="DL18" s="371"/>
      <c r="DM18" s="371"/>
      <c r="DN18" s="371"/>
      <c r="DO18" s="371"/>
      <c r="DP18" s="371"/>
      <c r="DQ18" s="371"/>
      <c r="DR18" s="371"/>
      <c r="DS18" s="371"/>
      <c r="DT18" s="371"/>
      <c r="DU18" s="371"/>
      <c r="DV18" s="371"/>
      <c r="DW18" s="371"/>
      <c r="DX18" s="371"/>
      <c r="DY18" s="371"/>
      <c r="DZ18" s="371"/>
      <c r="EA18" s="371"/>
      <c r="EB18" s="371"/>
      <c r="EC18" s="371"/>
      <c r="ED18" s="371"/>
      <c r="EE18" s="371"/>
      <c r="EF18" s="371"/>
      <c r="EG18" s="371"/>
      <c r="EH18" s="371"/>
      <c r="EI18" s="371"/>
      <c r="EJ18" s="371"/>
      <c r="EK18" s="371"/>
      <c r="EL18" s="371"/>
      <c r="EM18" s="371"/>
      <c r="EN18" s="371"/>
      <c r="EO18" s="371"/>
      <c r="EP18" s="371"/>
      <c r="EQ18" s="371"/>
      <c r="ER18" s="371"/>
      <c r="ES18" s="371"/>
      <c r="ET18" s="371"/>
      <c r="EU18" s="371"/>
      <c r="EV18" s="371"/>
      <c r="EW18" s="371"/>
      <c r="EX18" s="371"/>
      <c r="EY18" s="371"/>
      <c r="EZ18" s="371"/>
      <c r="FA18" s="371"/>
      <c r="FB18" s="371"/>
      <c r="FC18" s="371"/>
      <c r="FD18" s="371"/>
      <c r="FE18" s="371"/>
      <c r="FF18" s="371"/>
      <c r="FG18" s="371"/>
      <c r="FH18" s="371"/>
      <c r="FI18" s="371"/>
      <c r="FJ18" s="371"/>
      <c r="FK18" s="371"/>
      <c r="FL18" s="371"/>
      <c r="FM18" s="371"/>
      <c r="FN18" s="371"/>
      <c r="FO18" s="371"/>
      <c r="FP18" s="371"/>
      <c r="FQ18" s="371"/>
      <c r="FR18" s="371"/>
      <c r="FS18" s="371"/>
      <c r="FT18" s="371"/>
      <c r="FU18" s="371"/>
      <c r="FV18" s="371"/>
      <c r="FW18" s="371"/>
      <c r="FX18" s="371"/>
      <c r="FY18" s="371"/>
      <c r="FZ18" s="371"/>
      <c r="GA18" s="371"/>
      <c r="GB18" s="371"/>
      <c r="GC18" s="371"/>
      <c r="GD18" s="371"/>
      <c r="GE18" s="371"/>
      <c r="GF18" s="371"/>
      <c r="GG18" s="371"/>
      <c r="GH18" s="371"/>
      <c r="GI18" s="371"/>
      <c r="GJ18" s="371"/>
      <c r="GK18" s="371"/>
      <c r="GL18" s="371"/>
      <c r="GM18" s="371"/>
      <c r="GN18" s="371"/>
      <c r="GO18" s="371"/>
      <c r="GP18" s="371"/>
      <c r="GQ18" s="371"/>
      <c r="GR18" s="371"/>
      <c r="GS18" s="371"/>
      <c r="GT18" s="371"/>
      <c r="GU18" s="371"/>
      <c r="GV18" s="371"/>
      <c r="GW18" s="371"/>
      <c r="GX18" s="371"/>
      <c r="GY18" s="371"/>
      <c r="GZ18" s="371"/>
      <c r="HA18" s="371"/>
      <c r="HB18" s="371"/>
      <c r="HC18" s="371"/>
      <c r="HD18" s="371"/>
      <c r="HE18" s="371"/>
      <c r="HF18" s="371"/>
      <c r="HG18" s="371"/>
      <c r="HH18" s="371"/>
      <c r="HI18" s="371"/>
      <c r="HJ18" s="371"/>
      <c r="HK18" s="371"/>
      <c r="HL18" s="371"/>
      <c r="HM18" s="371"/>
      <c r="HN18" s="371"/>
      <c r="HO18" s="371"/>
      <c r="HP18" s="371"/>
      <c r="HQ18" s="371"/>
      <c r="HR18" s="371"/>
      <c r="HS18" s="371"/>
      <c r="HT18" s="371"/>
      <c r="HU18" s="371"/>
      <c r="HV18" s="371"/>
      <c r="HW18" s="371"/>
      <c r="HX18" s="371"/>
      <c r="HY18" s="371"/>
      <c r="HZ18" s="371"/>
      <c r="IA18" s="371"/>
      <c r="IB18" s="371"/>
      <c r="IC18" s="371"/>
      <c r="ID18" s="371"/>
      <c r="IE18" s="371"/>
      <c r="IF18" s="371"/>
      <c r="IG18" s="371"/>
      <c r="IH18" s="371"/>
      <c r="II18" s="371"/>
      <c r="IJ18" s="371"/>
    </row>
    <row r="19" spans="1:244" x14ac:dyDescent="0.35">
      <c r="A19" s="384">
        <v>3</v>
      </c>
      <c r="B19" s="404" t="s">
        <v>254</v>
      </c>
      <c r="C19" s="365"/>
      <c r="D19" s="52"/>
      <c r="E19" s="54"/>
      <c r="F19" s="53"/>
      <c r="G19" s="412"/>
      <c r="H19" s="368"/>
      <c r="I19" s="369"/>
      <c r="J19" s="398"/>
      <c r="K19" s="370">
        <f t="shared" si="0"/>
        <v>0</v>
      </c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  <c r="BY19" s="371"/>
      <c r="BZ19" s="371"/>
      <c r="CA19" s="371"/>
      <c r="CB19" s="371"/>
      <c r="CC19" s="371"/>
      <c r="CD19" s="371"/>
      <c r="CE19" s="371"/>
      <c r="CF19" s="371"/>
      <c r="CG19" s="371"/>
      <c r="CH19" s="371"/>
      <c r="CI19" s="371"/>
      <c r="CJ19" s="371"/>
      <c r="CK19" s="371"/>
      <c r="CL19" s="371"/>
      <c r="CM19" s="371"/>
      <c r="CN19" s="371"/>
      <c r="CO19" s="371"/>
      <c r="CP19" s="371"/>
      <c r="CQ19" s="371"/>
      <c r="CR19" s="371"/>
      <c r="CS19" s="371"/>
      <c r="CT19" s="371"/>
      <c r="CU19" s="371"/>
      <c r="CV19" s="371"/>
      <c r="CW19" s="371"/>
      <c r="CX19" s="371"/>
      <c r="CY19" s="371"/>
      <c r="CZ19" s="371"/>
      <c r="DA19" s="371"/>
      <c r="DB19" s="371"/>
      <c r="DC19" s="371"/>
      <c r="DD19" s="371"/>
      <c r="DE19" s="371"/>
      <c r="DF19" s="371"/>
      <c r="DG19" s="371"/>
      <c r="DH19" s="371"/>
      <c r="DI19" s="371"/>
      <c r="DJ19" s="371"/>
      <c r="DK19" s="371"/>
      <c r="DL19" s="371"/>
      <c r="DM19" s="371"/>
      <c r="DN19" s="371"/>
      <c r="DO19" s="371"/>
      <c r="DP19" s="371"/>
      <c r="DQ19" s="371"/>
      <c r="DR19" s="371"/>
      <c r="DS19" s="371"/>
      <c r="DT19" s="371"/>
      <c r="DU19" s="371"/>
      <c r="DV19" s="371"/>
      <c r="DW19" s="371"/>
      <c r="DX19" s="371"/>
      <c r="DY19" s="371"/>
      <c r="DZ19" s="371"/>
      <c r="EA19" s="371"/>
      <c r="EB19" s="371"/>
      <c r="EC19" s="371"/>
      <c r="ED19" s="371"/>
      <c r="EE19" s="371"/>
      <c r="EF19" s="371"/>
      <c r="EG19" s="371"/>
      <c r="EH19" s="371"/>
      <c r="EI19" s="371"/>
      <c r="EJ19" s="371"/>
      <c r="EK19" s="371"/>
      <c r="EL19" s="371"/>
      <c r="EM19" s="371"/>
      <c r="EN19" s="371"/>
      <c r="EO19" s="371"/>
      <c r="EP19" s="371"/>
      <c r="EQ19" s="371"/>
      <c r="ER19" s="371"/>
      <c r="ES19" s="371"/>
      <c r="ET19" s="371"/>
      <c r="EU19" s="371"/>
      <c r="EV19" s="371"/>
      <c r="EW19" s="371"/>
      <c r="EX19" s="371"/>
      <c r="EY19" s="371"/>
      <c r="EZ19" s="371"/>
      <c r="FA19" s="371"/>
      <c r="FB19" s="371"/>
      <c r="FC19" s="371"/>
      <c r="FD19" s="371"/>
      <c r="FE19" s="371"/>
      <c r="FF19" s="371"/>
      <c r="FG19" s="371"/>
      <c r="FH19" s="371"/>
      <c r="FI19" s="371"/>
      <c r="FJ19" s="371"/>
      <c r="FK19" s="371"/>
      <c r="FL19" s="371"/>
      <c r="FM19" s="371"/>
      <c r="FN19" s="371"/>
      <c r="FO19" s="371"/>
      <c r="FP19" s="371"/>
      <c r="FQ19" s="371"/>
      <c r="FR19" s="371"/>
      <c r="FS19" s="371"/>
      <c r="FT19" s="371"/>
      <c r="FU19" s="371"/>
      <c r="FV19" s="371"/>
      <c r="FW19" s="371"/>
      <c r="FX19" s="371"/>
      <c r="FY19" s="371"/>
      <c r="FZ19" s="371"/>
      <c r="GA19" s="371"/>
      <c r="GB19" s="371"/>
      <c r="GC19" s="371"/>
      <c r="GD19" s="371"/>
      <c r="GE19" s="371"/>
      <c r="GF19" s="371"/>
      <c r="GG19" s="371"/>
      <c r="GH19" s="371"/>
      <c r="GI19" s="371"/>
      <c r="GJ19" s="371"/>
      <c r="GK19" s="371"/>
      <c r="GL19" s="371"/>
      <c r="GM19" s="371"/>
      <c r="GN19" s="371"/>
      <c r="GO19" s="371"/>
      <c r="GP19" s="371"/>
      <c r="GQ19" s="371"/>
      <c r="GR19" s="371"/>
      <c r="GS19" s="371"/>
      <c r="GT19" s="371"/>
      <c r="GU19" s="371"/>
      <c r="GV19" s="371"/>
      <c r="GW19" s="371"/>
      <c r="GX19" s="371"/>
      <c r="GY19" s="371"/>
      <c r="GZ19" s="371"/>
      <c r="HA19" s="371"/>
      <c r="HB19" s="371"/>
      <c r="HC19" s="371"/>
      <c r="HD19" s="371"/>
      <c r="HE19" s="371"/>
      <c r="HF19" s="371"/>
      <c r="HG19" s="371"/>
      <c r="HH19" s="371"/>
      <c r="HI19" s="371"/>
      <c r="HJ19" s="371"/>
      <c r="HK19" s="371"/>
      <c r="HL19" s="371"/>
      <c r="HM19" s="371"/>
      <c r="HN19" s="371"/>
      <c r="HO19" s="371"/>
      <c r="HP19" s="371"/>
      <c r="HQ19" s="371"/>
      <c r="HR19" s="371"/>
      <c r="HS19" s="371"/>
      <c r="HT19" s="371"/>
      <c r="HU19" s="371"/>
      <c r="HV19" s="371"/>
      <c r="HW19" s="371"/>
      <c r="HX19" s="371"/>
      <c r="HY19" s="371"/>
      <c r="HZ19" s="371"/>
      <c r="IA19" s="371"/>
      <c r="IB19" s="371"/>
      <c r="IC19" s="371"/>
      <c r="ID19" s="371"/>
      <c r="IE19" s="371"/>
      <c r="IF19" s="371"/>
      <c r="IG19" s="371"/>
      <c r="IH19" s="371"/>
      <c r="II19" s="371"/>
      <c r="IJ19" s="371"/>
    </row>
    <row r="20" spans="1:244" x14ac:dyDescent="0.35">
      <c r="A20" s="410"/>
      <c r="B20" s="364" t="s">
        <v>253</v>
      </c>
      <c r="C20" s="365" t="s">
        <v>15</v>
      </c>
      <c r="D20" s="413">
        <v>79.5</v>
      </c>
      <c r="E20" s="413">
        <v>77.373339891785548</v>
      </c>
      <c r="F20" s="413">
        <v>79.23</v>
      </c>
      <c r="G20" s="414">
        <v>78</v>
      </c>
      <c r="H20" s="368">
        <f t="shared" ref="H20:H27" si="3">F20/D20*100</f>
        <v>99.660377358490564</v>
      </c>
      <c r="I20" s="369">
        <f t="shared" si="2"/>
        <v>98.447557743279063</v>
      </c>
      <c r="J20" s="368"/>
      <c r="K20" s="370">
        <f>+G20-F20</f>
        <v>-1.230000000000004</v>
      </c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371"/>
      <c r="BL20" s="371"/>
      <c r="BM20" s="371"/>
      <c r="BN20" s="371"/>
      <c r="BO20" s="371"/>
      <c r="BP20" s="371"/>
      <c r="BQ20" s="371"/>
      <c r="BR20" s="371"/>
      <c r="BS20" s="371"/>
      <c r="BT20" s="371"/>
      <c r="BU20" s="371"/>
      <c r="BV20" s="371"/>
      <c r="BW20" s="371"/>
      <c r="BX20" s="371"/>
      <c r="BY20" s="371"/>
      <c r="BZ20" s="371"/>
      <c r="CA20" s="371"/>
      <c r="CB20" s="371"/>
      <c r="CC20" s="371"/>
      <c r="CD20" s="371"/>
      <c r="CE20" s="371"/>
      <c r="CF20" s="371"/>
      <c r="CG20" s="371"/>
      <c r="CH20" s="371"/>
      <c r="CI20" s="371"/>
      <c r="CJ20" s="371"/>
      <c r="CK20" s="371"/>
      <c r="CL20" s="371"/>
      <c r="CM20" s="371"/>
      <c r="CN20" s="371"/>
      <c r="CO20" s="371"/>
      <c r="CP20" s="371"/>
      <c r="CQ20" s="371"/>
      <c r="CR20" s="371"/>
      <c r="CS20" s="371"/>
      <c r="CT20" s="371"/>
      <c r="CU20" s="371"/>
      <c r="CV20" s="371"/>
      <c r="CW20" s="371"/>
      <c r="CX20" s="371"/>
      <c r="CY20" s="371"/>
      <c r="CZ20" s="371"/>
      <c r="DA20" s="371"/>
      <c r="DB20" s="371"/>
      <c r="DC20" s="371"/>
      <c r="DD20" s="371"/>
      <c r="DE20" s="371"/>
      <c r="DF20" s="371"/>
      <c r="DG20" s="371"/>
      <c r="DH20" s="371"/>
      <c r="DI20" s="371"/>
      <c r="DJ20" s="371"/>
      <c r="DK20" s="371"/>
      <c r="DL20" s="371"/>
      <c r="DM20" s="371"/>
      <c r="DN20" s="371"/>
      <c r="DO20" s="371"/>
      <c r="DP20" s="371"/>
      <c r="DQ20" s="371"/>
      <c r="DR20" s="371"/>
      <c r="DS20" s="371"/>
      <c r="DT20" s="371"/>
      <c r="DU20" s="371"/>
      <c r="DV20" s="371"/>
      <c r="DW20" s="371"/>
      <c r="DX20" s="371"/>
      <c r="DY20" s="371"/>
      <c r="DZ20" s="371"/>
      <c r="EA20" s="371"/>
      <c r="EB20" s="371"/>
      <c r="EC20" s="371"/>
      <c r="ED20" s="371"/>
      <c r="EE20" s="371"/>
      <c r="EF20" s="371"/>
      <c r="EG20" s="371"/>
      <c r="EH20" s="371"/>
      <c r="EI20" s="371"/>
      <c r="EJ20" s="371"/>
      <c r="EK20" s="371"/>
      <c r="EL20" s="371"/>
      <c r="EM20" s="371"/>
      <c r="EN20" s="371"/>
      <c r="EO20" s="371"/>
      <c r="EP20" s="371"/>
      <c r="EQ20" s="371"/>
      <c r="ER20" s="371"/>
      <c r="ES20" s="371"/>
      <c r="ET20" s="371"/>
      <c r="EU20" s="371"/>
      <c r="EV20" s="371"/>
      <c r="EW20" s="371"/>
      <c r="EX20" s="371"/>
      <c r="EY20" s="371"/>
      <c r="EZ20" s="371"/>
      <c r="FA20" s="371"/>
      <c r="FB20" s="371"/>
      <c r="FC20" s="371"/>
      <c r="FD20" s="371"/>
      <c r="FE20" s="371"/>
      <c r="FF20" s="371"/>
      <c r="FG20" s="371"/>
      <c r="FH20" s="371"/>
      <c r="FI20" s="371"/>
      <c r="FJ20" s="371"/>
      <c r="FK20" s="371"/>
      <c r="FL20" s="371"/>
      <c r="FM20" s="371"/>
      <c r="FN20" s="371"/>
      <c r="FO20" s="371"/>
      <c r="FP20" s="371"/>
      <c r="FQ20" s="371"/>
      <c r="FR20" s="371"/>
      <c r="FS20" s="371"/>
      <c r="FT20" s="371"/>
      <c r="FU20" s="371"/>
      <c r="FV20" s="371"/>
      <c r="FW20" s="371"/>
      <c r="FX20" s="371"/>
      <c r="FY20" s="371"/>
      <c r="FZ20" s="371"/>
      <c r="GA20" s="371"/>
      <c r="GB20" s="371"/>
      <c r="GC20" s="371"/>
      <c r="GD20" s="371"/>
      <c r="GE20" s="371"/>
      <c r="GF20" s="371"/>
      <c r="GG20" s="371"/>
      <c r="GH20" s="371"/>
      <c r="GI20" s="371"/>
      <c r="GJ20" s="371"/>
      <c r="GK20" s="371"/>
      <c r="GL20" s="371"/>
      <c r="GM20" s="371"/>
      <c r="GN20" s="371"/>
      <c r="GO20" s="371"/>
      <c r="GP20" s="371"/>
      <c r="GQ20" s="371"/>
      <c r="GR20" s="371"/>
      <c r="GS20" s="371"/>
      <c r="GT20" s="371"/>
      <c r="GU20" s="371"/>
      <c r="GV20" s="371"/>
      <c r="GW20" s="371"/>
      <c r="GX20" s="371"/>
      <c r="GY20" s="371"/>
      <c r="GZ20" s="371"/>
      <c r="HA20" s="371"/>
      <c r="HB20" s="371"/>
      <c r="HC20" s="371"/>
      <c r="HD20" s="371"/>
      <c r="HE20" s="371"/>
      <c r="HF20" s="371"/>
      <c r="HG20" s="371"/>
      <c r="HH20" s="371"/>
      <c r="HI20" s="371"/>
      <c r="HJ20" s="371"/>
      <c r="HK20" s="371"/>
      <c r="HL20" s="371"/>
      <c r="HM20" s="371"/>
      <c r="HN20" s="371"/>
      <c r="HO20" s="371"/>
      <c r="HP20" s="371"/>
      <c r="HQ20" s="371"/>
      <c r="HR20" s="371"/>
      <c r="HS20" s="371"/>
      <c r="HT20" s="371"/>
      <c r="HU20" s="371"/>
      <c r="HV20" s="371"/>
      <c r="HW20" s="371"/>
      <c r="HX20" s="371"/>
      <c r="HY20" s="371"/>
      <c r="HZ20" s="371"/>
      <c r="IA20" s="371"/>
      <c r="IB20" s="371"/>
      <c r="IC20" s="371"/>
      <c r="ID20" s="371"/>
      <c r="IE20" s="371"/>
      <c r="IF20" s="371"/>
      <c r="IG20" s="371"/>
      <c r="IH20" s="371"/>
      <c r="II20" s="371"/>
      <c r="IJ20" s="371"/>
    </row>
    <row r="21" spans="1:244" x14ac:dyDescent="0.35">
      <c r="A21" s="410"/>
      <c r="B21" s="364" t="s">
        <v>252</v>
      </c>
      <c r="C21" s="365" t="s">
        <v>15</v>
      </c>
      <c r="D21" s="415">
        <v>48.4</v>
      </c>
      <c r="E21" s="415">
        <v>47.906511686039202</v>
      </c>
      <c r="F21" s="415">
        <v>48</v>
      </c>
      <c r="G21" s="414">
        <v>48.1</v>
      </c>
      <c r="H21" s="368">
        <f t="shared" si="3"/>
        <v>99.173553719008268</v>
      </c>
      <c r="I21" s="369">
        <f t="shared" si="2"/>
        <v>100.20833333333334</v>
      </c>
      <c r="J21" s="368"/>
      <c r="K21" s="370">
        <f t="shared" si="0"/>
        <v>0.10000000000000142</v>
      </c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  <c r="CM21" s="371"/>
      <c r="CN21" s="371"/>
      <c r="CO21" s="371"/>
      <c r="CP21" s="371"/>
      <c r="CQ21" s="371"/>
      <c r="CR21" s="371"/>
      <c r="CS21" s="371"/>
      <c r="CT21" s="371"/>
      <c r="CU21" s="371"/>
      <c r="CV21" s="371"/>
      <c r="CW21" s="371"/>
      <c r="CX21" s="371"/>
      <c r="CY21" s="371"/>
      <c r="CZ21" s="371"/>
      <c r="DA21" s="371"/>
      <c r="DB21" s="371"/>
      <c r="DC21" s="371"/>
      <c r="DD21" s="371"/>
      <c r="DE21" s="371"/>
      <c r="DF21" s="371"/>
      <c r="DG21" s="371"/>
      <c r="DH21" s="371"/>
      <c r="DI21" s="371"/>
      <c r="DJ21" s="371"/>
      <c r="DK21" s="371"/>
      <c r="DL21" s="371"/>
      <c r="DM21" s="371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  <c r="DZ21" s="371"/>
      <c r="EA21" s="371"/>
      <c r="EB21" s="371"/>
      <c r="EC21" s="371"/>
      <c r="ED21" s="371"/>
      <c r="EE21" s="371"/>
      <c r="EF21" s="371"/>
      <c r="EG21" s="371"/>
      <c r="EH21" s="371"/>
      <c r="EI21" s="371"/>
      <c r="EJ21" s="371"/>
      <c r="EK21" s="371"/>
      <c r="EL21" s="371"/>
      <c r="EM21" s="371"/>
      <c r="EN21" s="371"/>
      <c r="EO21" s="371"/>
      <c r="EP21" s="371"/>
      <c r="EQ21" s="371"/>
      <c r="ER21" s="371"/>
      <c r="ES21" s="371"/>
      <c r="ET21" s="371"/>
      <c r="EU21" s="371"/>
      <c r="EV21" s="371"/>
      <c r="EW21" s="371"/>
      <c r="EX21" s="371"/>
      <c r="EY21" s="371"/>
      <c r="EZ21" s="371"/>
      <c r="FA21" s="371"/>
      <c r="FB21" s="371"/>
      <c r="FC21" s="371"/>
      <c r="FD21" s="371"/>
      <c r="FE21" s="371"/>
      <c r="FF21" s="371"/>
      <c r="FG21" s="371"/>
      <c r="FH21" s="371"/>
      <c r="FI21" s="371"/>
      <c r="FJ21" s="371"/>
      <c r="FK21" s="371"/>
      <c r="FL21" s="371"/>
      <c r="FM21" s="371"/>
      <c r="FN21" s="371"/>
      <c r="FO21" s="371"/>
      <c r="FP21" s="371"/>
      <c r="FQ21" s="371"/>
      <c r="FR21" s="371"/>
      <c r="FS21" s="371"/>
      <c r="FT21" s="371"/>
      <c r="FU21" s="371"/>
      <c r="FV21" s="371"/>
      <c r="FW21" s="371"/>
      <c r="FX21" s="371"/>
      <c r="FY21" s="371"/>
      <c r="FZ21" s="371"/>
      <c r="GA21" s="371"/>
      <c r="GB21" s="371"/>
      <c r="GC21" s="371"/>
      <c r="GD21" s="371"/>
      <c r="GE21" s="371"/>
      <c r="GF21" s="371"/>
      <c r="GG21" s="371"/>
      <c r="GH21" s="371"/>
      <c r="GI21" s="371"/>
      <c r="GJ21" s="371"/>
      <c r="GK21" s="371"/>
      <c r="GL21" s="371"/>
      <c r="GM21" s="371"/>
      <c r="GN21" s="371"/>
      <c r="GO21" s="371"/>
      <c r="GP21" s="371"/>
      <c r="GQ21" s="371"/>
      <c r="GR21" s="371"/>
      <c r="GS21" s="371"/>
      <c r="GT21" s="371"/>
      <c r="GU21" s="371"/>
      <c r="GV21" s="371"/>
      <c r="GW21" s="371"/>
      <c r="GX21" s="371"/>
      <c r="GY21" s="371"/>
      <c r="GZ21" s="371"/>
      <c r="HA21" s="371"/>
      <c r="HB21" s="371"/>
      <c r="HC21" s="371"/>
      <c r="HD21" s="371"/>
      <c r="HE21" s="371"/>
      <c r="HF21" s="371"/>
      <c r="HG21" s="371"/>
      <c r="HH21" s="371"/>
      <c r="HI21" s="371"/>
      <c r="HJ21" s="371"/>
      <c r="HK21" s="371"/>
      <c r="HL21" s="371"/>
      <c r="HM21" s="371"/>
      <c r="HN21" s="371"/>
      <c r="HO21" s="371"/>
      <c r="HP21" s="371"/>
      <c r="HQ21" s="371"/>
      <c r="HR21" s="371"/>
      <c r="HS21" s="371"/>
      <c r="HT21" s="371"/>
      <c r="HU21" s="371"/>
      <c r="HV21" s="371"/>
      <c r="HW21" s="371"/>
      <c r="HX21" s="371"/>
      <c r="HY21" s="371"/>
      <c r="HZ21" s="371"/>
      <c r="IA21" s="371"/>
      <c r="IB21" s="371"/>
      <c r="IC21" s="371"/>
      <c r="ID21" s="371"/>
      <c r="IE21" s="371"/>
      <c r="IF21" s="371"/>
      <c r="IG21" s="371"/>
      <c r="IH21" s="371"/>
      <c r="II21" s="371"/>
      <c r="IJ21" s="371"/>
    </row>
    <row r="22" spans="1:244" x14ac:dyDescent="0.35">
      <c r="A22" s="410"/>
      <c r="B22" s="364" t="s">
        <v>251</v>
      </c>
      <c r="C22" s="365" t="s">
        <v>15</v>
      </c>
      <c r="D22" s="415">
        <v>4.8</v>
      </c>
      <c r="E22" s="415">
        <v>6.2492188476440447</v>
      </c>
      <c r="F22" s="415">
        <v>6.2</v>
      </c>
      <c r="G22" s="414">
        <v>6.2</v>
      </c>
      <c r="H22" s="368">
        <f>+D22/F22*100</f>
        <v>77.41935483870968</v>
      </c>
      <c r="I22" s="369">
        <f t="shared" si="2"/>
        <v>100</v>
      </c>
      <c r="J22" s="368"/>
      <c r="K22" s="370">
        <f t="shared" si="0"/>
        <v>0</v>
      </c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1"/>
      <c r="CV22" s="371"/>
      <c r="CW22" s="371"/>
      <c r="CX22" s="371"/>
      <c r="CY22" s="371"/>
      <c r="CZ22" s="371"/>
      <c r="DA22" s="371"/>
      <c r="DB22" s="371"/>
      <c r="DC22" s="371"/>
      <c r="DD22" s="371"/>
      <c r="DE22" s="371"/>
      <c r="DF22" s="371"/>
      <c r="DG22" s="371"/>
      <c r="DH22" s="371"/>
      <c r="DI22" s="371"/>
      <c r="DJ22" s="371"/>
      <c r="DK22" s="371"/>
      <c r="DL22" s="371"/>
      <c r="DM22" s="371"/>
      <c r="DN22" s="371"/>
      <c r="DO22" s="371"/>
      <c r="DP22" s="371"/>
      <c r="DQ22" s="371"/>
      <c r="DR22" s="371"/>
      <c r="DS22" s="371"/>
      <c r="DT22" s="371"/>
      <c r="DU22" s="371"/>
      <c r="DV22" s="371"/>
      <c r="DW22" s="371"/>
      <c r="DX22" s="371"/>
      <c r="DY22" s="371"/>
      <c r="DZ22" s="371"/>
      <c r="EA22" s="371"/>
      <c r="EB22" s="371"/>
      <c r="EC22" s="371"/>
      <c r="ED22" s="371"/>
      <c r="EE22" s="371"/>
      <c r="EF22" s="371"/>
      <c r="EG22" s="371"/>
      <c r="EH22" s="371"/>
      <c r="EI22" s="371"/>
      <c r="EJ22" s="371"/>
      <c r="EK22" s="371"/>
      <c r="EL22" s="371"/>
      <c r="EM22" s="371"/>
      <c r="EN22" s="371"/>
      <c r="EO22" s="371"/>
      <c r="EP22" s="371"/>
      <c r="EQ22" s="371"/>
      <c r="ER22" s="371"/>
      <c r="ES22" s="371"/>
      <c r="ET22" s="371"/>
      <c r="EU22" s="371"/>
      <c r="EV22" s="371"/>
      <c r="EW22" s="371"/>
      <c r="EX22" s="371"/>
      <c r="EY22" s="371"/>
      <c r="EZ22" s="371"/>
      <c r="FA22" s="371"/>
      <c r="FB22" s="371"/>
      <c r="FC22" s="371"/>
      <c r="FD22" s="371"/>
      <c r="FE22" s="371"/>
      <c r="FF22" s="371"/>
      <c r="FG22" s="371"/>
      <c r="FH22" s="371"/>
      <c r="FI22" s="371"/>
      <c r="FJ22" s="371"/>
      <c r="FK22" s="371"/>
      <c r="FL22" s="371"/>
      <c r="FM22" s="371"/>
      <c r="FN22" s="371"/>
      <c r="FO22" s="371"/>
      <c r="FP22" s="371"/>
      <c r="FQ22" s="371"/>
      <c r="FR22" s="371"/>
      <c r="FS22" s="371"/>
      <c r="FT22" s="371"/>
      <c r="FU22" s="371"/>
      <c r="FV22" s="371"/>
      <c r="FW22" s="371"/>
      <c r="FX22" s="371"/>
      <c r="FY22" s="371"/>
      <c r="FZ22" s="371"/>
      <c r="GA22" s="371"/>
      <c r="GB22" s="371"/>
      <c r="GC22" s="371"/>
      <c r="GD22" s="371"/>
      <c r="GE22" s="371"/>
      <c r="GF22" s="371"/>
      <c r="GG22" s="371"/>
      <c r="GH22" s="371"/>
      <c r="GI22" s="371"/>
      <c r="GJ22" s="371"/>
      <c r="GK22" s="371"/>
      <c r="GL22" s="371"/>
      <c r="GM22" s="371"/>
      <c r="GN22" s="371"/>
      <c r="GO22" s="371"/>
      <c r="GP22" s="371"/>
      <c r="GQ22" s="371"/>
      <c r="GR22" s="371"/>
      <c r="GS22" s="371"/>
      <c r="GT22" s="371"/>
      <c r="GU22" s="371"/>
      <c r="GV22" s="371"/>
      <c r="GW22" s="371"/>
      <c r="GX22" s="371"/>
      <c r="GY22" s="371"/>
      <c r="GZ22" s="371"/>
      <c r="HA22" s="371"/>
      <c r="HB22" s="371"/>
      <c r="HC22" s="371"/>
      <c r="HD22" s="371"/>
      <c r="HE22" s="371"/>
      <c r="HF22" s="371"/>
      <c r="HG22" s="371"/>
      <c r="HH22" s="371"/>
      <c r="HI22" s="371"/>
      <c r="HJ22" s="371"/>
      <c r="HK22" s="371"/>
      <c r="HL22" s="371"/>
      <c r="HM22" s="371"/>
      <c r="HN22" s="371"/>
      <c r="HO22" s="371"/>
      <c r="HP22" s="371"/>
      <c r="HQ22" s="371"/>
      <c r="HR22" s="371"/>
      <c r="HS22" s="371"/>
      <c r="HT22" s="371"/>
      <c r="HU22" s="371"/>
      <c r="HV22" s="371"/>
      <c r="HW22" s="371"/>
      <c r="HX22" s="371"/>
      <c r="HY22" s="371"/>
      <c r="HZ22" s="371"/>
      <c r="IA22" s="371"/>
      <c r="IB22" s="371"/>
      <c r="IC22" s="371"/>
      <c r="ID22" s="371"/>
      <c r="IE22" s="371"/>
      <c r="IF22" s="371"/>
      <c r="IG22" s="371"/>
      <c r="IH22" s="371"/>
      <c r="II22" s="371"/>
      <c r="IJ22" s="371"/>
    </row>
    <row r="23" spans="1:244" x14ac:dyDescent="0.35">
      <c r="A23" s="410"/>
      <c r="B23" s="364" t="s">
        <v>250</v>
      </c>
      <c r="C23" s="365" t="s">
        <v>15</v>
      </c>
      <c r="D23" s="415">
        <v>6.1</v>
      </c>
      <c r="E23" s="415">
        <v>7.4990626171728536</v>
      </c>
      <c r="F23" s="415">
        <v>7.5</v>
      </c>
      <c r="G23" s="414">
        <v>7.5</v>
      </c>
      <c r="H23" s="368">
        <f>+D23/F23*100</f>
        <v>81.333333333333329</v>
      </c>
      <c r="I23" s="369">
        <f t="shared" si="2"/>
        <v>100</v>
      </c>
      <c r="J23" s="368"/>
      <c r="K23" s="370">
        <f t="shared" si="0"/>
        <v>0</v>
      </c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  <c r="BX23" s="371"/>
      <c r="BY23" s="371"/>
      <c r="BZ23" s="371"/>
      <c r="CA23" s="371"/>
      <c r="CB23" s="371"/>
      <c r="CC23" s="371"/>
      <c r="CD23" s="371"/>
      <c r="CE23" s="371"/>
      <c r="CF23" s="371"/>
      <c r="CG23" s="371"/>
      <c r="CH23" s="371"/>
      <c r="CI23" s="371"/>
      <c r="CJ23" s="371"/>
      <c r="CK23" s="371"/>
      <c r="CL23" s="371"/>
      <c r="CM23" s="371"/>
      <c r="CN23" s="371"/>
      <c r="CO23" s="371"/>
      <c r="CP23" s="371"/>
      <c r="CQ23" s="371"/>
      <c r="CR23" s="371"/>
      <c r="CS23" s="371"/>
      <c r="CT23" s="371"/>
      <c r="CU23" s="371"/>
      <c r="CV23" s="371"/>
      <c r="CW23" s="371"/>
      <c r="CX23" s="371"/>
      <c r="CY23" s="371"/>
      <c r="CZ23" s="371"/>
      <c r="DA23" s="371"/>
      <c r="DB23" s="371"/>
      <c r="DC23" s="371"/>
      <c r="DD23" s="371"/>
      <c r="DE23" s="371"/>
      <c r="DF23" s="371"/>
      <c r="DG23" s="371"/>
      <c r="DH23" s="371"/>
      <c r="DI23" s="371"/>
      <c r="DJ23" s="371"/>
      <c r="DK23" s="371"/>
      <c r="DL23" s="371"/>
      <c r="DM23" s="371"/>
      <c r="DN23" s="371"/>
      <c r="DO23" s="371"/>
      <c r="DP23" s="371"/>
      <c r="DQ23" s="371"/>
      <c r="DR23" s="371"/>
      <c r="DS23" s="371"/>
      <c r="DT23" s="371"/>
      <c r="DU23" s="371"/>
      <c r="DV23" s="371"/>
      <c r="DW23" s="371"/>
      <c r="DX23" s="371"/>
      <c r="DY23" s="371"/>
      <c r="DZ23" s="371"/>
      <c r="EA23" s="371"/>
      <c r="EB23" s="371"/>
      <c r="EC23" s="371"/>
      <c r="ED23" s="371"/>
      <c r="EE23" s="371"/>
      <c r="EF23" s="371"/>
      <c r="EG23" s="371"/>
      <c r="EH23" s="371"/>
      <c r="EI23" s="371"/>
      <c r="EJ23" s="371"/>
      <c r="EK23" s="371"/>
      <c r="EL23" s="371"/>
      <c r="EM23" s="371"/>
      <c r="EN23" s="371"/>
      <c r="EO23" s="371"/>
      <c r="EP23" s="371"/>
      <c r="EQ23" s="371"/>
      <c r="ER23" s="371"/>
      <c r="ES23" s="371"/>
      <c r="ET23" s="371"/>
      <c r="EU23" s="371"/>
      <c r="EV23" s="371"/>
      <c r="EW23" s="371"/>
      <c r="EX23" s="371"/>
      <c r="EY23" s="371"/>
      <c r="EZ23" s="371"/>
      <c r="FA23" s="371"/>
      <c r="FB23" s="371"/>
      <c r="FC23" s="371"/>
      <c r="FD23" s="371"/>
      <c r="FE23" s="371"/>
      <c r="FF23" s="371"/>
      <c r="FG23" s="371"/>
      <c r="FH23" s="371"/>
      <c r="FI23" s="371"/>
      <c r="FJ23" s="371"/>
      <c r="FK23" s="371"/>
      <c r="FL23" s="371"/>
      <c r="FM23" s="371"/>
      <c r="FN23" s="371"/>
      <c r="FO23" s="371"/>
      <c r="FP23" s="371"/>
      <c r="FQ23" s="371"/>
      <c r="FR23" s="371"/>
      <c r="FS23" s="371"/>
      <c r="FT23" s="371"/>
      <c r="FU23" s="371"/>
      <c r="FV23" s="371"/>
      <c r="FW23" s="371"/>
      <c r="FX23" s="371"/>
      <c r="FY23" s="371"/>
      <c r="FZ23" s="371"/>
      <c r="GA23" s="371"/>
      <c r="GB23" s="371"/>
      <c r="GC23" s="371"/>
      <c r="GD23" s="371"/>
      <c r="GE23" s="371"/>
      <c r="GF23" s="371"/>
      <c r="GG23" s="371"/>
      <c r="GH23" s="371"/>
      <c r="GI23" s="371"/>
      <c r="GJ23" s="371"/>
      <c r="GK23" s="371"/>
      <c r="GL23" s="371"/>
      <c r="GM23" s="371"/>
      <c r="GN23" s="371"/>
      <c r="GO23" s="371"/>
      <c r="GP23" s="371"/>
      <c r="GQ23" s="371"/>
      <c r="GR23" s="371"/>
      <c r="GS23" s="371"/>
      <c r="GT23" s="371"/>
      <c r="GU23" s="371"/>
      <c r="GV23" s="371"/>
      <c r="GW23" s="371"/>
      <c r="GX23" s="371"/>
      <c r="GY23" s="371"/>
      <c r="GZ23" s="371"/>
      <c r="HA23" s="371"/>
      <c r="HB23" s="371"/>
      <c r="HC23" s="371"/>
      <c r="HD23" s="371"/>
      <c r="HE23" s="371"/>
      <c r="HF23" s="371"/>
      <c r="HG23" s="371"/>
      <c r="HH23" s="371"/>
      <c r="HI23" s="371"/>
      <c r="HJ23" s="371"/>
      <c r="HK23" s="371"/>
      <c r="HL23" s="371"/>
      <c r="HM23" s="371"/>
      <c r="HN23" s="371"/>
      <c r="HO23" s="371"/>
      <c r="HP23" s="371"/>
      <c r="HQ23" s="371"/>
      <c r="HR23" s="371"/>
      <c r="HS23" s="371"/>
      <c r="HT23" s="371"/>
      <c r="HU23" s="371"/>
      <c r="HV23" s="371"/>
      <c r="HW23" s="371"/>
      <c r="HX23" s="371"/>
      <c r="HY23" s="371"/>
      <c r="HZ23" s="371"/>
      <c r="IA23" s="371"/>
      <c r="IB23" s="371"/>
      <c r="IC23" s="371"/>
      <c r="ID23" s="371"/>
      <c r="IE23" s="371"/>
      <c r="IF23" s="371"/>
      <c r="IG23" s="371"/>
      <c r="IH23" s="371"/>
      <c r="II23" s="371"/>
      <c r="IJ23" s="371"/>
    </row>
    <row r="24" spans="1:244" ht="26.4" x14ac:dyDescent="0.35">
      <c r="A24" s="410"/>
      <c r="B24" s="364" t="s">
        <v>249</v>
      </c>
      <c r="C24" s="365" t="s">
        <v>15</v>
      </c>
      <c r="D24" s="415">
        <v>53.02</v>
      </c>
      <c r="E24" s="415">
        <v>52.508291873963501</v>
      </c>
      <c r="F24" s="415">
        <v>52.5</v>
      </c>
      <c r="G24" s="414">
        <v>53</v>
      </c>
      <c r="H24" s="368">
        <f t="shared" si="3"/>
        <v>99.019238023387388</v>
      </c>
      <c r="I24" s="369">
        <f t="shared" si="2"/>
        <v>100.95238095238095</v>
      </c>
      <c r="J24" s="368"/>
      <c r="K24" s="370">
        <f t="shared" si="0"/>
        <v>0.5</v>
      </c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BP24" s="371"/>
      <c r="BQ24" s="371"/>
      <c r="BR24" s="371"/>
      <c r="BS24" s="371"/>
      <c r="BT24" s="371"/>
      <c r="BU24" s="371"/>
      <c r="BV24" s="371"/>
      <c r="BW24" s="371"/>
      <c r="BX24" s="371"/>
      <c r="BY24" s="371"/>
      <c r="BZ24" s="371"/>
      <c r="CA24" s="371"/>
      <c r="CB24" s="371"/>
      <c r="CC24" s="371"/>
      <c r="CD24" s="371"/>
      <c r="CE24" s="371"/>
      <c r="CF24" s="371"/>
      <c r="CG24" s="371"/>
      <c r="CH24" s="371"/>
      <c r="CI24" s="371"/>
      <c r="CJ24" s="371"/>
      <c r="CK24" s="371"/>
      <c r="CL24" s="371"/>
      <c r="CM24" s="371"/>
      <c r="CN24" s="371"/>
      <c r="CO24" s="371"/>
      <c r="CP24" s="371"/>
      <c r="CQ24" s="371"/>
      <c r="CR24" s="371"/>
      <c r="CS24" s="371"/>
      <c r="CT24" s="371"/>
      <c r="CU24" s="371"/>
      <c r="CV24" s="371"/>
      <c r="CW24" s="371"/>
      <c r="CX24" s="371"/>
      <c r="CY24" s="371"/>
      <c r="CZ24" s="371"/>
      <c r="DA24" s="371"/>
      <c r="DB24" s="371"/>
      <c r="DC24" s="371"/>
      <c r="DD24" s="371"/>
      <c r="DE24" s="371"/>
      <c r="DF24" s="371"/>
      <c r="DG24" s="371"/>
      <c r="DH24" s="371"/>
      <c r="DI24" s="371"/>
      <c r="DJ24" s="371"/>
      <c r="DK24" s="371"/>
      <c r="DL24" s="371"/>
      <c r="DM24" s="371"/>
      <c r="DN24" s="371"/>
      <c r="DO24" s="371"/>
      <c r="DP24" s="371"/>
      <c r="DQ24" s="371"/>
      <c r="DR24" s="371"/>
      <c r="DS24" s="371"/>
      <c r="DT24" s="371"/>
      <c r="DU24" s="371"/>
      <c r="DV24" s="371"/>
      <c r="DW24" s="371"/>
      <c r="DX24" s="371"/>
      <c r="DY24" s="371"/>
      <c r="DZ24" s="371"/>
      <c r="EA24" s="371"/>
      <c r="EB24" s="371"/>
      <c r="EC24" s="371"/>
      <c r="ED24" s="371"/>
      <c r="EE24" s="371"/>
      <c r="EF24" s="371"/>
      <c r="EG24" s="371"/>
      <c r="EH24" s="371"/>
      <c r="EI24" s="371"/>
      <c r="EJ24" s="371"/>
      <c r="EK24" s="371"/>
      <c r="EL24" s="371"/>
      <c r="EM24" s="371"/>
      <c r="EN24" s="371"/>
      <c r="EO24" s="371"/>
      <c r="EP24" s="371"/>
      <c r="EQ24" s="371"/>
      <c r="ER24" s="371"/>
      <c r="ES24" s="371"/>
      <c r="ET24" s="371"/>
      <c r="EU24" s="371"/>
      <c r="EV24" s="371"/>
      <c r="EW24" s="371"/>
      <c r="EX24" s="371"/>
      <c r="EY24" s="371"/>
      <c r="EZ24" s="371"/>
      <c r="FA24" s="371"/>
      <c r="FB24" s="371"/>
      <c r="FC24" s="371"/>
      <c r="FD24" s="371"/>
      <c r="FE24" s="371"/>
      <c r="FF24" s="371"/>
      <c r="FG24" s="371"/>
      <c r="FH24" s="371"/>
      <c r="FI24" s="371"/>
      <c r="FJ24" s="371"/>
      <c r="FK24" s="371"/>
      <c r="FL24" s="371"/>
      <c r="FM24" s="371"/>
      <c r="FN24" s="371"/>
      <c r="FO24" s="371"/>
      <c r="FP24" s="371"/>
      <c r="FQ24" s="371"/>
      <c r="FR24" s="371"/>
      <c r="FS24" s="371"/>
      <c r="FT24" s="371"/>
      <c r="FU24" s="371"/>
      <c r="FV24" s="371"/>
      <c r="FW24" s="371"/>
      <c r="FX24" s="371"/>
      <c r="FY24" s="371"/>
      <c r="FZ24" s="371"/>
      <c r="GA24" s="371"/>
      <c r="GB24" s="371"/>
      <c r="GC24" s="371"/>
      <c r="GD24" s="371"/>
      <c r="GE24" s="371"/>
      <c r="GF24" s="371"/>
      <c r="GG24" s="371"/>
      <c r="GH24" s="371"/>
      <c r="GI24" s="371"/>
      <c r="GJ24" s="371"/>
      <c r="GK24" s="371"/>
      <c r="GL24" s="371"/>
      <c r="GM24" s="371"/>
      <c r="GN24" s="371"/>
      <c r="GO24" s="371"/>
      <c r="GP24" s="371"/>
      <c r="GQ24" s="371"/>
      <c r="GR24" s="371"/>
      <c r="GS24" s="371"/>
      <c r="GT24" s="371"/>
      <c r="GU24" s="371"/>
      <c r="GV24" s="371"/>
      <c r="GW24" s="371"/>
      <c r="GX24" s="371"/>
      <c r="GY24" s="371"/>
      <c r="GZ24" s="371"/>
      <c r="HA24" s="371"/>
      <c r="HB24" s="371"/>
      <c r="HC24" s="371"/>
      <c r="HD24" s="371"/>
      <c r="HE24" s="371"/>
      <c r="HF24" s="371"/>
      <c r="HG24" s="371"/>
      <c r="HH24" s="371"/>
      <c r="HI24" s="371"/>
      <c r="HJ24" s="371"/>
      <c r="HK24" s="371"/>
      <c r="HL24" s="371"/>
      <c r="HM24" s="371"/>
      <c r="HN24" s="371"/>
      <c r="HO24" s="371"/>
      <c r="HP24" s="371"/>
      <c r="HQ24" s="371"/>
      <c r="HR24" s="371"/>
      <c r="HS24" s="371"/>
      <c r="HT24" s="371"/>
      <c r="HU24" s="371"/>
      <c r="HV24" s="371"/>
      <c r="HW24" s="371"/>
      <c r="HX24" s="371"/>
      <c r="HY24" s="371"/>
      <c r="HZ24" s="371"/>
      <c r="IA24" s="371"/>
      <c r="IB24" s="371"/>
      <c r="IC24" s="371"/>
      <c r="ID24" s="371"/>
      <c r="IE24" s="371"/>
      <c r="IF24" s="371"/>
      <c r="IG24" s="371"/>
      <c r="IH24" s="371"/>
      <c r="II24" s="371"/>
      <c r="IJ24" s="371"/>
    </row>
    <row r="25" spans="1:244" x14ac:dyDescent="0.35">
      <c r="A25" s="410"/>
      <c r="B25" s="364" t="s">
        <v>248</v>
      </c>
      <c r="C25" s="365" t="s">
        <v>15</v>
      </c>
      <c r="D25" s="415">
        <v>99.8</v>
      </c>
      <c r="E25" s="415">
        <v>99.83149222991949</v>
      </c>
      <c r="F25" s="415">
        <v>99.8</v>
      </c>
      <c r="G25" s="414">
        <v>99.8</v>
      </c>
      <c r="H25" s="368">
        <f t="shared" si="3"/>
        <v>100</v>
      </c>
      <c r="I25" s="369">
        <f t="shared" si="2"/>
        <v>100</v>
      </c>
      <c r="J25" s="368"/>
      <c r="K25" s="370">
        <f t="shared" si="0"/>
        <v>0</v>
      </c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BP25" s="371"/>
      <c r="BQ25" s="371"/>
      <c r="BR25" s="371"/>
      <c r="BS25" s="371"/>
      <c r="BT25" s="371"/>
      <c r="BU25" s="371"/>
      <c r="BV25" s="371"/>
      <c r="BW25" s="371"/>
      <c r="BX25" s="371"/>
      <c r="BY25" s="371"/>
      <c r="BZ25" s="371"/>
      <c r="CA25" s="371"/>
      <c r="CB25" s="371"/>
      <c r="CC25" s="371"/>
      <c r="CD25" s="371"/>
      <c r="CE25" s="371"/>
      <c r="CF25" s="371"/>
      <c r="CG25" s="371"/>
      <c r="CH25" s="371"/>
      <c r="CI25" s="371"/>
      <c r="CJ25" s="371"/>
      <c r="CK25" s="371"/>
      <c r="CL25" s="371"/>
      <c r="CM25" s="371"/>
      <c r="CN25" s="371"/>
      <c r="CO25" s="371"/>
      <c r="CP25" s="371"/>
      <c r="CQ25" s="371"/>
      <c r="CR25" s="371"/>
      <c r="CS25" s="371"/>
      <c r="CT25" s="371"/>
      <c r="CU25" s="371"/>
      <c r="CV25" s="371"/>
      <c r="CW25" s="371"/>
      <c r="CX25" s="371"/>
      <c r="CY25" s="371"/>
      <c r="CZ25" s="371"/>
      <c r="DA25" s="371"/>
      <c r="DB25" s="371"/>
      <c r="DC25" s="371"/>
      <c r="DD25" s="371"/>
      <c r="DE25" s="371"/>
      <c r="DF25" s="371"/>
      <c r="DG25" s="371"/>
      <c r="DH25" s="371"/>
      <c r="DI25" s="371"/>
      <c r="DJ25" s="371"/>
      <c r="DK25" s="371"/>
      <c r="DL25" s="371"/>
      <c r="DM25" s="371"/>
      <c r="DN25" s="371"/>
      <c r="DO25" s="371"/>
      <c r="DP25" s="371"/>
      <c r="DQ25" s="371"/>
      <c r="DR25" s="371"/>
      <c r="DS25" s="371"/>
      <c r="DT25" s="371"/>
      <c r="DU25" s="371"/>
      <c r="DV25" s="371"/>
      <c r="DW25" s="371"/>
      <c r="DX25" s="371"/>
      <c r="DY25" s="371"/>
      <c r="DZ25" s="371"/>
      <c r="EA25" s="371"/>
      <c r="EB25" s="371"/>
      <c r="EC25" s="371"/>
      <c r="ED25" s="371"/>
      <c r="EE25" s="371"/>
      <c r="EF25" s="371"/>
      <c r="EG25" s="371"/>
      <c r="EH25" s="371"/>
      <c r="EI25" s="371"/>
      <c r="EJ25" s="371"/>
      <c r="EK25" s="371"/>
      <c r="EL25" s="371"/>
      <c r="EM25" s="371"/>
      <c r="EN25" s="371"/>
      <c r="EO25" s="371"/>
      <c r="EP25" s="371"/>
      <c r="EQ25" s="371"/>
      <c r="ER25" s="371"/>
      <c r="ES25" s="371"/>
      <c r="ET25" s="371"/>
      <c r="EU25" s="371"/>
      <c r="EV25" s="371"/>
      <c r="EW25" s="371"/>
      <c r="EX25" s="371"/>
      <c r="EY25" s="371"/>
      <c r="EZ25" s="371"/>
      <c r="FA25" s="371"/>
      <c r="FB25" s="371"/>
      <c r="FC25" s="371"/>
      <c r="FD25" s="371"/>
      <c r="FE25" s="371"/>
      <c r="FF25" s="371"/>
      <c r="FG25" s="371"/>
      <c r="FH25" s="371"/>
      <c r="FI25" s="371"/>
      <c r="FJ25" s="371"/>
      <c r="FK25" s="371"/>
      <c r="FL25" s="371"/>
      <c r="FM25" s="371"/>
      <c r="FN25" s="371"/>
      <c r="FO25" s="371"/>
      <c r="FP25" s="371"/>
      <c r="FQ25" s="371"/>
      <c r="FR25" s="371"/>
      <c r="FS25" s="371"/>
      <c r="FT25" s="371"/>
      <c r="FU25" s="371"/>
      <c r="FV25" s="371"/>
      <c r="FW25" s="371"/>
      <c r="FX25" s="371"/>
      <c r="FY25" s="371"/>
      <c r="FZ25" s="371"/>
      <c r="GA25" s="371"/>
      <c r="GB25" s="371"/>
      <c r="GC25" s="371"/>
      <c r="GD25" s="371"/>
      <c r="GE25" s="371"/>
      <c r="GF25" s="371"/>
      <c r="GG25" s="371"/>
      <c r="GH25" s="371"/>
      <c r="GI25" s="371"/>
      <c r="GJ25" s="371"/>
      <c r="GK25" s="371"/>
      <c r="GL25" s="371"/>
      <c r="GM25" s="371"/>
      <c r="GN25" s="371"/>
      <c r="GO25" s="371"/>
      <c r="GP25" s="371"/>
      <c r="GQ25" s="371"/>
      <c r="GR25" s="371"/>
      <c r="GS25" s="371"/>
      <c r="GT25" s="371"/>
      <c r="GU25" s="371"/>
      <c r="GV25" s="371"/>
      <c r="GW25" s="371"/>
      <c r="GX25" s="371"/>
      <c r="GY25" s="371"/>
      <c r="GZ25" s="371"/>
      <c r="HA25" s="371"/>
      <c r="HB25" s="371"/>
      <c r="HC25" s="371"/>
      <c r="HD25" s="371"/>
      <c r="HE25" s="371"/>
      <c r="HF25" s="371"/>
      <c r="HG25" s="371"/>
      <c r="HH25" s="371"/>
      <c r="HI25" s="371"/>
      <c r="HJ25" s="371"/>
      <c r="HK25" s="371"/>
      <c r="HL25" s="371"/>
      <c r="HM25" s="371"/>
      <c r="HN25" s="371"/>
      <c r="HO25" s="371"/>
      <c r="HP25" s="371"/>
      <c r="HQ25" s="371"/>
      <c r="HR25" s="371"/>
      <c r="HS25" s="371"/>
      <c r="HT25" s="371"/>
      <c r="HU25" s="371"/>
      <c r="HV25" s="371"/>
      <c r="HW25" s="371"/>
      <c r="HX25" s="371"/>
      <c r="HY25" s="371"/>
      <c r="HZ25" s="371"/>
      <c r="IA25" s="371"/>
      <c r="IB25" s="371"/>
      <c r="IC25" s="371"/>
      <c r="ID25" s="371"/>
      <c r="IE25" s="371"/>
      <c r="IF25" s="371"/>
      <c r="IG25" s="371"/>
      <c r="IH25" s="371"/>
      <c r="II25" s="371"/>
      <c r="IJ25" s="371"/>
    </row>
    <row r="26" spans="1:244" x14ac:dyDescent="0.35">
      <c r="A26" s="410"/>
      <c r="B26" s="364" t="s">
        <v>247</v>
      </c>
      <c r="C26" s="365" t="s">
        <v>15</v>
      </c>
      <c r="D26" s="416">
        <v>99.95</v>
      </c>
      <c r="E26" s="415">
        <v>99.8</v>
      </c>
      <c r="F26" s="416">
        <v>99.8</v>
      </c>
      <c r="G26" s="414">
        <v>99.8</v>
      </c>
      <c r="H26" s="368">
        <f t="shared" si="3"/>
        <v>99.849924962481239</v>
      </c>
      <c r="I26" s="369">
        <f t="shared" si="2"/>
        <v>100</v>
      </c>
      <c r="J26" s="368"/>
      <c r="K26" s="370">
        <f t="shared" si="0"/>
        <v>0</v>
      </c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  <c r="CP26" s="371"/>
      <c r="CQ26" s="371"/>
      <c r="CR26" s="371"/>
      <c r="CS26" s="371"/>
      <c r="CT26" s="371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1"/>
      <c r="DQ26" s="371"/>
      <c r="DR26" s="371"/>
      <c r="DS26" s="371"/>
      <c r="DT26" s="371"/>
      <c r="DU26" s="371"/>
      <c r="DV26" s="371"/>
      <c r="DW26" s="371"/>
      <c r="DX26" s="371"/>
      <c r="DY26" s="371"/>
      <c r="DZ26" s="371"/>
      <c r="EA26" s="371"/>
      <c r="EB26" s="371"/>
      <c r="EC26" s="371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1"/>
      <c r="EP26" s="371"/>
      <c r="EQ26" s="371"/>
      <c r="ER26" s="371"/>
      <c r="ES26" s="371"/>
      <c r="ET26" s="371"/>
      <c r="EU26" s="371"/>
      <c r="EV26" s="371"/>
      <c r="EW26" s="371"/>
      <c r="EX26" s="371"/>
      <c r="EY26" s="371"/>
      <c r="EZ26" s="371"/>
      <c r="FA26" s="371"/>
      <c r="FB26" s="371"/>
      <c r="FC26" s="371"/>
      <c r="FD26" s="371"/>
      <c r="FE26" s="371"/>
      <c r="FF26" s="371"/>
      <c r="FG26" s="371"/>
      <c r="FH26" s="371"/>
      <c r="FI26" s="371"/>
      <c r="FJ26" s="371"/>
      <c r="FK26" s="371"/>
      <c r="FL26" s="371"/>
      <c r="FM26" s="371"/>
      <c r="FN26" s="371"/>
      <c r="FO26" s="371"/>
      <c r="FP26" s="371"/>
      <c r="FQ26" s="371"/>
      <c r="FR26" s="371"/>
      <c r="FS26" s="371"/>
      <c r="FT26" s="371"/>
      <c r="FU26" s="371"/>
      <c r="FV26" s="371"/>
      <c r="FW26" s="371"/>
      <c r="FX26" s="371"/>
      <c r="FY26" s="371"/>
      <c r="FZ26" s="371"/>
      <c r="GA26" s="371"/>
      <c r="GB26" s="371"/>
      <c r="GC26" s="371"/>
      <c r="GD26" s="371"/>
      <c r="GE26" s="371"/>
      <c r="GF26" s="371"/>
      <c r="GG26" s="371"/>
      <c r="GH26" s="371"/>
      <c r="GI26" s="371"/>
      <c r="GJ26" s="371"/>
      <c r="GK26" s="371"/>
      <c r="GL26" s="371"/>
      <c r="GM26" s="371"/>
      <c r="GN26" s="371"/>
      <c r="GO26" s="371"/>
      <c r="GP26" s="371"/>
      <c r="GQ26" s="371"/>
      <c r="GR26" s="371"/>
      <c r="GS26" s="371"/>
      <c r="GT26" s="371"/>
      <c r="GU26" s="371"/>
      <c r="GV26" s="371"/>
      <c r="GW26" s="371"/>
      <c r="GX26" s="371"/>
      <c r="GY26" s="371"/>
      <c r="GZ26" s="371"/>
      <c r="HA26" s="371"/>
      <c r="HB26" s="371"/>
      <c r="HC26" s="371"/>
      <c r="HD26" s="371"/>
      <c r="HE26" s="371"/>
      <c r="HF26" s="371"/>
      <c r="HG26" s="371"/>
      <c r="HH26" s="371"/>
      <c r="HI26" s="371"/>
      <c r="HJ26" s="371"/>
      <c r="HK26" s="371"/>
      <c r="HL26" s="371"/>
      <c r="HM26" s="371"/>
      <c r="HN26" s="371"/>
      <c r="HO26" s="371"/>
      <c r="HP26" s="371"/>
      <c r="HQ26" s="371"/>
      <c r="HR26" s="371"/>
      <c r="HS26" s="371"/>
      <c r="HT26" s="371"/>
      <c r="HU26" s="371"/>
      <c r="HV26" s="371"/>
      <c r="HW26" s="371"/>
      <c r="HX26" s="371"/>
      <c r="HY26" s="371"/>
      <c r="HZ26" s="371"/>
      <c r="IA26" s="371"/>
      <c r="IB26" s="371"/>
      <c r="IC26" s="371"/>
      <c r="ID26" s="371"/>
      <c r="IE26" s="371"/>
      <c r="IF26" s="371"/>
      <c r="IG26" s="371"/>
      <c r="IH26" s="371"/>
      <c r="II26" s="371"/>
      <c r="IJ26" s="371"/>
    </row>
    <row r="27" spans="1:244" ht="26.4" x14ac:dyDescent="0.35">
      <c r="A27" s="410"/>
      <c r="B27" s="417" t="s">
        <v>246</v>
      </c>
      <c r="C27" s="418" t="s">
        <v>15</v>
      </c>
      <c r="D27" s="419">
        <v>100</v>
      </c>
      <c r="E27" s="419">
        <v>100</v>
      </c>
      <c r="F27" s="419">
        <v>100</v>
      </c>
      <c r="G27" s="367">
        <v>100</v>
      </c>
      <c r="H27" s="368">
        <f t="shared" si="3"/>
        <v>100</v>
      </c>
      <c r="I27" s="369">
        <f t="shared" si="2"/>
        <v>100</v>
      </c>
      <c r="J27" s="368"/>
      <c r="K27" s="370">
        <f t="shared" si="0"/>
        <v>0</v>
      </c>
      <c r="M27" s="420"/>
    </row>
    <row r="28" spans="1:244" s="403" customFormat="1" x14ac:dyDescent="0.35">
      <c r="A28" s="384" t="s">
        <v>33</v>
      </c>
      <c r="B28" s="404" t="s">
        <v>245</v>
      </c>
      <c r="C28" s="405"/>
      <c r="D28" s="421"/>
      <c r="E28" s="421"/>
      <c r="F28" s="422"/>
      <c r="G28" s="412"/>
      <c r="H28" s="398"/>
      <c r="I28" s="399"/>
      <c r="J28" s="398"/>
      <c r="K28" s="370">
        <f t="shared" si="0"/>
        <v>0</v>
      </c>
      <c r="L28" s="402"/>
      <c r="M28" s="401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  <c r="AJ28" s="402"/>
      <c r="AK28" s="402"/>
      <c r="AL28" s="402"/>
      <c r="AM28" s="402"/>
      <c r="AN28" s="402"/>
      <c r="AO28" s="402"/>
      <c r="AP28" s="402"/>
      <c r="AQ28" s="402"/>
      <c r="AR28" s="402"/>
      <c r="AS28" s="402"/>
      <c r="AT28" s="402"/>
      <c r="AU28" s="402"/>
      <c r="AV28" s="402"/>
      <c r="AW28" s="402"/>
      <c r="AX28" s="402"/>
      <c r="AY28" s="402"/>
      <c r="AZ28" s="402"/>
      <c r="BA28" s="402"/>
      <c r="BB28" s="402"/>
      <c r="BC28" s="402"/>
      <c r="BD28" s="402"/>
      <c r="BE28" s="402"/>
      <c r="BF28" s="402"/>
      <c r="BG28" s="402"/>
      <c r="BH28" s="402"/>
      <c r="BI28" s="402"/>
      <c r="BJ28" s="402"/>
      <c r="BK28" s="402"/>
      <c r="BL28" s="402"/>
      <c r="BM28" s="402"/>
      <c r="BN28" s="402"/>
      <c r="BO28" s="402"/>
      <c r="BP28" s="402"/>
      <c r="BQ28" s="402"/>
      <c r="BR28" s="402"/>
      <c r="BS28" s="402"/>
      <c r="BT28" s="402"/>
      <c r="BU28" s="402"/>
      <c r="BV28" s="402"/>
      <c r="BW28" s="402"/>
      <c r="BX28" s="402"/>
      <c r="BY28" s="402"/>
      <c r="BZ28" s="402"/>
      <c r="CA28" s="402"/>
      <c r="CB28" s="402"/>
      <c r="CC28" s="402"/>
      <c r="CD28" s="402"/>
      <c r="CE28" s="402"/>
      <c r="CF28" s="402"/>
      <c r="CG28" s="402"/>
      <c r="CH28" s="402"/>
      <c r="CI28" s="402"/>
      <c r="CJ28" s="402"/>
      <c r="CK28" s="402"/>
      <c r="CL28" s="402"/>
      <c r="CM28" s="402"/>
      <c r="CN28" s="402"/>
      <c r="CO28" s="402"/>
      <c r="CP28" s="402"/>
      <c r="CQ28" s="402"/>
      <c r="CR28" s="402"/>
      <c r="CS28" s="402"/>
      <c r="CT28" s="402"/>
      <c r="CU28" s="402"/>
      <c r="CV28" s="402"/>
      <c r="CW28" s="402"/>
      <c r="CX28" s="402"/>
      <c r="CY28" s="402"/>
      <c r="CZ28" s="402"/>
      <c r="DA28" s="402"/>
      <c r="DB28" s="402"/>
      <c r="DC28" s="402"/>
      <c r="DD28" s="402"/>
      <c r="DE28" s="402"/>
      <c r="DF28" s="402"/>
      <c r="DG28" s="402"/>
      <c r="DH28" s="402"/>
      <c r="DI28" s="402"/>
      <c r="DJ28" s="402"/>
      <c r="DK28" s="402"/>
      <c r="DL28" s="402"/>
      <c r="DM28" s="402"/>
      <c r="DN28" s="402"/>
      <c r="DO28" s="402"/>
      <c r="DP28" s="402"/>
      <c r="DQ28" s="402"/>
      <c r="DR28" s="402"/>
      <c r="DS28" s="402"/>
      <c r="DT28" s="402"/>
      <c r="DU28" s="402"/>
      <c r="DV28" s="402"/>
      <c r="DW28" s="402"/>
      <c r="DX28" s="402"/>
      <c r="DY28" s="402"/>
      <c r="DZ28" s="402"/>
      <c r="EA28" s="402"/>
      <c r="EB28" s="402"/>
      <c r="EC28" s="402"/>
      <c r="ED28" s="402"/>
      <c r="EE28" s="402"/>
      <c r="EF28" s="402"/>
      <c r="EG28" s="402"/>
      <c r="EH28" s="402"/>
      <c r="EI28" s="402"/>
      <c r="EJ28" s="402"/>
      <c r="EK28" s="402"/>
      <c r="EL28" s="402"/>
      <c r="EM28" s="402"/>
      <c r="EN28" s="402"/>
      <c r="EO28" s="402"/>
      <c r="EP28" s="402"/>
      <c r="EQ28" s="402"/>
      <c r="ER28" s="402"/>
      <c r="ES28" s="402"/>
      <c r="ET28" s="402"/>
      <c r="EU28" s="402"/>
      <c r="EV28" s="402"/>
      <c r="EW28" s="402"/>
      <c r="EX28" s="402"/>
      <c r="EY28" s="402"/>
      <c r="EZ28" s="402"/>
      <c r="FA28" s="402"/>
      <c r="FB28" s="402"/>
      <c r="FC28" s="402"/>
      <c r="FD28" s="402"/>
      <c r="FE28" s="402"/>
      <c r="FF28" s="402"/>
      <c r="FG28" s="402"/>
      <c r="FH28" s="402"/>
      <c r="FI28" s="402"/>
      <c r="FJ28" s="402"/>
      <c r="FK28" s="402"/>
      <c r="FL28" s="402"/>
      <c r="FM28" s="402"/>
      <c r="FN28" s="402"/>
      <c r="FO28" s="402"/>
      <c r="FP28" s="402"/>
      <c r="FQ28" s="402"/>
      <c r="FR28" s="402"/>
      <c r="FS28" s="402"/>
      <c r="FT28" s="402"/>
      <c r="FU28" s="402"/>
      <c r="FV28" s="402"/>
      <c r="FW28" s="402"/>
      <c r="FX28" s="402"/>
      <c r="FY28" s="402"/>
      <c r="FZ28" s="402"/>
      <c r="GA28" s="402"/>
      <c r="GB28" s="402"/>
      <c r="GC28" s="402"/>
      <c r="GD28" s="402"/>
      <c r="GE28" s="402"/>
      <c r="GF28" s="402"/>
      <c r="GG28" s="402"/>
      <c r="GH28" s="402"/>
      <c r="GI28" s="402"/>
      <c r="GJ28" s="402"/>
      <c r="GK28" s="402"/>
      <c r="GL28" s="402"/>
      <c r="GM28" s="402"/>
      <c r="GN28" s="402"/>
      <c r="GO28" s="402"/>
      <c r="GP28" s="402"/>
      <c r="GQ28" s="402"/>
      <c r="GR28" s="402"/>
      <c r="GS28" s="402"/>
      <c r="GT28" s="402"/>
      <c r="GU28" s="402"/>
      <c r="GV28" s="402"/>
      <c r="GW28" s="402"/>
      <c r="GX28" s="402"/>
      <c r="GY28" s="402"/>
      <c r="GZ28" s="402"/>
      <c r="HA28" s="402"/>
      <c r="HB28" s="402"/>
      <c r="HC28" s="402"/>
      <c r="HD28" s="402"/>
      <c r="HE28" s="402"/>
      <c r="HF28" s="402"/>
      <c r="HG28" s="402"/>
      <c r="HH28" s="402"/>
      <c r="HI28" s="402"/>
      <c r="HJ28" s="402"/>
      <c r="HK28" s="402"/>
      <c r="HL28" s="402"/>
      <c r="HM28" s="402"/>
      <c r="HN28" s="402"/>
      <c r="HO28" s="402"/>
      <c r="HP28" s="402"/>
      <c r="HQ28" s="402"/>
      <c r="HR28" s="402"/>
      <c r="HS28" s="402"/>
      <c r="HT28" s="402"/>
      <c r="HU28" s="402"/>
      <c r="HV28" s="402"/>
      <c r="HW28" s="402"/>
      <c r="HX28" s="402"/>
      <c r="HY28" s="402"/>
      <c r="HZ28" s="402"/>
      <c r="IA28" s="402"/>
      <c r="IB28" s="402"/>
      <c r="IC28" s="402"/>
      <c r="ID28" s="402"/>
      <c r="IE28" s="402"/>
      <c r="IF28" s="402"/>
      <c r="IG28" s="402"/>
      <c r="IH28" s="402"/>
      <c r="II28" s="402"/>
      <c r="IJ28" s="402"/>
    </row>
    <row r="29" spans="1:244" s="403" customFormat="1" x14ac:dyDescent="0.35">
      <c r="A29" s="384"/>
      <c r="B29" s="404" t="s">
        <v>244</v>
      </c>
      <c r="C29" s="423"/>
      <c r="D29" s="424">
        <v>19558</v>
      </c>
      <c r="E29" s="424">
        <v>20024</v>
      </c>
      <c r="F29" s="424">
        <f>SUM(F31,F44,F58)</f>
        <v>19967</v>
      </c>
      <c r="G29" s="397">
        <f>SUM(G31,G44,G58)</f>
        <v>19939</v>
      </c>
      <c r="H29" s="398">
        <f>F29/D29*100</f>
        <v>102.09121587074344</v>
      </c>
      <c r="I29" s="399">
        <f t="shared" si="2"/>
        <v>99.859768618220073</v>
      </c>
      <c r="J29" s="398"/>
      <c r="K29" s="370">
        <f t="shared" si="0"/>
        <v>-28</v>
      </c>
      <c r="L29" s="402"/>
      <c r="M29" s="401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2"/>
      <c r="AJ29" s="402"/>
      <c r="AK29" s="402"/>
      <c r="AL29" s="402"/>
      <c r="AM29" s="402"/>
      <c r="AN29" s="402"/>
      <c r="AO29" s="402"/>
      <c r="AP29" s="402"/>
      <c r="AQ29" s="402"/>
      <c r="AR29" s="402"/>
      <c r="AS29" s="402"/>
      <c r="AT29" s="402"/>
      <c r="AU29" s="402"/>
      <c r="AV29" s="402"/>
      <c r="AW29" s="402"/>
      <c r="AX29" s="402"/>
      <c r="AY29" s="402"/>
      <c r="AZ29" s="402"/>
      <c r="BA29" s="402"/>
      <c r="BB29" s="402"/>
      <c r="BC29" s="402"/>
      <c r="BD29" s="402"/>
      <c r="BE29" s="402"/>
      <c r="BF29" s="402"/>
      <c r="BG29" s="402"/>
      <c r="BH29" s="402"/>
      <c r="BI29" s="402"/>
      <c r="BJ29" s="402"/>
      <c r="BK29" s="402"/>
      <c r="BL29" s="402"/>
      <c r="BM29" s="402"/>
      <c r="BN29" s="402"/>
      <c r="BO29" s="402"/>
      <c r="BP29" s="402"/>
      <c r="BQ29" s="402"/>
      <c r="BR29" s="402"/>
      <c r="BS29" s="402"/>
      <c r="BT29" s="402"/>
      <c r="BU29" s="402"/>
      <c r="BV29" s="402"/>
      <c r="BW29" s="402"/>
      <c r="BX29" s="402"/>
      <c r="BY29" s="402"/>
      <c r="BZ29" s="402"/>
      <c r="CA29" s="402"/>
      <c r="CB29" s="402"/>
      <c r="CC29" s="402"/>
      <c r="CD29" s="402"/>
      <c r="CE29" s="402"/>
      <c r="CF29" s="402"/>
      <c r="CG29" s="402"/>
      <c r="CH29" s="402"/>
      <c r="CI29" s="402"/>
      <c r="CJ29" s="402"/>
      <c r="CK29" s="402"/>
      <c r="CL29" s="402"/>
      <c r="CM29" s="402"/>
      <c r="CN29" s="402"/>
      <c r="CO29" s="402"/>
      <c r="CP29" s="402"/>
      <c r="CQ29" s="402"/>
      <c r="CR29" s="402"/>
      <c r="CS29" s="402"/>
      <c r="CT29" s="402"/>
      <c r="CU29" s="402"/>
      <c r="CV29" s="402"/>
      <c r="CW29" s="402"/>
      <c r="CX29" s="402"/>
      <c r="CY29" s="402"/>
      <c r="CZ29" s="402"/>
      <c r="DA29" s="402"/>
      <c r="DB29" s="402"/>
      <c r="DC29" s="402"/>
      <c r="DD29" s="402"/>
      <c r="DE29" s="402"/>
      <c r="DF29" s="402"/>
      <c r="DG29" s="402"/>
      <c r="DH29" s="402"/>
      <c r="DI29" s="402"/>
      <c r="DJ29" s="402"/>
      <c r="DK29" s="402"/>
      <c r="DL29" s="402"/>
      <c r="DM29" s="402"/>
      <c r="DN29" s="402"/>
      <c r="DO29" s="402"/>
      <c r="DP29" s="402"/>
      <c r="DQ29" s="402"/>
      <c r="DR29" s="402"/>
      <c r="DS29" s="402"/>
      <c r="DT29" s="402"/>
      <c r="DU29" s="402"/>
      <c r="DV29" s="402"/>
      <c r="DW29" s="402"/>
      <c r="DX29" s="402"/>
      <c r="DY29" s="402"/>
      <c r="DZ29" s="402"/>
      <c r="EA29" s="402"/>
      <c r="EB29" s="402"/>
      <c r="EC29" s="402"/>
      <c r="ED29" s="402"/>
      <c r="EE29" s="402"/>
      <c r="EF29" s="402"/>
      <c r="EG29" s="402"/>
      <c r="EH29" s="402"/>
      <c r="EI29" s="402"/>
      <c r="EJ29" s="402"/>
      <c r="EK29" s="402"/>
      <c r="EL29" s="402"/>
      <c r="EM29" s="402"/>
      <c r="EN29" s="402"/>
      <c r="EO29" s="402"/>
      <c r="EP29" s="402"/>
      <c r="EQ29" s="402"/>
      <c r="ER29" s="402"/>
      <c r="ES29" s="402"/>
      <c r="ET29" s="402"/>
      <c r="EU29" s="402"/>
      <c r="EV29" s="402"/>
      <c r="EW29" s="402"/>
      <c r="EX29" s="402"/>
      <c r="EY29" s="402"/>
      <c r="EZ29" s="402"/>
      <c r="FA29" s="402"/>
      <c r="FB29" s="402"/>
      <c r="FC29" s="402"/>
      <c r="FD29" s="402"/>
      <c r="FE29" s="402"/>
      <c r="FF29" s="402"/>
      <c r="FG29" s="402"/>
      <c r="FH29" s="402"/>
      <c r="FI29" s="402"/>
      <c r="FJ29" s="402"/>
      <c r="FK29" s="402"/>
      <c r="FL29" s="402"/>
      <c r="FM29" s="402"/>
      <c r="FN29" s="402"/>
      <c r="FO29" s="402"/>
      <c r="FP29" s="402"/>
      <c r="FQ29" s="402"/>
      <c r="FR29" s="402"/>
      <c r="FS29" s="402"/>
      <c r="FT29" s="402"/>
      <c r="FU29" s="402"/>
      <c r="FV29" s="402"/>
      <c r="FW29" s="402"/>
      <c r="FX29" s="402"/>
      <c r="FY29" s="402"/>
      <c r="FZ29" s="402"/>
      <c r="GA29" s="402"/>
      <c r="GB29" s="402"/>
      <c r="GC29" s="402"/>
      <c r="GD29" s="402"/>
      <c r="GE29" s="402"/>
      <c r="GF29" s="402"/>
      <c r="GG29" s="402"/>
      <c r="GH29" s="402"/>
      <c r="GI29" s="402"/>
      <c r="GJ29" s="402"/>
      <c r="GK29" s="402"/>
      <c r="GL29" s="402"/>
      <c r="GM29" s="402"/>
      <c r="GN29" s="402"/>
      <c r="GO29" s="402"/>
      <c r="GP29" s="402"/>
      <c r="GQ29" s="402"/>
      <c r="GR29" s="402"/>
      <c r="GS29" s="402"/>
      <c r="GT29" s="402"/>
      <c r="GU29" s="402"/>
      <c r="GV29" s="402"/>
      <c r="GW29" s="402"/>
      <c r="GX29" s="402"/>
      <c r="GY29" s="402"/>
      <c r="GZ29" s="402"/>
      <c r="HA29" s="402"/>
      <c r="HB29" s="402"/>
      <c r="HC29" s="402"/>
      <c r="HD29" s="402"/>
      <c r="HE29" s="402"/>
      <c r="HF29" s="402"/>
      <c r="HG29" s="402"/>
      <c r="HH29" s="402"/>
      <c r="HI29" s="402"/>
      <c r="HJ29" s="402"/>
      <c r="HK29" s="402"/>
      <c r="HL29" s="402"/>
      <c r="HM29" s="402"/>
      <c r="HN29" s="402"/>
      <c r="HO29" s="402"/>
      <c r="HP29" s="402"/>
      <c r="HQ29" s="402"/>
      <c r="HR29" s="402"/>
      <c r="HS29" s="402"/>
      <c r="HT29" s="402"/>
      <c r="HU29" s="402"/>
      <c r="HV29" s="402"/>
      <c r="HW29" s="402"/>
      <c r="HX29" s="402"/>
      <c r="HY29" s="402"/>
      <c r="HZ29" s="402"/>
      <c r="IA29" s="402"/>
      <c r="IB29" s="402"/>
      <c r="IC29" s="402"/>
      <c r="ID29" s="402"/>
      <c r="IE29" s="402"/>
      <c r="IF29" s="402"/>
      <c r="IG29" s="402"/>
      <c r="IH29" s="402"/>
      <c r="II29" s="402"/>
      <c r="IJ29" s="402"/>
    </row>
    <row r="30" spans="1:244" s="403" customFormat="1" x14ac:dyDescent="0.35">
      <c r="A30" s="384">
        <v>1</v>
      </c>
      <c r="B30" s="404" t="s">
        <v>243</v>
      </c>
      <c r="C30" s="405"/>
      <c r="D30" s="425"/>
      <c r="E30" s="426"/>
      <c r="F30" s="425"/>
      <c r="G30" s="397"/>
      <c r="H30" s="398"/>
      <c r="I30" s="399"/>
      <c r="J30" s="398"/>
      <c r="K30" s="370">
        <f t="shared" si="0"/>
        <v>0</v>
      </c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  <c r="AJ30" s="402"/>
      <c r="AK30" s="402"/>
      <c r="AL30" s="402"/>
      <c r="AM30" s="402"/>
      <c r="AN30" s="402"/>
      <c r="AO30" s="402"/>
      <c r="AP30" s="402"/>
      <c r="AQ30" s="402"/>
      <c r="AR30" s="402"/>
      <c r="AS30" s="402"/>
      <c r="AT30" s="402"/>
      <c r="AU30" s="402"/>
      <c r="AV30" s="402"/>
      <c r="AW30" s="402"/>
      <c r="AX30" s="402"/>
      <c r="AY30" s="402"/>
      <c r="AZ30" s="402"/>
      <c r="BA30" s="402"/>
      <c r="BB30" s="402"/>
      <c r="BC30" s="402"/>
      <c r="BD30" s="402"/>
      <c r="BE30" s="402"/>
      <c r="BF30" s="402"/>
      <c r="BG30" s="402"/>
      <c r="BH30" s="402"/>
      <c r="BI30" s="402"/>
      <c r="BJ30" s="402"/>
      <c r="BK30" s="402"/>
      <c r="BL30" s="402"/>
      <c r="BM30" s="402"/>
      <c r="BN30" s="402"/>
      <c r="BO30" s="402"/>
      <c r="BP30" s="402"/>
      <c r="BQ30" s="402"/>
      <c r="BR30" s="402"/>
      <c r="BS30" s="402"/>
      <c r="BT30" s="402"/>
      <c r="BU30" s="402"/>
      <c r="BV30" s="402"/>
      <c r="BW30" s="402"/>
      <c r="BX30" s="402"/>
      <c r="BY30" s="402"/>
      <c r="BZ30" s="402"/>
      <c r="CA30" s="402"/>
      <c r="CB30" s="402"/>
      <c r="CC30" s="402"/>
      <c r="CD30" s="402"/>
      <c r="CE30" s="402"/>
      <c r="CF30" s="402"/>
      <c r="CG30" s="402"/>
      <c r="CH30" s="402"/>
      <c r="CI30" s="402"/>
      <c r="CJ30" s="402"/>
      <c r="CK30" s="402"/>
      <c r="CL30" s="402"/>
      <c r="CM30" s="402"/>
      <c r="CN30" s="402"/>
      <c r="CO30" s="402"/>
      <c r="CP30" s="402"/>
      <c r="CQ30" s="402"/>
      <c r="CR30" s="402"/>
      <c r="CS30" s="402"/>
      <c r="CT30" s="402"/>
      <c r="CU30" s="402"/>
      <c r="CV30" s="402"/>
      <c r="CW30" s="402"/>
      <c r="CX30" s="402"/>
      <c r="CY30" s="402"/>
      <c r="CZ30" s="402"/>
      <c r="DA30" s="402"/>
      <c r="DB30" s="402"/>
      <c r="DC30" s="402"/>
      <c r="DD30" s="402"/>
      <c r="DE30" s="402"/>
      <c r="DF30" s="402"/>
      <c r="DG30" s="402"/>
      <c r="DH30" s="402"/>
      <c r="DI30" s="402"/>
      <c r="DJ30" s="402"/>
      <c r="DK30" s="402"/>
      <c r="DL30" s="402"/>
      <c r="DM30" s="402"/>
      <c r="DN30" s="402"/>
      <c r="DO30" s="402"/>
      <c r="DP30" s="402"/>
      <c r="DQ30" s="402"/>
      <c r="DR30" s="402"/>
      <c r="DS30" s="402"/>
      <c r="DT30" s="402"/>
      <c r="DU30" s="402"/>
      <c r="DV30" s="402"/>
      <c r="DW30" s="402"/>
      <c r="DX30" s="402"/>
      <c r="DY30" s="402"/>
      <c r="DZ30" s="402"/>
      <c r="EA30" s="402"/>
      <c r="EB30" s="402"/>
      <c r="EC30" s="402"/>
      <c r="ED30" s="402"/>
      <c r="EE30" s="402"/>
      <c r="EF30" s="402"/>
      <c r="EG30" s="402"/>
      <c r="EH30" s="402"/>
      <c r="EI30" s="402"/>
      <c r="EJ30" s="402"/>
      <c r="EK30" s="402"/>
      <c r="EL30" s="402"/>
      <c r="EM30" s="402"/>
      <c r="EN30" s="402"/>
      <c r="EO30" s="402"/>
      <c r="EP30" s="402"/>
      <c r="EQ30" s="402"/>
      <c r="ER30" s="402"/>
      <c r="ES30" s="402"/>
      <c r="ET30" s="402"/>
      <c r="EU30" s="402"/>
      <c r="EV30" s="402"/>
      <c r="EW30" s="402"/>
      <c r="EX30" s="402"/>
      <c r="EY30" s="402"/>
      <c r="EZ30" s="402"/>
      <c r="FA30" s="402"/>
      <c r="FB30" s="402"/>
      <c r="FC30" s="402"/>
      <c r="FD30" s="402"/>
      <c r="FE30" s="402"/>
      <c r="FF30" s="402"/>
      <c r="FG30" s="402"/>
      <c r="FH30" s="402"/>
      <c r="FI30" s="402"/>
      <c r="FJ30" s="402"/>
      <c r="FK30" s="402"/>
      <c r="FL30" s="402"/>
      <c r="FM30" s="402"/>
      <c r="FN30" s="402"/>
      <c r="FO30" s="402"/>
      <c r="FP30" s="402"/>
      <c r="FQ30" s="402"/>
      <c r="FR30" s="402"/>
      <c r="FS30" s="402"/>
      <c r="FT30" s="402"/>
      <c r="FU30" s="402"/>
      <c r="FV30" s="402"/>
      <c r="FW30" s="402"/>
      <c r="FX30" s="402"/>
      <c r="FY30" s="402"/>
      <c r="FZ30" s="402"/>
      <c r="GA30" s="402"/>
      <c r="GB30" s="402"/>
      <c r="GC30" s="402"/>
      <c r="GD30" s="402"/>
      <c r="GE30" s="402"/>
      <c r="GF30" s="402"/>
      <c r="GG30" s="402"/>
      <c r="GH30" s="402"/>
      <c r="GI30" s="402"/>
      <c r="GJ30" s="402"/>
      <c r="GK30" s="402"/>
      <c r="GL30" s="402"/>
      <c r="GM30" s="402"/>
      <c r="GN30" s="402"/>
      <c r="GO30" s="402"/>
      <c r="GP30" s="402"/>
      <c r="GQ30" s="402"/>
      <c r="GR30" s="402"/>
      <c r="GS30" s="402"/>
      <c r="GT30" s="402"/>
      <c r="GU30" s="402"/>
      <c r="GV30" s="402"/>
      <c r="GW30" s="402"/>
      <c r="GX30" s="402"/>
      <c r="GY30" s="402"/>
      <c r="GZ30" s="402"/>
      <c r="HA30" s="402"/>
      <c r="HB30" s="402"/>
      <c r="HC30" s="402"/>
      <c r="HD30" s="402"/>
      <c r="HE30" s="402"/>
      <c r="HF30" s="402"/>
      <c r="HG30" s="402"/>
      <c r="HH30" s="402"/>
      <c r="HI30" s="402"/>
      <c r="HJ30" s="402"/>
      <c r="HK30" s="402"/>
      <c r="HL30" s="402"/>
      <c r="HM30" s="402"/>
      <c r="HN30" s="402"/>
      <c r="HO30" s="402"/>
      <c r="HP30" s="402"/>
      <c r="HQ30" s="402"/>
      <c r="HR30" s="402"/>
      <c r="HS30" s="402"/>
      <c r="HT30" s="402"/>
      <c r="HU30" s="402"/>
      <c r="HV30" s="402"/>
      <c r="HW30" s="402"/>
      <c r="HX30" s="402"/>
      <c r="HY30" s="402"/>
      <c r="HZ30" s="402"/>
      <c r="IA30" s="402"/>
      <c r="IB30" s="402"/>
      <c r="IC30" s="402"/>
      <c r="ID30" s="402"/>
      <c r="IE30" s="402"/>
      <c r="IF30" s="402"/>
      <c r="IG30" s="402"/>
      <c r="IH30" s="402"/>
      <c r="II30" s="402"/>
      <c r="IJ30" s="402"/>
    </row>
    <row r="31" spans="1:244" s="403" customFormat="1" x14ac:dyDescent="0.35">
      <c r="A31" s="427" t="s">
        <v>7</v>
      </c>
      <c r="B31" s="404" t="s">
        <v>225</v>
      </c>
      <c r="C31" s="405" t="s">
        <v>222</v>
      </c>
      <c r="D31" s="51">
        <v>10391</v>
      </c>
      <c r="E31" s="424">
        <v>10345</v>
      </c>
      <c r="F31" s="47">
        <v>10330</v>
      </c>
      <c r="G31" s="397">
        <v>9976</v>
      </c>
      <c r="H31" s="398">
        <f t="shared" ref="H31:H38" si="4">F31/D31*100</f>
        <v>99.412953517467045</v>
      </c>
      <c r="I31" s="399">
        <f t="shared" si="2"/>
        <v>96.573088092933205</v>
      </c>
      <c r="J31" s="398"/>
      <c r="K31" s="370">
        <f t="shared" si="0"/>
        <v>-354</v>
      </c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  <c r="AJ31" s="402"/>
      <c r="AK31" s="402"/>
      <c r="AL31" s="402"/>
      <c r="AM31" s="402"/>
      <c r="AN31" s="402"/>
      <c r="AO31" s="402"/>
      <c r="AP31" s="402"/>
      <c r="AQ31" s="402"/>
      <c r="AR31" s="402"/>
      <c r="AS31" s="402"/>
      <c r="AT31" s="402"/>
      <c r="AU31" s="402"/>
      <c r="AV31" s="402"/>
      <c r="AW31" s="402"/>
      <c r="AX31" s="402"/>
      <c r="AY31" s="402"/>
      <c r="AZ31" s="402"/>
      <c r="BA31" s="402"/>
      <c r="BB31" s="402"/>
      <c r="BC31" s="402"/>
      <c r="BD31" s="402"/>
      <c r="BE31" s="402"/>
      <c r="BF31" s="402"/>
      <c r="BG31" s="402"/>
      <c r="BH31" s="402"/>
      <c r="BI31" s="402"/>
      <c r="BJ31" s="402"/>
      <c r="BK31" s="402"/>
      <c r="BL31" s="402"/>
      <c r="BM31" s="402"/>
      <c r="BN31" s="402"/>
      <c r="BO31" s="402"/>
      <c r="BP31" s="402"/>
      <c r="BQ31" s="402"/>
      <c r="BR31" s="402"/>
      <c r="BS31" s="402"/>
      <c r="BT31" s="402"/>
      <c r="BU31" s="402"/>
      <c r="BV31" s="402"/>
      <c r="BW31" s="402"/>
      <c r="BX31" s="402"/>
      <c r="BY31" s="402"/>
      <c r="BZ31" s="402"/>
      <c r="CA31" s="402"/>
      <c r="CB31" s="402"/>
      <c r="CC31" s="402"/>
      <c r="CD31" s="402"/>
      <c r="CE31" s="402"/>
      <c r="CF31" s="402"/>
      <c r="CG31" s="402"/>
      <c r="CH31" s="402"/>
      <c r="CI31" s="402"/>
      <c r="CJ31" s="402"/>
      <c r="CK31" s="402"/>
      <c r="CL31" s="402"/>
      <c r="CM31" s="402"/>
      <c r="CN31" s="402"/>
      <c r="CO31" s="402"/>
      <c r="CP31" s="402"/>
      <c r="CQ31" s="402"/>
      <c r="CR31" s="402"/>
      <c r="CS31" s="402"/>
      <c r="CT31" s="402"/>
      <c r="CU31" s="402"/>
      <c r="CV31" s="402"/>
      <c r="CW31" s="402"/>
      <c r="CX31" s="402"/>
      <c r="CY31" s="402"/>
      <c r="CZ31" s="402"/>
      <c r="DA31" s="402"/>
      <c r="DB31" s="402"/>
      <c r="DC31" s="402"/>
      <c r="DD31" s="402"/>
      <c r="DE31" s="402"/>
      <c r="DF31" s="402"/>
      <c r="DG31" s="402"/>
      <c r="DH31" s="402"/>
      <c r="DI31" s="402"/>
      <c r="DJ31" s="402"/>
      <c r="DK31" s="402"/>
      <c r="DL31" s="402"/>
      <c r="DM31" s="402"/>
      <c r="DN31" s="402"/>
      <c r="DO31" s="402"/>
      <c r="DP31" s="402"/>
      <c r="DQ31" s="402"/>
      <c r="DR31" s="402"/>
      <c r="DS31" s="402"/>
      <c r="DT31" s="402"/>
      <c r="DU31" s="402"/>
      <c r="DV31" s="402"/>
      <c r="DW31" s="402"/>
      <c r="DX31" s="402"/>
      <c r="DY31" s="402"/>
      <c r="DZ31" s="402"/>
      <c r="EA31" s="402"/>
      <c r="EB31" s="402"/>
      <c r="EC31" s="402"/>
      <c r="ED31" s="402"/>
      <c r="EE31" s="402"/>
      <c r="EF31" s="402"/>
      <c r="EG31" s="402"/>
      <c r="EH31" s="402"/>
      <c r="EI31" s="402"/>
      <c r="EJ31" s="402"/>
      <c r="EK31" s="402"/>
      <c r="EL31" s="402"/>
      <c r="EM31" s="402"/>
      <c r="EN31" s="402"/>
      <c r="EO31" s="402"/>
      <c r="EP31" s="402"/>
      <c r="EQ31" s="402"/>
      <c r="ER31" s="402"/>
      <c r="ES31" s="402"/>
      <c r="ET31" s="402"/>
      <c r="EU31" s="402"/>
      <c r="EV31" s="402"/>
      <c r="EW31" s="402"/>
      <c r="EX31" s="402"/>
      <c r="EY31" s="402"/>
      <c r="EZ31" s="402"/>
      <c r="FA31" s="402"/>
      <c r="FB31" s="402"/>
      <c r="FC31" s="402"/>
      <c r="FD31" s="402"/>
      <c r="FE31" s="402"/>
      <c r="FF31" s="402"/>
      <c r="FG31" s="402"/>
      <c r="FH31" s="402"/>
      <c r="FI31" s="402"/>
      <c r="FJ31" s="402"/>
      <c r="FK31" s="402"/>
      <c r="FL31" s="402"/>
      <c r="FM31" s="402"/>
      <c r="FN31" s="402"/>
      <c r="FO31" s="402"/>
      <c r="FP31" s="402"/>
      <c r="FQ31" s="402"/>
      <c r="FR31" s="402"/>
      <c r="FS31" s="402"/>
      <c r="FT31" s="402"/>
      <c r="FU31" s="402"/>
      <c r="FV31" s="402"/>
      <c r="FW31" s="402"/>
      <c r="FX31" s="402"/>
      <c r="FY31" s="402"/>
      <c r="FZ31" s="402"/>
      <c r="GA31" s="402"/>
      <c r="GB31" s="402"/>
      <c r="GC31" s="402"/>
      <c r="GD31" s="402"/>
      <c r="GE31" s="402"/>
      <c r="GF31" s="402"/>
      <c r="GG31" s="402"/>
      <c r="GH31" s="402"/>
      <c r="GI31" s="402"/>
      <c r="GJ31" s="402"/>
      <c r="GK31" s="402"/>
      <c r="GL31" s="402"/>
      <c r="GM31" s="402"/>
      <c r="GN31" s="402"/>
      <c r="GO31" s="402"/>
      <c r="GP31" s="402"/>
      <c r="GQ31" s="402"/>
      <c r="GR31" s="402"/>
      <c r="GS31" s="402"/>
      <c r="GT31" s="402"/>
      <c r="GU31" s="402"/>
      <c r="GV31" s="402"/>
      <c r="GW31" s="402"/>
      <c r="GX31" s="402"/>
      <c r="GY31" s="402"/>
      <c r="GZ31" s="402"/>
      <c r="HA31" s="402"/>
      <c r="HB31" s="402"/>
      <c r="HC31" s="402"/>
      <c r="HD31" s="402"/>
      <c r="HE31" s="402"/>
      <c r="HF31" s="402"/>
      <c r="HG31" s="402"/>
      <c r="HH31" s="402"/>
      <c r="HI31" s="402"/>
      <c r="HJ31" s="402"/>
      <c r="HK31" s="402"/>
      <c r="HL31" s="402"/>
      <c r="HM31" s="402"/>
      <c r="HN31" s="402"/>
      <c r="HO31" s="402"/>
      <c r="HP31" s="402"/>
      <c r="HQ31" s="402"/>
      <c r="HR31" s="402"/>
      <c r="HS31" s="402"/>
      <c r="HT31" s="402"/>
      <c r="HU31" s="402"/>
      <c r="HV31" s="402"/>
      <c r="HW31" s="402"/>
      <c r="HX31" s="402"/>
      <c r="HY31" s="402"/>
      <c r="HZ31" s="402"/>
      <c r="IA31" s="402"/>
      <c r="IB31" s="402"/>
      <c r="IC31" s="402"/>
      <c r="ID31" s="402"/>
      <c r="IE31" s="402"/>
      <c r="IF31" s="402"/>
      <c r="IG31" s="402"/>
      <c r="IH31" s="402"/>
      <c r="II31" s="402"/>
      <c r="IJ31" s="402"/>
    </row>
    <row r="32" spans="1:244" x14ac:dyDescent="0.35">
      <c r="A32" s="410"/>
      <c r="B32" s="364" t="s">
        <v>235</v>
      </c>
      <c r="C32" s="365" t="s">
        <v>222</v>
      </c>
      <c r="D32" s="52">
        <v>2233</v>
      </c>
      <c r="E32" s="428">
        <v>2227</v>
      </c>
      <c r="F32" s="48">
        <v>2357</v>
      </c>
      <c r="G32" s="367">
        <v>2694</v>
      </c>
      <c r="H32" s="368">
        <f t="shared" si="4"/>
        <v>105.55306762203314</v>
      </c>
      <c r="I32" s="369">
        <f t="shared" si="2"/>
        <v>114.29783623249894</v>
      </c>
      <c r="J32" s="368"/>
      <c r="K32" s="370">
        <f t="shared" si="0"/>
        <v>337</v>
      </c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1"/>
      <c r="CL32" s="371"/>
      <c r="CM32" s="371"/>
      <c r="CN32" s="371"/>
      <c r="CO32" s="371"/>
      <c r="CP32" s="371"/>
      <c r="CQ32" s="371"/>
      <c r="CR32" s="371"/>
      <c r="CS32" s="371"/>
      <c r="CT32" s="371"/>
      <c r="CU32" s="371"/>
      <c r="CV32" s="371"/>
      <c r="CW32" s="371"/>
      <c r="CX32" s="371"/>
      <c r="CY32" s="371"/>
      <c r="CZ32" s="371"/>
      <c r="DA32" s="371"/>
      <c r="DB32" s="371"/>
      <c r="DC32" s="371"/>
      <c r="DD32" s="371"/>
      <c r="DE32" s="371"/>
      <c r="DF32" s="371"/>
      <c r="DG32" s="371"/>
      <c r="DH32" s="371"/>
      <c r="DI32" s="371"/>
      <c r="DJ32" s="371"/>
      <c r="DK32" s="371"/>
      <c r="DL32" s="371"/>
      <c r="DM32" s="371"/>
      <c r="DN32" s="371"/>
      <c r="DO32" s="371"/>
      <c r="DP32" s="371"/>
      <c r="DQ32" s="371"/>
      <c r="DR32" s="371"/>
      <c r="DS32" s="371"/>
      <c r="DT32" s="371"/>
      <c r="DU32" s="371"/>
      <c r="DV32" s="371"/>
      <c r="DW32" s="371"/>
      <c r="DX32" s="371"/>
      <c r="DY32" s="371"/>
      <c r="DZ32" s="371"/>
      <c r="EA32" s="371"/>
      <c r="EB32" s="371"/>
      <c r="EC32" s="371"/>
      <c r="ED32" s="371"/>
      <c r="EE32" s="371"/>
      <c r="EF32" s="371"/>
      <c r="EG32" s="371"/>
      <c r="EH32" s="371"/>
      <c r="EI32" s="371"/>
      <c r="EJ32" s="371"/>
      <c r="EK32" s="371"/>
      <c r="EL32" s="371"/>
      <c r="EM32" s="371"/>
      <c r="EN32" s="371"/>
      <c r="EO32" s="371"/>
      <c r="EP32" s="371"/>
      <c r="EQ32" s="371"/>
      <c r="ER32" s="371"/>
      <c r="ES32" s="371"/>
      <c r="ET32" s="371"/>
      <c r="EU32" s="371"/>
      <c r="EV32" s="371"/>
      <c r="EW32" s="371"/>
      <c r="EX32" s="371"/>
      <c r="EY32" s="371"/>
      <c r="EZ32" s="371"/>
      <c r="FA32" s="371"/>
      <c r="FB32" s="371"/>
      <c r="FC32" s="371"/>
      <c r="FD32" s="371"/>
      <c r="FE32" s="371"/>
      <c r="FF32" s="371"/>
      <c r="FG32" s="371"/>
      <c r="FH32" s="371"/>
      <c r="FI32" s="371"/>
      <c r="FJ32" s="371"/>
      <c r="FK32" s="371"/>
      <c r="FL32" s="371"/>
      <c r="FM32" s="371"/>
      <c r="FN32" s="371"/>
      <c r="FO32" s="371"/>
      <c r="FP32" s="371"/>
      <c r="FQ32" s="371"/>
      <c r="FR32" s="371"/>
      <c r="FS32" s="371"/>
      <c r="FT32" s="371"/>
      <c r="FU32" s="371"/>
      <c r="FV32" s="371"/>
      <c r="FW32" s="371"/>
      <c r="FX32" s="371"/>
      <c r="FY32" s="371"/>
      <c r="FZ32" s="371"/>
      <c r="GA32" s="371"/>
      <c r="GB32" s="371"/>
      <c r="GC32" s="371"/>
      <c r="GD32" s="371"/>
      <c r="GE32" s="371"/>
      <c r="GF32" s="371"/>
      <c r="GG32" s="371"/>
      <c r="GH32" s="371"/>
      <c r="GI32" s="371"/>
      <c r="GJ32" s="371"/>
      <c r="GK32" s="371"/>
      <c r="GL32" s="371"/>
      <c r="GM32" s="371"/>
      <c r="GN32" s="371"/>
      <c r="GO32" s="371"/>
      <c r="GP32" s="371"/>
      <c r="GQ32" s="371"/>
      <c r="GR32" s="371"/>
      <c r="GS32" s="371"/>
      <c r="GT32" s="371"/>
      <c r="GU32" s="371"/>
      <c r="GV32" s="371"/>
      <c r="GW32" s="371"/>
      <c r="GX32" s="371"/>
      <c r="GY32" s="371"/>
      <c r="GZ32" s="371"/>
      <c r="HA32" s="371"/>
      <c r="HB32" s="371"/>
      <c r="HC32" s="371"/>
      <c r="HD32" s="371"/>
      <c r="HE32" s="371"/>
      <c r="HF32" s="371"/>
      <c r="HG32" s="371"/>
      <c r="HH32" s="371"/>
      <c r="HI32" s="371"/>
      <c r="HJ32" s="371"/>
      <c r="HK32" s="371"/>
      <c r="HL32" s="371"/>
      <c r="HM32" s="371"/>
      <c r="HN32" s="371"/>
      <c r="HO32" s="371"/>
      <c r="HP32" s="371"/>
      <c r="HQ32" s="371"/>
      <c r="HR32" s="371"/>
      <c r="HS32" s="371"/>
      <c r="HT32" s="371"/>
      <c r="HU32" s="371"/>
      <c r="HV32" s="371"/>
      <c r="HW32" s="371"/>
      <c r="HX32" s="371"/>
      <c r="HY32" s="371"/>
      <c r="HZ32" s="371"/>
      <c r="IA32" s="371"/>
      <c r="IB32" s="371"/>
      <c r="IC32" s="371"/>
      <c r="ID32" s="371"/>
      <c r="IE32" s="371"/>
      <c r="IF32" s="371"/>
      <c r="IG32" s="371"/>
      <c r="IH32" s="371"/>
      <c r="II32" s="371"/>
      <c r="IJ32" s="371"/>
    </row>
    <row r="33" spans="1:244" s="403" customFormat="1" x14ac:dyDescent="0.35">
      <c r="A33" s="427" t="s">
        <v>7</v>
      </c>
      <c r="B33" s="404" t="s">
        <v>221</v>
      </c>
      <c r="C33" s="405" t="s">
        <v>210</v>
      </c>
      <c r="D33" s="51">
        <v>405</v>
      </c>
      <c r="E33" s="424">
        <v>415</v>
      </c>
      <c r="F33" s="47">
        <v>408</v>
      </c>
      <c r="G33" s="397">
        <v>403</v>
      </c>
      <c r="H33" s="398">
        <f t="shared" si="4"/>
        <v>100.74074074074073</v>
      </c>
      <c r="I33" s="399">
        <f t="shared" si="2"/>
        <v>98.774509803921575</v>
      </c>
      <c r="J33" s="398"/>
      <c r="K33" s="370">
        <f t="shared" si="0"/>
        <v>-5</v>
      </c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2"/>
      <c r="AJ33" s="402"/>
      <c r="AK33" s="402"/>
      <c r="AL33" s="402"/>
      <c r="AM33" s="402"/>
      <c r="AN33" s="402"/>
      <c r="AO33" s="402"/>
      <c r="AP33" s="402"/>
      <c r="AQ33" s="402"/>
      <c r="AR33" s="402"/>
      <c r="AS33" s="402"/>
      <c r="AT33" s="402"/>
      <c r="AU33" s="402"/>
      <c r="AV33" s="402"/>
      <c r="AW33" s="402"/>
      <c r="AX33" s="402"/>
      <c r="AY33" s="402"/>
      <c r="AZ33" s="402"/>
      <c r="BA33" s="402"/>
      <c r="BB33" s="402"/>
      <c r="BC33" s="402"/>
      <c r="BD33" s="402"/>
      <c r="BE33" s="402"/>
      <c r="BF33" s="402"/>
      <c r="BG33" s="402"/>
      <c r="BH33" s="402"/>
      <c r="BI33" s="402"/>
      <c r="BJ33" s="402"/>
      <c r="BK33" s="402"/>
      <c r="BL33" s="402"/>
      <c r="BM33" s="402"/>
      <c r="BN33" s="402"/>
      <c r="BO33" s="402"/>
      <c r="BP33" s="402"/>
      <c r="BQ33" s="402"/>
      <c r="BR33" s="402"/>
      <c r="BS33" s="402"/>
      <c r="BT33" s="402"/>
      <c r="BU33" s="402"/>
      <c r="BV33" s="402"/>
      <c r="BW33" s="402"/>
      <c r="BX33" s="402"/>
      <c r="BY33" s="402"/>
      <c r="BZ33" s="402"/>
      <c r="CA33" s="402"/>
      <c r="CB33" s="402"/>
      <c r="CC33" s="402"/>
      <c r="CD33" s="402"/>
      <c r="CE33" s="402"/>
      <c r="CF33" s="402"/>
      <c r="CG33" s="402"/>
      <c r="CH33" s="402"/>
      <c r="CI33" s="402"/>
      <c r="CJ33" s="402"/>
      <c r="CK33" s="402"/>
      <c r="CL33" s="402"/>
      <c r="CM33" s="402"/>
      <c r="CN33" s="402"/>
      <c r="CO33" s="402"/>
      <c r="CP33" s="402"/>
      <c r="CQ33" s="402"/>
      <c r="CR33" s="402"/>
      <c r="CS33" s="402"/>
      <c r="CT33" s="402"/>
      <c r="CU33" s="402"/>
      <c r="CV33" s="402"/>
      <c r="CW33" s="402"/>
      <c r="CX33" s="402"/>
      <c r="CY33" s="402"/>
      <c r="CZ33" s="402"/>
      <c r="DA33" s="402"/>
      <c r="DB33" s="402"/>
      <c r="DC33" s="402"/>
      <c r="DD33" s="402"/>
      <c r="DE33" s="402"/>
      <c r="DF33" s="402"/>
      <c r="DG33" s="402"/>
      <c r="DH33" s="402"/>
      <c r="DI33" s="402"/>
      <c r="DJ33" s="402"/>
      <c r="DK33" s="402"/>
      <c r="DL33" s="402"/>
      <c r="DM33" s="402"/>
      <c r="DN33" s="402"/>
      <c r="DO33" s="402"/>
      <c r="DP33" s="402"/>
      <c r="DQ33" s="402"/>
      <c r="DR33" s="402"/>
      <c r="DS33" s="402"/>
      <c r="DT33" s="402"/>
      <c r="DU33" s="402"/>
      <c r="DV33" s="402"/>
      <c r="DW33" s="402"/>
      <c r="DX33" s="402"/>
      <c r="DY33" s="402"/>
      <c r="DZ33" s="402"/>
      <c r="EA33" s="402"/>
      <c r="EB33" s="402"/>
      <c r="EC33" s="402"/>
      <c r="ED33" s="402"/>
      <c r="EE33" s="402"/>
      <c r="EF33" s="402"/>
      <c r="EG33" s="402"/>
      <c r="EH33" s="402"/>
      <c r="EI33" s="402"/>
      <c r="EJ33" s="402"/>
      <c r="EK33" s="402"/>
      <c r="EL33" s="402"/>
      <c r="EM33" s="402"/>
      <c r="EN33" s="402"/>
      <c r="EO33" s="402"/>
      <c r="EP33" s="402"/>
      <c r="EQ33" s="402"/>
      <c r="ER33" s="402"/>
      <c r="ES33" s="402"/>
      <c r="ET33" s="402"/>
      <c r="EU33" s="402"/>
      <c r="EV33" s="402"/>
      <c r="EW33" s="402"/>
      <c r="EX33" s="402"/>
      <c r="EY33" s="402"/>
      <c r="EZ33" s="402"/>
      <c r="FA33" s="402"/>
      <c r="FB33" s="402"/>
      <c r="FC33" s="402"/>
      <c r="FD33" s="402"/>
      <c r="FE33" s="402"/>
      <c r="FF33" s="402"/>
      <c r="FG33" s="402"/>
      <c r="FH33" s="402"/>
      <c r="FI33" s="402"/>
      <c r="FJ33" s="402"/>
      <c r="FK33" s="402"/>
      <c r="FL33" s="402"/>
      <c r="FM33" s="402"/>
      <c r="FN33" s="402"/>
      <c r="FO33" s="402"/>
      <c r="FP33" s="402"/>
      <c r="FQ33" s="402"/>
      <c r="FR33" s="402"/>
      <c r="FS33" s="402"/>
      <c r="FT33" s="402"/>
      <c r="FU33" s="402"/>
      <c r="FV33" s="402"/>
      <c r="FW33" s="402"/>
      <c r="FX33" s="402"/>
      <c r="FY33" s="402"/>
      <c r="FZ33" s="402"/>
      <c r="GA33" s="402"/>
      <c r="GB33" s="402"/>
      <c r="GC33" s="402"/>
      <c r="GD33" s="402"/>
      <c r="GE33" s="402"/>
      <c r="GF33" s="402"/>
      <c r="GG33" s="402"/>
      <c r="GH33" s="402"/>
      <c r="GI33" s="402"/>
      <c r="GJ33" s="402"/>
      <c r="GK33" s="402"/>
      <c r="GL33" s="402"/>
      <c r="GM33" s="402"/>
      <c r="GN33" s="402"/>
      <c r="GO33" s="402"/>
      <c r="GP33" s="402"/>
      <c r="GQ33" s="402"/>
      <c r="GR33" s="402"/>
      <c r="GS33" s="402"/>
      <c r="GT33" s="402"/>
      <c r="GU33" s="402"/>
      <c r="GV33" s="402"/>
      <c r="GW33" s="402"/>
      <c r="GX33" s="402"/>
      <c r="GY33" s="402"/>
      <c r="GZ33" s="402"/>
      <c r="HA33" s="402"/>
      <c r="HB33" s="402"/>
      <c r="HC33" s="402"/>
      <c r="HD33" s="402"/>
      <c r="HE33" s="402"/>
      <c r="HF33" s="402"/>
      <c r="HG33" s="402"/>
      <c r="HH33" s="402"/>
      <c r="HI33" s="402"/>
      <c r="HJ33" s="402"/>
      <c r="HK33" s="402"/>
      <c r="HL33" s="402"/>
      <c r="HM33" s="402"/>
      <c r="HN33" s="402"/>
      <c r="HO33" s="402"/>
      <c r="HP33" s="402"/>
      <c r="HQ33" s="402"/>
      <c r="HR33" s="402"/>
      <c r="HS33" s="402"/>
      <c r="HT33" s="402"/>
      <c r="HU33" s="402"/>
      <c r="HV33" s="402"/>
      <c r="HW33" s="402"/>
      <c r="HX33" s="402"/>
      <c r="HY33" s="402"/>
      <c r="HZ33" s="402"/>
      <c r="IA33" s="402"/>
      <c r="IB33" s="402"/>
      <c r="IC33" s="402"/>
      <c r="ID33" s="402"/>
      <c r="IE33" s="402"/>
      <c r="IF33" s="402"/>
      <c r="IG33" s="402"/>
      <c r="IH33" s="402"/>
      <c r="II33" s="402"/>
      <c r="IJ33" s="402"/>
    </row>
    <row r="34" spans="1:244" x14ac:dyDescent="0.35">
      <c r="A34" s="410"/>
      <c r="B34" s="364" t="s">
        <v>242</v>
      </c>
      <c r="C34" s="365" t="s">
        <v>15</v>
      </c>
      <c r="D34" s="415">
        <v>99.8</v>
      </c>
      <c r="E34" s="429">
        <v>99.8</v>
      </c>
      <c r="F34" s="429">
        <v>99.8</v>
      </c>
      <c r="G34" s="414">
        <v>99.8</v>
      </c>
      <c r="H34" s="368">
        <f t="shared" si="4"/>
        <v>100</v>
      </c>
      <c r="I34" s="369">
        <f t="shared" si="2"/>
        <v>100</v>
      </c>
      <c r="J34" s="368"/>
      <c r="K34" s="370">
        <f t="shared" si="0"/>
        <v>0</v>
      </c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371"/>
      <c r="DD34" s="371"/>
      <c r="DE34" s="371"/>
      <c r="DF34" s="371"/>
      <c r="DG34" s="371"/>
      <c r="DH34" s="371"/>
      <c r="DI34" s="371"/>
      <c r="DJ34" s="371"/>
      <c r="DK34" s="371"/>
      <c r="DL34" s="371"/>
      <c r="DM34" s="371"/>
      <c r="DN34" s="371"/>
      <c r="DO34" s="371"/>
      <c r="DP34" s="371"/>
      <c r="DQ34" s="371"/>
      <c r="DR34" s="371"/>
      <c r="DS34" s="371"/>
      <c r="DT34" s="371"/>
      <c r="DU34" s="371"/>
      <c r="DV34" s="371"/>
      <c r="DW34" s="371"/>
      <c r="DX34" s="371"/>
      <c r="DY34" s="371"/>
      <c r="DZ34" s="371"/>
      <c r="EA34" s="371"/>
      <c r="EB34" s="371"/>
      <c r="EC34" s="371"/>
      <c r="ED34" s="371"/>
      <c r="EE34" s="371"/>
      <c r="EF34" s="371"/>
      <c r="EG34" s="371"/>
      <c r="EH34" s="371"/>
      <c r="EI34" s="371"/>
      <c r="EJ34" s="371"/>
      <c r="EK34" s="371"/>
      <c r="EL34" s="371"/>
      <c r="EM34" s="371"/>
      <c r="EN34" s="371"/>
      <c r="EO34" s="371"/>
      <c r="EP34" s="371"/>
      <c r="EQ34" s="371"/>
      <c r="ER34" s="371"/>
      <c r="ES34" s="371"/>
      <c r="ET34" s="371"/>
      <c r="EU34" s="371"/>
      <c r="EV34" s="371"/>
      <c r="EW34" s="371"/>
      <c r="EX34" s="371"/>
      <c r="EY34" s="371"/>
      <c r="EZ34" s="371"/>
      <c r="FA34" s="371"/>
      <c r="FB34" s="371"/>
      <c r="FC34" s="371"/>
      <c r="FD34" s="371"/>
      <c r="FE34" s="371"/>
      <c r="FF34" s="371"/>
      <c r="FG34" s="371"/>
      <c r="FH34" s="371"/>
      <c r="FI34" s="371"/>
      <c r="FJ34" s="371"/>
      <c r="FK34" s="371"/>
      <c r="FL34" s="371"/>
      <c r="FM34" s="371"/>
      <c r="FN34" s="371"/>
      <c r="FO34" s="371"/>
      <c r="FP34" s="371"/>
      <c r="FQ34" s="371"/>
      <c r="FR34" s="371"/>
      <c r="FS34" s="371"/>
      <c r="FT34" s="371"/>
      <c r="FU34" s="371"/>
      <c r="FV34" s="371"/>
      <c r="FW34" s="371"/>
      <c r="FX34" s="371"/>
      <c r="FY34" s="371"/>
      <c r="FZ34" s="371"/>
      <c r="GA34" s="371"/>
      <c r="GB34" s="371"/>
      <c r="GC34" s="371"/>
      <c r="GD34" s="371"/>
      <c r="GE34" s="371"/>
      <c r="GF34" s="371"/>
      <c r="GG34" s="371"/>
      <c r="GH34" s="371"/>
      <c r="GI34" s="371"/>
      <c r="GJ34" s="371"/>
      <c r="GK34" s="371"/>
      <c r="GL34" s="371"/>
      <c r="GM34" s="371"/>
      <c r="GN34" s="371"/>
      <c r="GO34" s="371"/>
      <c r="GP34" s="371"/>
      <c r="GQ34" s="371"/>
      <c r="GR34" s="371"/>
      <c r="GS34" s="371"/>
      <c r="GT34" s="371"/>
      <c r="GU34" s="371"/>
      <c r="GV34" s="371"/>
      <c r="GW34" s="371"/>
      <c r="GX34" s="371"/>
      <c r="GY34" s="371"/>
      <c r="GZ34" s="371"/>
      <c r="HA34" s="371"/>
      <c r="HB34" s="371"/>
      <c r="HC34" s="371"/>
      <c r="HD34" s="371"/>
      <c r="HE34" s="371"/>
      <c r="HF34" s="371"/>
      <c r="HG34" s="371"/>
      <c r="HH34" s="371"/>
      <c r="HI34" s="371"/>
      <c r="HJ34" s="371"/>
      <c r="HK34" s="371"/>
      <c r="HL34" s="371"/>
      <c r="HM34" s="371"/>
      <c r="HN34" s="371"/>
      <c r="HO34" s="371"/>
      <c r="HP34" s="371"/>
      <c r="HQ34" s="371"/>
      <c r="HR34" s="371"/>
      <c r="HS34" s="371"/>
      <c r="HT34" s="371"/>
      <c r="HU34" s="371"/>
      <c r="HV34" s="371"/>
      <c r="HW34" s="371"/>
      <c r="HX34" s="371"/>
      <c r="HY34" s="371"/>
      <c r="HZ34" s="371"/>
      <c r="IA34" s="371"/>
      <c r="IB34" s="371"/>
      <c r="IC34" s="371"/>
      <c r="ID34" s="371"/>
      <c r="IE34" s="371"/>
      <c r="IF34" s="371"/>
      <c r="IG34" s="371"/>
      <c r="IH34" s="371"/>
      <c r="II34" s="371"/>
      <c r="IJ34" s="371"/>
    </row>
    <row r="35" spans="1:244" x14ac:dyDescent="0.35">
      <c r="A35" s="410"/>
      <c r="B35" s="364" t="s">
        <v>241</v>
      </c>
      <c r="C35" s="365" t="s">
        <v>15</v>
      </c>
      <c r="D35" s="430">
        <v>99.7</v>
      </c>
      <c r="E35" s="429">
        <v>99.7</v>
      </c>
      <c r="F35" s="429">
        <v>99.7</v>
      </c>
      <c r="G35" s="414">
        <v>99.7</v>
      </c>
      <c r="H35" s="368">
        <f t="shared" si="4"/>
        <v>100</v>
      </c>
      <c r="I35" s="369">
        <f t="shared" si="2"/>
        <v>100</v>
      </c>
      <c r="J35" s="368"/>
      <c r="K35" s="370">
        <f t="shared" si="0"/>
        <v>0</v>
      </c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  <c r="CR35" s="371"/>
      <c r="CS35" s="371"/>
      <c r="CT35" s="371"/>
      <c r="CU35" s="371"/>
      <c r="CV35" s="371"/>
      <c r="CW35" s="371"/>
      <c r="CX35" s="371"/>
      <c r="CY35" s="371"/>
      <c r="CZ35" s="371"/>
      <c r="DA35" s="371"/>
      <c r="DB35" s="371"/>
      <c r="DC35" s="371"/>
      <c r="DD35" s="371"/>
      <c r="DE35" s="371"/>
      <c r="DF35" s="371"/>
      <c r="DG35" s="371"/>
      <c r="DH35" s="371"/>
      <c r="DI35" s="371"/>
      <c r="DJ35" s="371"/>
      <c r="DK35" s="371"/>
      <c r="DL35" s="371"/>
      <c r="DM35" s="371"/>
      <c r="DN35" s="371"/>
      <c r="DO35" s="371"/>
      <c r="DP35" s="371"/>
      <c r="DQ35" s="371"/>
      <c r="DR35" s="371"/>
      <c r="DS35" s="371"/>
      <c r="DT35" s="371"/>
      <c r="DU35" s="371"/>
      <c r="DV35" s="371"/>
      <c r="DW35" s="371"/>
      <c r="DX35" s="371"/>
      <c r="DY35" s="371"/>
      <c r="DZ35" s="371"/>
      <c r="EA35" s="371"/>
      <c r="EB35" s="371"/>
      <c r="EC35" s="371"/>
      <c r="ED35" s="371"/>
      <c r="EE35" s="371"/>
      <c r="EF35" s="371"/>
      <c r="EG35" s="371"/>
      <c r="EH35" s="371"/>
      <c r="EI35" s="371"/>
      <c r="EJ35" s="371"/>
      <c r="EK35" s="371"/>
      <c r="EL35" s="371"/>
      <c r="EM35" s="371"/>
      <c r="EN35" s="371"/>
      <c r="EO35" s="371"/>
      <c r="EP35" s="371"/>
      <c r="EQ35" s="371"/>
      <c r="ER35" s="371"/>
      <c r="ES35" s="371"/>
      <c r="ET35" s="371"/>
      <c r="EU35" s="371"/>
      <c r="EV35" s="371"/>
      <c r="EW35" s="371"/>
      <c r="EX35" s="371"/>
      <c r="EY35" s="371"/>
      <c r="EZ35" s="371"/>
      <c r="FA35" s="371"/>
      <c r="FB35" s="371"/>
      <c r="FC35" s="371"/>
      <c r="FD35" s="371"/>
      <c r="FE35" s="371"/>
      <c r="FF35" s="371"/>
      <c r="FG35" s="371"/>
      <c r="FH35" s="371"/>
      <c r="FI35" s="371"/>
      <c r="FJ35" s="371"/>
      <c r="FK35" s="371"/>
      <c r="FL35" s="371"/>
      <c r="FM35" s="371"/>
      <c r="FN35" s="371"/>
      <c r="FO35" s="371"/>
      <c r="FP35" s="371"/>
      <c r="FQ35" s="371"/>
      <c r="FR35" s="371"/>
      <c r="FS35" s="371"/>
      <c r="FT35" s="371"/>
      <c r="FU35" s="371"/>
      <c r="FV35" s="371"/>
      <c r="FW35" s="371"/>
      <c r="FX35" s="371"/>
      <c r="FY35" s="371"/>
      <c r="FZ35" s="371"/>
      <c r="GA35" s="371"/>
      <c r="GB35" s="371"/>
      <c r="GC35" s="371"/>
      <c r="GD35" s="371"/>
      <c r="GE35" s="371"/>
      <c r="GF35" s="371"/>
      <c r="GG35" s="371"/>
      <c r="GH35" s="371"/>
      <c r="GI35" s="371"/>
      <c r="GJ35" s="371"/>
      <c r="GK35" s="371"/>
      <c r="GL35" s="371"/>
      <c r="GM35" s="371"/>
      <c r="GN35" s="371"/>
      <c r="GO35" s="371"/>
      <c r="GP35" s="371"/>
      <c r="GQ35" s="371"/>
      <c r="GR35" s="371"/>
      <c r="GS35" s="371"/>
      <c r="GT35" s="371"/>
      <c r="GU35" s="371"/>
      <c r="GV35" s="371"/>
      <c r="GW35" s="371"/>
      <c r="GX35" s="371"/>
      <c r="GY35" s="371"/>
      <c r="GZ35" s="371"/>
      <c r="HA35" s="371"/>
      <c r="HB35" s="371"/>
      <c r="HC35" s="371"/>
      <c r="HD35" s="371"/>
      <c r="HE35" s="371"/>
      <c r="HF35" s="371"/>
      <c r="HG35" s="371"/>
      <c r="HH35" s="371"/>
      <c r="HI35" s="371"/>
      <c r="HJ35" s="371"/>
      <c r="HK35" s="371"/>
      <c r="HL35" s="371"/>
      <c r="HM35" s="371"/>
      <c r="HN35" s="371"/>
      <c r="HO35" s="371"/>
      <c r="HP35" s="371"/>
      <c r="HQ35" s="371"/>
      <c r="HR35" s="371"/>
      <c r="HS35" s="371"/>
      <c r="HT35" s="371"/>
      <c r="HU35" s="371"/>
      <c r="HV35" s="371"/>
      <c r="HW35" s="371"/>
      <c r="HX35" s="371"/>
      <c r="HY35" s="371"/>
      <c r="HZ35" s="371"/>
      <c r="IA35" s="371"/>
      <c r="IB35" s="371"/>
      <c r="IC35" s="371"/>
      <c r="ID35" s="371"/>
      <c r="IE35" s="371"/>
      <c r="IF35" s="371"/>
      <c r="IG35" s="371"/>
      <c r="IH35" s="371"/>
      <c r="II35" s="371"/>
      <c r="IJ35" s="371"/>
    </row>
    <row r="36" spans="1:244" x14ac:dyDescent="0.35">
      <c r="A36" s="410"/>
      <c r="B36" s="417" t="s">
        <v>240</v>
      </c>
      <c r="C36" s="365" t="s">
        <v>15</v>
      </c>
      <c r="D36" s="415">
        <v>99.7</v>
      </c>
      <c r="E36" s="429">
        <v>101.3</v>
      </c>
      <c r="F36" s="429">
        <v>99.7</v>
      </c>
      <c r="G36" s="414">
        <v>99.8</v>
      </c>
      <c r="H36" s="368">
        <f t="shared" si="4"/>
        <v>100</v>
      </c>
      <c r="I36" s="369">
        <f t="shared" si="2"/>
        <v>100.10030090270811</v>
      </c>
      <c r="J36" s="368"/>
      <c r="K36" s="370">
        <f t="shared" si="0"/>
        <v>9.9999999999994316E-2</v>
      </c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CR36" s="371"/>
      <c r="CS36" s="371"/>
      <c r="CT36" s="371"/>
      <c r="CU36" s="371"/>
      <c r="CV36" s="371"/>
      <c r="CW36" s="371"/>
      <c r="CX36" s="371"/>
      <c r="CY36" s="371"/>
      <c r="CZ36" s="371"/>
      <c r="DA36" s="371"/>
      <c r="DB36" s="371"/>
      <c r="DC36" s="371"/>
      <c r="DD36" s="371"/>
      <c r="DE36" s="371"/>
      <c r="DF36" s="371"/>
      <c r="DG36" s="371"/>
      <c r="DH36" s="371"/>
      <c r="DI36" s="371"/>
      <c r="DJ36" s="371"/>
      <c r="DK36" s="371"/>
      <c r="DL36" s="371"/>
      <c r="DM36" s="371"/>
      <c r="DN36" s="371"/>
      <c r="DO36" s="371"/>
      <c r="DP36" s="371"/>
      <c r="DQ36" s="371"/>
      <c r="DR36" s="371"/>
      <c r="DS36" s="371"/>
      <c r="DT36" s="371"/>
      <c r="DU36" s="371"/>
      <c r="DV36" s="371"/>
      <c r="DW36" s="371"/>
      <c r="DX36" s="371"/>
      <c r="DY36" s="371"/>
      <c r="DZ36" s="371"/>
      <c r="EA36" s="371"/>
      <c r="EB36" s="371"/>
      <c r="EC36" s="371"/>
      <c r="ED36" s="371"/>
      <c r="EE36" s="371"/>
      <c r="EF36" s="371"/>
      <c r="EG36" s="371"/>
      <c r="EH36" s="371"/>
      <c r="EI36" s="371"/>
      <c r="EJ36" s="371"/>
      <c r="EK36" s="371"/>
      <c r="EL36" s="371"/>
      <c r="EM36" s="371"/>
      <c r="EN36" s="371"/>
      <c r="EO36" s="371"/>
      <c r="EP36" s="371"/>
      <c r="EQ36" s="371"/>
      <c r="ER36" s="371"/>
      <c r="ES36" s="371"/>
      <c r="ET36" s="371"/>
      <c r="EU36" s="371"/>
      <c r="EV36" s="371"/>
      <c r="EW36" s="371"/>
      <c r="EX36" s="371"/>
      <c r="EY36" s="371"/>
      <c r="EZ36" s="371"/>
      <c r="FA36" s="371"/>
      <c r="FB36" s="371"/>
      <c r="FC36" s="371"/>
      <c r="FD36" s="371"/>
      <c r="FE36" s="371"/>
      <c r="FF36" s="371"/>
      <c r="FG36" s="371"/>
      <c r="FH36" s="371"/>
      <c r="FI36" s="371"/>
      <c r="FJ36" s="371"/>
      <c r="FK36" s="371"/>
      <c r="FL36" s="371"/>
      <c r="FM36" s="371"/>
      <c r="FN36" s="371"/>
      <c r="FO36" s="371"/>
      <c r="FP36" s="371"/>
      <c r="FQ36" s="371"/>
      <c r="FR36" s="371"/>
      <c r="FS36" s="371"/>
      <c r="FT36" s="371"/>
      <c r="FU36" s="371"/>
      <c r="FV36" s="371"/>
      <c r="FW36" s="371"/>
      <c r="FX36" s="371"/>
      <c r="FY36" s="371"/>
      <c r="FZ36" s="371"/>
      <c r="GA36" s="371"/>
      <c r="GB36" s="371"/>
      <c r="GC36" s="371"/>
      <c r="GD36" s="371"/>
      <c r="GE36" s="371"/>
      <c r="GF36" s="371"/>
      <c r="GG36" s="371"/>
      <c r="GH36" s="371"/>
      <c r="GI36" s="371"/>
      <c r="GJ36" s="371"/>
      <c r="GK36" s="371"/>
      <c r="GL36" s="371"/>
      <c r="GM36" s="371"/>
      <c r="GN36" s="371"/>
      <c r="GO36" s="371"/>
      <c r="GP36" s="371"/>
      <c r="GQ36" s="371"/>
      <c r="GR36" s="371"/>
      <c r="GS36" s="371"/>
      <c r="GT36" s="371"/>
      <c r="GU36" s="371"/>
      <c r="GV36" s="371"/>
      <c r="GW36" s="371"/>
      <c r="GX36" s="371"/>
      <c r="GY36" s="371"/>
      <c r="GZ36" s="371"/>
      <c r="HA36" s="371"/>
      <c r="HB36" s="371"/>
      <c r="HC36" s="371"/>
      <c r="HD36" s="371"/>
      <c r="HE36" s="371"/>
      <c r="HF36" s="371"/>
      <c r="HG36" s="371"/>
      <c r="HH36" s="371"/>
      <c r="HI36" s="371"/>
      <c r="HJ36" s="371"/>
      <c r="HK36" s="371"/>
      <c r="HL36" s="371"/>
      <c r="HM36" s="371"/>
      <c r="HN36" s="371"/>
      <c r="HO36" s="371"/>
      <c r="HP36" s="371"/>
      <c r="HQ36" s="371"/>
      <c r="HR36" s="371"/>
      <c r="HS36" s="371"/>
      <c r="HT36" s="371"/>
      <c r="HU36" s="371"/>
      <c r="HV36" s="371"/>
      <c r="HW36" s="371"/>
      <c r="HX36" s="371"/>
      <c r="HY36" s="371"/>
      <c r="HZ36" s="371"/>
      <c r="IA36" s="371"/>
      <c r="IB36" s="371"/>
      <c r="IC36" s="371"/>
      <c r="ID36" s="371"/>
      <c r="IE36" s="371"/>
      <c r="IF36" s="371"/>
      <c r="IG36" s="371"/>
      <c r="IH36" s="371"/>
      <c r="II36" s="371"/>
      <c r="IJ36" s="371"/>
    </row>
    <row r="37" spans="1:244" ht="26.4" x14ac:dyDescent="0.35">
      <c r="A37" s="410"/>
      <c r="B37" s="417" t="s">
        <v>239</v>
      </c>
      <c r="C37" s="365" t="s">
        <v>15</v>
      </c>
      <c r="D37" s="431">
        <v>0.03</v>
      </c>
      <c r="E37" s="431">
        <v>0.20439945493478701</v>
      </c>
      <c r="F37" s="431">
        <v>0.2</v>
      </c>
      <c r="G37" s="414">
        <v>0.2</v>
      </c>
      <c r="H37" s="368">
        <f>+D37/G37*100</f>
        <v>15</v>
      </c>
      <c r="I37" s="369">
        <f t="shared" si="2"/>
        <v>100</v>
      </c>
      <c r="J37" s="368"/>
      <c r="K37" s="370">
        <f t="shared" si="0"/>
        <v>0</v>
      </c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  <c r="BX37" s="371"/>
      <c r="BY37" s="371"/>
      <c r="BZ37" s="371"/>
      <c r="CA37" s="371"/>
      <c r="CB37" s="371"/>
      <c r="CC37" s="371"/>
      <c r="CD37" s="371"/>
      <c r="CE37" s="371"/>
      <c r="CF37" s="371"/>
      <c r="CG37" s="371"/>
      <c r="CH37" s="371"/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/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1"/>
      <c r="DL37" s="371"/>
      <c r="DM37" s="371"/>
      <c r="DN37" s="371"/>
      <c r="DO37" s="371"/>
      <c r="DP37" s="371"/>
      <c r="DQ37" s="371"/>
      <c r="DR37" s="371"/>
      <c r="DS37" s="371"/>
      <c r="DT37" s="371"/>
      <c r="DU37" s="371"/>
      <c r="DV37" s="371"/>
      <c r="DW37" s="371"/>
      <c r="DX37" s="371"/>
      <c r="DY37" s="371"/>
      <c r="DZ37" s="371"/>
      <c r="EA37" s="371"/>
      <c r="EB37" s="371"/>
      <c r="EC37" s="371"/>
      <c r="ED37" s="371"/>
      <c r="EE37" s="371"/>
      <c r="EF37" s="371"/>
      <c r="EG37" s="371"/>
      <c r="EH37" s="371"/>
      <c r="EI37" s="371"/>
      <c r="EJ37" s="371"/>
      <c r="EK37" s="371"/>
      <c r="EL37" s="371"/>
      <c r="EM37" s="371"/>
      <c r="EN37" s="371"/>
      <c r="EO37" s="371"/>
      <c r="EP37" s="371"/>
      <c r="EQ37" s="371"/>
      <c r="ER37" s="371"/>
      <c r="ES37" s="371"/>
      <c r="ET37" s="371"/>
      <c r="EU37" s="371"/>
      <c r="EV37" s="371"/>
      <c r="EW37" s="371"/>
      <c r="EX37" s="371"/>
      <c r="EY37" s="371"/>
      <c r="EZ37" s="371"/>
      <c r="FA37" s="371"/>
      <c r="FB37" s="371"/>
      <c r="FC37" s="371"/>
      <c r="FD37" s="371"/>
      <c r="FE37" s="371"/>
      <c r="FF37" s="371"/>
      <c r="FG37" s="371"/>
      <c r="FH37" s="371"/>
      <c r="FI37" s="371"/>
      <c r="FJ37" s="371"/>
      <c r="FK37" s="371"/>
      <c r="FL37" s="371"/>
      <c r="FM37" s="371"/>
      <c r="FN37" s="371"/>
      <c r="FO37" s="371"/>
      <c r="FP37" s="371"/>
      <c r="FQ37" s="371"/>
      <c r="FR37" s="371"/>
      <c r="FS37" s="371"/>
      <c r="FT37" s="371"/>
      <c r="FU37" s="371"/>
      <c r="FV37" s="371"/>
      <c r="FW37" s="371"/>
      <c r="FX37" s="371"/>
      <c r="FY37" s="371"/>
      <c r="FZ37" s="371"/>
      <c r="GA37" s="371"/>
      <c r="GB37" s="371"/>
      <c r="GC37" s="371"/>
      <c r="GD37" s="371"/>
      <c r="GE37" s="371"/>
      <c r="GF37" s="371"/>
      <c r="GG37" s="371"/>
      <c r="GH37" s="371"/>
      <c r="GI37" s="371"/>
      <c r="GJ37" s="371"/>
      <c r="GK37" s="371"/>
      <c r="GL37" s="371"/>
      <c r="GM37" s="371"/>
      <c r="GN37" s="371"/>
      <c r="GO37" s="371"/>
      <c r="GP37" s="371"/>
      <c r="GQ37" s="371"/>
      <c r="GR37" s="371"/>
      <c r="GS37" s="371"/>
      <c r="GT37" s="371"/>
      <c r="GU37" s="371"/>
      <c r="GV37" s="371"/>
      <c r="GW37" s="371"/>
      <c r="GX37" s="371"/>
      <c r="GY37" s="371"/>
      <c r="GZ37" s="371"/>
      <c r="HA37" s="371"/>
      <c r="HB37" s="371"/>
      <c r="HC37" s="371"/>
      <c r="HD37" s="371"/>
      <c r="HE37" s="371"/>
      <c r="HF37" s="371"/>
      <c r="HG37" s="371"/>
      <c r="HH37" s="371"/>
      <c r="HI37" s="371"/>
      <c r="HJ37" s="371"/>
      <c r="HK37" s="371"/>
      <c r="HL37" s="371"/>
      <c r="HM37" s="371"/>
      <c r="HN37" s="371"/>
      <c r="HO37" s="371"/>
      <c r="HP37" s="371"/>
      <c r="HQ37" s="371"/>
      <c r="HR37" s="371"/>
      <c r="HS37" s="371"/>
      <c r="HT37" s="371"/>
      <c r="HU37" s="371"/>
      <c r="HV37" s="371"/>
      <c r="HW37" s="371"/>
      <c r="HX37" s="371"/>
      <c r="HY37" s="371"/>
      <c r="HZ37" s="371"/>
      <c r="IA37" s="371"/>
      <c r="IB37" s="371"/>
      <c r="IC37" s="371"/>
      <c r="ID37" s="371"/>
      <c r="IE37" s="371"/>
      <c r="IF37" s="371"/>
      <c r="IG37" s="371"/>
      <c r="IH37" s="371"/>
      <c r="II37" s="371"/>
      <c r="IJ37" s="371"/>
    </row>
    <row r="38" spans="1:244" x14ac:dyDescent="0.35">
      <c r="A38" s="410"/>
      <c r="B38" s="417" t="s">
        <v>218</v>
      </c>
      <c r="C38" s="365" t="s">
        <v>15</v>
      </c>
      <c r="D38" s="431">
        <v>48</v>
      </c>
      <c r="E38" s="431">
        <v>48.999516674722088</v>
      </c>
      <c r="F38" s="431">
        <v>48.2</v>
      </c>
      <c r="G38" s="414">
        <v>49</v>
      </c>
      <c r="H38" s="368">
        <f t="shared" si="4"/>
        <v>100.41666666666667</v>
      </c>
      <c r="I38" s="369">
        <f t="shared" si="2"/>
        <v>101.65975103734439</v>
      </c>
      <c r="J38" s="368"/>
      <c r="K38" s="370">
        <f t="shared" si="0"/>
        <v>0.79999999999999716</v>
      </c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371"/>
      <c r="BT38" s="371"/>
      <c r="BU38" s="371"/>
      <c r="BV38" s="371"/>
      <c r="BW38" s="371"/>
      <c r="BX38" s="371"/>
      <c r="BY38" s="371"/>
      <c r="BZ38" s="371"/>
      <c r="CA38" s="371"/>
      <c r="CB38" s="371"/>
      <c r="CC38" s="371"/>
      <c r="CD38" s="371"/>
      <c r="CE38" s="371"/>
      <c r="CF38" s="371"/>
      <c r="CG38" s="371"/>
      <c r="CH38" s="371"/>
      <c r="CI38" s="371"/>
      <c r="CJ38" s="371"/>
      <c r="CK38" s="371"/>
      <c r="CL38" s="371"/>
      <c r="CM38" s="371"/>
      <c r="CN38" s="371"/>
      <c r="CO38" s="371"/>
      <c r="CP38" s="371"/>
      <c r="CQ38" s="371"/>
      <c r="CR38" s="371"/>
      <c r="CS38" s="371"/>
      <c r="CT38" s="371"/>
      <c r="CU38" s="371"/>
      <c r="CV38" s="371"/>
      <c r="CW38" s="371"/>
      <c r="CX38" s="371"/>
      <c r="CY38" s="371"/>
      <c r="CZ38" s="371"/>
      <c r="DA38" s="371"/>
      <c r="DB38" s="371"/>
      <c r="DC38" s="371"/>
      <c r="DD38" s="371"/>
      <c r="DE38" s="371"/>
      <c r="DF38" s="371"/>
      <c r="DG38" s="371"/>
      <c r="DH38" s="371"/>
      <c r="DI38" s="371"/>
      <c r="DJ38" s="371"/>
      <c r="DK38" s="371"/>
      <c r="DL38" s="371"/>
      <c r="DM38" s="371"/>
      <c r="DN38" s="371"/>
      <c r="DO38" s="371"/>
      <c r="DP38" s="371"/>
      <c r="DQ38" s="371"/>
      <c r="DR38" s="371"/>
      <c r="DS38" s="371"/>
      <c r="DT38" s="371"/>
      <c r="DU38" s="371"/>
      <c r="DV38" s="371"/>
      <c r="DW38" s="371"/>
      <c r="DX38" s="371"/>
      <c r="DY38" s="371"/>
      <c r="DZ38" s="371"/>
      <c r="EA38" s="371"/>
      <c r="EB38" s="371"/>
      <c r="EC38" s="371"/>
      <c r="ED38" s="371"/>
      <c r="EE38" s="371"/>
      <c r="EF38" s="371"/>
      <c r="EG38" s="371"/>
      <c r="EH38" s="371"/>
      <c r="EI38" s="371"/>
      <c r="EJ38" s="371"/>
      <c r="EK38" s="371"/>
      <c r="EL38" s="371"/>
      <c r="EM38" s="371"/>
      <c r="EN38" s="371"/>
      <c r="EO38" s="371"/>
      <c r="EP38" s="371"/>
      <c r="EQ38" s="371"/>
      <c r="ER38" s="371"/>
      <c r="ES38" s="371"/>
      <c r="ET38" s="371"/>
      <c r="EU38" s="371"/>
      <c r="EV38" s="371"/>
      <c r="EW38" s="371"/>
      <c r="EX38" s="371"/>
      <c r="EY38" s="371"/>
      <c r="EZ38" s="371"/>
      <c r="FA38" s="371"/>
      <c r="FB38" s="371"/>
      <c r="FC38" s="371"/>
      <c r="FD38" s="371"/>
      <c r="FE38" s="371"/>
      <c r="FF38" s="371"/>
      <c r="FG38" s="371"/>
      <c r="FH38" s="371"/>
      <c r="FI38" s="371"/>
      <c r="FJ38" s="371"/>
      <c r="FK38" s="371"/>
      <c r="FL38" s="371"/>
      <c r="FM38" s="371"/>
      <c r="FN38" s="371"/>
      <c r="FO38" s="371"/>
      <c r="FP38" s="371"/>
      <c r="FQ38" s="371"/>
      <c r="FR38" s="371"/>
      <c r="FS38" s="371"/>
      <c r="FT38" s="371"/>
      <c r="FU38" s="371"/>
      <c r="FV38" s="371"/>
      <c r="FW38" s="371"/>
      <c r="FX38" s="371"/>
      <c r="FY38" s="371"/>
      <c r="FZ38" s="371"/>
      <c r="GA38" s="371"/>
      <c r="GB38" s="371"/>
      <c r="GC38" s="371"/>
      <c r="GD38" s="371"/>
      <c r="GE38" s="371"/>
      <c r="GF38" s="371"/>
      <c r="GG38" s="371"/>
      <c r="GH38" s="371"/>
      <c r="GI38" s="371"/>
      <c r="GJ38" s="371"/>
      <c r="GK38" s="371"/>
      <c r="GL38" s="371"/>
      <c r="GM38" s="371"/>
      <c r="GN38" s="371"/>
      <c r="GO38" s="371"/>
      <c r="GP38" s="371"/>
      <c r="GQ38" s="371"/>
      <c r="GR38" s="371"/>
      <c r="GS38" s="371"/>
      <c r="GT38" s="371"/>
      <c r="GU38" s="371"/>
      <c r="GV38" s="371"/>
      <c r="GW38" s="371"/>
      <c r="GX38" s="371"/>
      <c r="GY38" s="371"/>
      <c r="GZ38" s="371"/>
      <c r="HA38" s="371"/>
      <c r="HB38" s="371"/>
      <c r="HC38" s="371"/>
      <c r="HD38" s="371"/>
      <c r="HE38" s="371"/>
      <c r="HF38" s="371"/>
      <c r="HG38" s="371"/>
      <c r="HH38" s="371"/>
      <c r="HI38" s="371"/>
      <c r="HJ38" s="371"/>
      <c r="HK38" s="371"/>
      <c r="HL38" s="371"/>
      <c r="HM38" s="371"/>
      <c r="HN38" s="371"/>
      <c r="HO38" s="371"/>
      <c r="HP38" s="371"/>
      <c r="HQ38" s="371"/>
      <c r="HR38" s="371"/>
      <c r="HS38" s="371"/>
      <c r="HT38" s="371"/>
      <c r="HU38" s="371"/>
      <c r="HV38" s="371"/>
      <c r="HW38" s="371"/>
      <c r="HX38" s="371"/>
      <c r="HY38" s="371"/>
      <c r="HZ38" s="371"/>
      <c r="IA38" s="371"/>
      <c r="IB38" s="371"/>
      <c r="IC38" s="371"/>
      <c r="ID38" s="371"/>
      <c r="IE38" s="371"/>
      <c r="IF38" s="371"/>
      <c r="IG38" s="371"/>
      <c r="IH38" s="371"/>
      <c r="II38" s="371"/>
      <c r="IJ38" s="371"/>
    </row>
    <row r="39" spans="1:244" x14ac:dyDescent="0.35">
      <c r="A39" s="410"/>
      <c r="B39" s="364" t="s">
        <v>216</v>
      </c>
      <c r="C39" s="365" t="s">
        <v>15</v>
      </c>
      <c r="D39" s="431"/>
      <c r="E39" s="431"/>
      <c r="F39" s="431"/>
      <c r="G39" s="414">
        <v>0</v>
      </c>
      <c r="H39" s="368"/>
      <c r="I39" s="369"/>
      <c r="J39" s="398"/>
      <c r="K39" s="370">
        <f t="shared" si="0"/>
        <v>0</v>
      </c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1"/>
      <c r="BS39" s="371"/>
      <c r="BT39" s="371"/>
      <c r="BU39" s="371"/>
      <c r="BV39" s="371"/>
      <c r="BW39" s="371"/>
      <c r="BX39" s="371"/>
      <c r="BY39" s="371"/>
      <c r="BZ39" s="371"/>
      <c r="CA39" s="371"/>
      <c r="CB39" s="371"/>
      <c r="CC39" s="371"/>
      <c r="CD39" s="371"/>
      <c r="CE39" s="371"/>
      <c r="CF39" s="371"/>
      <c r="CG39" s="371"/>
      <c r="CH39" s="371"/>
      <c r="CI39" s="371"/>
      <c r="CJ39" s="371"/>
      <c r="CK39" s="371"/>
      <c r="CL39" s="371"/>
      <c r="CM39" s="371"/>
      <c r="CN39" s="371"/>
      <c r="CO39" s="371"/>
      <c r="CP39" s="371"/>
      <c r="CQ39" s="371"/>
      <c r="CR39" s="371"/>
      <c r="CS39" s="371"/>
      <c r="CT39" s="371"/>
      <c r="CU39" s="371"/>
      <c r="CV39" s="371"/>
      <c r="CW39" s="371"/>
      <c r="CX39" s="371"/>
      <c r="CY39" s="371"/>
      <c r="CZ39" s="371"/>
      <c r="DA39" s="371"/>
      <c r="DB39" s="371"/>
      <c r="DC39" s="371"/>
      <c r="DD39" s="371"/>
      <c r="DE39" s="371"/>
      <c r="DF39" s="371"/>
      <c r="DG39" s="371"/>
      <c r="DH39" s="371"/>
      <c r="DI39" s="371"/>
      <c r="DJ39" s="371"/>
      <c r="DK39" s="371"/>
      <c r="DL39" s="371"/>
      <c r="DM39" s="371"/>
      <c r="DN39" s="371"/>
      <c r="DO39" s="371"/>
      <c r="DP39" s="371"/>
      <c r="DQ39" s="371"/>
      <c r="DR39" s="371"/>
      <c r="DS39" s="371"/>
      <c r="DT39" s="371"/>
      <c r="DU39" s="371"/>
      <c r="DV39" s="371"/>
      <c r="DW39" s="371"/>
      <c r="DX39" s="371"/>
      <c r="DY39" s="371"/>
      <c r="DZ39" s="371"/>
      <c r="EA39" s="371"/>
      <c r="EB39" s="371"/>
      <c r="EC39" s="371"/>
      <c r="ED39" s="371"/>
      <c r="EE39" s="371"/>
      <c r="EF39" s="371"/>
      <c r="EG39" s="371"/>
      <c r="EH39" s="371"/>
      <c r="EI39" s="371"/>
      <c r="EJ39" s="371"/>
      <c r="EK39" s="371"/>
      <c r="EL39" s="371"/>
      <c r="EM39" s="371"/>
      <c r="EN39" s="371"/>
      <c r="EO39" s="371"/>
      <c r="EP39" s="371"/>
      <c r="EQ39" s="371"/>
      <c r="ER39" s="371"/>
      <c r="ES39" s="371"/>
      <c r="ET39" s="371"/>
      <c r="EU39" s="371"/>
      <c r="EV39" s="371"/>
      <c r="EW39" s="371"/>
      <c r="EX39" s="371"/>
      <c r="EY39" s="371"/>
      <c r="EZ39" s="371"/>
      <c r="FA39" s="371"/>
      <c r="FB39" s="371"/>
      <c r="FC39" s="371"/>
      <c r="FD39" s="371"/>
      <c r="FE39" s="371"/>
      <c r="FF39" s="371"/>
      <c r="FG39" s="371"/>
      <c r="FH39" s="371"/>
      <c r="FI39" s="371"/>
      <c r="FJ39" s="371"/>
      <c r="FK39" s="371"/>
      <c r="FL39" s="371"/>
      <c r="FM39" s="371"/>
      <c r="FN39" s="371"/>
      <c r="FO39" s="371"/>
      <c r="FP39" s="371"/>
      <c r="FQ39" s="371"/>
      <c r="FR39" s="371"/>
      <c r="FS39" s="371"/>
      <c r="FT39" s="371"/>
      <c r="FU39" s="371"/>
      <c r="FV39" s="371"/>
      <c r="FW39" s="371"/>
      <c r="FX39" s="371"/>
      <c r="FY39" s="371"/>
      <c r="FZ39" s="371"/>
      <c r="GA39" s="371"/>
      <c r="GB39" s="371"/>
      <c r="GC39" s="371"/>
      <c r="GD39" s="371"/>
      <c r="GE39" s="371"/>
      <c r="GF39" s="371"/>
      <c r="GG39" s="371"/>
      <c r="GH39" s="371"/>
      <c r="GI39" s="371"/>
      <c r="GJ39" s="371"/>
      <c r="GK39" s="371"/>
      <c r="GL39" s="371"/>
      <c r="GM39" s="371"/>
      <c r="GN39" s="371"/>
      <c r="GO39" s="371"/>
      <c r="GP39" s="371"/>
      <c r="GQ39" s="371"/>
      <c r="GR39" s="371"/>
      <c r="GS39" s="371"/>
      <c r="GT39" s="371"/>
      <c r="GU39" s="371"/>
      <c r="GV39" s="371"/>
      <c r="GW39" s="371"/>
      <c r="GX39" s="371"/>
      <c r="GY39" s="371"/>
      <c r="GZ39" s="371"/>
      <c r="HA39" s="371"/>
      <c r="HB39" s="371"/>
      <c r="HC39" s="371"/>
      <c r="HD39" s="371"/>
      <c r="HE39" s="371"/>
      <c r="HF39" s="371"/>
      <c r="HG39" s="371"/>
      <c r="HH39" s="371"/>
      <c r="HI39" s="371"/>
      <c r="HJ39" s="371"/>
      <c r="HK39" s="371"/>
      <c r="HL39" s="371"/>
      <c r="HM39" s="371"/>
      <c r="HN39" s="371"/>
      <c r="HO39" s="371"/>
      <c r="HP39" s="371"/>
      <c r="HQ39" s="371"/>
      <c r="HR39" s="371"/>
      <c r="HS39" s="371"/>
      <c r="HT39" s="371"/>
      <c r="HU39" s="371"/>
      <c r="HV39" s="371"/>
      <c r="HW39" s="371"/>
      <c r="HX39" s="371"/>
      <c r="HY39" s="371"/>
      <c r="HZ39" s="371"/>
      <c r="IA39" s="371"/>
      <c r="IB39" s="371"/>
      <c r="IC39" s="371"/>
      <c r="ID39" s="371"/>
      <c r="IE39" s="371"/>
      <c r="IF39" s="371"/>
      <c r="IG39" s="371"/>
      <c r="IH39" s="371"/>
      <c r="II39" s="371"/>
      <c r="IJ39" s="371"/>
    </row>
    <row r="40" spans="1:244" x14ac:dyDescent="0.35">
      <c r="A40" s="410"/>
      <c r="B40" s="364" t="s">
        <v>229</v>
      </c>
      <c r="C40" s="365" t="s">
        <v>15</v>
      </c>
      <c r="D40" s="431">
        <v>0.1</v>
      </c>
      <c r="E40" s="431">
        <v>0.1</v>
      </c>
      <c r="F40" s="431">
        <v>0.1</v>
      </c>
      <c r="G40" s="414">
        <v>0.1</v>
      </c>
      <c r="H40" s="368">
        <f>F40/D40*100</f>
        <v>100</v>
      </c>
      <c r="I40" s="369">
        <f t="shared" si="2"/>
        <v>100</v>
      </c>
      <c r="J40" s="368"/>
      <c r="K40" s="370">
        <f t="shared" si="0"/>
        <v>0</v>
      </c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  <c r="FF40" s="371"/>
      <c r="FG40" s="371"/>
      <c r="FH40" s="371"/>
      <c r="FI40" s="371"/>
      <c r="FJ40" s="371"/>
      <c r="FK40" s="371"/>
      <c r="FL40" s="371"/>
      <c r="FM40" s="371"/>
      <c r="FN40" s="371"/>
      <c r="FO40" s="371"/>
      <c r="FP40" s="371"/>
      <c r="FQ40" s="371"/>
      <c r="FR40" s="371"/>
      <c r="FS40" s="371"/>
      <c r="FT40" s="371"/>
      <c r="FU40" s="371"/>
      <c r="FV40" s="371"/>
      <c r="FW40" s="371"/>
      <c r="FX40" s="371"/>
      <c r="FY40" s="371"/>
      <c r="FZ40" s="371"/>
      <c r="GA40" s="371"/>
      <c r="GB40" s="371"/>
      <c r="GC40" s="371"/>
      <c r="GD40" s="371"/>
      <c r="GE40" s="371"/>
      <c r="GF40" s="371"/>
      <c r="GG40" s="371"/>
      <c r="GH40" s="371"/>
      <c r="GI40" s="371"/>
      <c r="GJ40" s="371"/>
      <c r="GK40" s="371"/>
      <c r="GL40" s="371"/>
      <c r="GM40" s="371"/>
      <c r="GN40" s="371"/>
      <c r="GO40" s="371"/>
      <c r="GP40" s="371"/>
      <c r="GQ40" s="371"/>
      <c r="GR40" s="371"/>
      <c r="GS40" s="371"/>
      <c r="GT40" s="371"/>
      <c r="GU40" s="371"/>
      <c r="GV40" s="371"/>
      <c r="GW40" s="371"/>
      <c r="GX40" s="371"/>
      <c r="GY40" s="371"/>
      <c r="GZ40" s="371"/>
      <c r="HA40" s="371"/>
      <c r="HB40" s="371"/>
      <c r="HC40" s="371"/>
      <c r="HD40" s="371"/>
      <c r="HE40" s="371"/>
      <c r="HF40" s="371"/>
      <c r="HG40" s="371"/>
      <c r="HH40" s="371"/>
      <c r="HI40" s="371"/>
      <c r="HJ40" s="371"/>
      <c r="HK40" s="371"/>
      <c r="HL40" s="371"/>
      <c r="HM40" s="371"/>
      <c r="HN40" s="371"/>
      <c r="HO40" s="371"/>
      <c r="HP40" s="371"/>
      <c r="HQ40" s="371"/>
      <c r="HR40" s="371"/>
      <c r="HS40" s="371"/>
      <c r="HT40" s="371"/>
      <c r="HU40" s="371"/>
      <c r="HV40" s="371"/>
      <c r="HW40" s="371"/>
      <c r="HX40" s="371"/>
      <c r="HY40" s="371"/>
      <c r="HZ40" s="371"/>
      <c r="IA40" s="371"/>
      <c r="IB40" s="371"/>
      <c r="IC40" s="371"/>
      <c r="ID40" s="371"/>
      <c r="IE40" s="371"/>
      <c r="IF40" s="371"/>
      <c r="IG40" s="371"/>
      <c r="IH40" s="371"/>
      <c r="II40" s="371"/>
      <c r="IJ40" s="371"/>
    </row>
    <row r="41" spans="1:244" ht="26.4" x14ac:dyDescent="0.35">
      <c r="A41" s="410"/>
      <c r="B41" s="417" t="s">
        <v>238</v>
      </c>
      <c r="C41" s="365" t="s">
        <v>15</v>
      </c>
      <c r="D41" s="366">
        <v>100</v>
      </c>
      <c r="E41" s="366">
        <v>100</v>
      </c>
      <c r="F41" s="366">
        <v>100</v>
      </c>
      <c r="G41" s="414">
        <v>100</v>
      </c>
      <c r="H41" s="368">
        <f>F41/D41*100</f>
        <v>100</v>
      </c>
      <c r="I41" s="369">
        <f t="shared" si="2"/>
        <v>100</v>
      </c>
      <c r="J41" s="368"/>
      <c r="K41" s="370">
        <f t="shared" si="0"/>
        <v>0</v>
      </c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  <c r="FV41" s="371"/>
      <c r="FW41" s="371"/>
      <c r="FX41" s="371"/>
      <c r="FY41" s="371"/>
      <c r="FZ41" s="371"/>
      <c r="GA41" s="371"/>
      <c r="GB41" s="371"/>
      <c r="GC41" s="371"/>
      <c r="GD41" s="371"/>
      <c r="GE41" s="371"/>
      <c r="GF41" s="371"/>
      <c r="GG41" s="371"/>
      <c r="GH41" s="371"/>
      <c r="GI41" s="371"/>
      <c r="GJ41" s="371"/>
      <c r="GK41" s="371"/>
      <c r="GL41" s="371"/>
      <c r="GM41" s="371"/>
      <c r="GN41" s="371"/>
      <c r="GO41" s="371"/>
      <c r="GP41" s="371"/>
      <c r="GQ41" s="371"/>
      <c r="GR41" s="371"/>
      <c r="GS41" s="371"/>
      <c r="GT41" s="371"/>
      <c r="GU41" s="371"/>
      <c r="GV41" s="371"/>
      <c r="GW41" s="371"/>
      <c r="GX41" s="371"/>
      <c r="GY41" s="371"/>
      <c r="GZ41" s="371"/>
      <c r="HA41" s="371"/>
      <c r="HB41" s="371"/>
      <c r="HC41" s="371"/>
      <c r="HD41" s="371"/>
      <c r="HE41" s="371"/>
      <c r="HF41" s="371"/>
      <c r="HG41" s="371"/>
      <c r="HH41" s="371"/>
      <c r="HI41" s="371"/>
      <c r="HJ41" s="371"/>
      <c r="HK41" s="371"/>
      <c r="HL41" s="371"/>
      <c r="HM41" s="371"/>
      <c r="HN41" s="371"/>
      <c r="HO41" s="371"/>
      <c r="HP41" s="371"/>
      <c r="HQ41" s="371"/>
      <c r="HR41" s="371"/>
      <c r="HS41" s="371"/>
      <c r="HT41" s="371"/>
      <c r="HU41" s="371"/>
      <c r="HV41" s="371"/>
      <c r="HW41" s="371"/>
      <c r="HX41" s="371"/>
      <c r="HY41" s="371"/>
      <c r="HZ41" s="371"/>
      <c r="IA41" s="371"/>
      <c r="IB41" s="371"/>
      <c r="IC41" s="371"/>
      <c r="ID41" s="371"/>
      <c r="IE41" s="371"/>
      <c r="IF41" s="371"/>
      <c r="IG41" s="371"/>
      <c r="IH41" s="371"/>
      <c r="II41" s="371"/>
      <c r="IJ41" s="371"/>
    </row>
    <row r="42" spans="1:244" x14ac:dyDescent="0.35">
      <c r="A42" s="410"/>
      <c r="B42" s="417" t="s">
        <v>237</v>
      </c>
      <c r="C42" s="365" t="s">
        <v>15</v>
      </c>
      <c r="D42" s="431">
        <v>99</v>
      </c>
      <c r="E42" s="431">
        <v>99</v>
      </c>
      <c r="F42" s="431">
        <v>99.3</v>
      </c>
      <c r="G42" s="414">
        <v>99.1</v>
      </c>
      <c r="H42" s="368">
        <f>F42/D42*100</f>
        <v>100.3030303030303</v>
      </c>
      <c r="I42" s="369">
        <f t="shared" si="2"/>
        <v>99.798590130916409</v>
      </c>
      <c r="J42" s="368"/>
      <c r="K42" s="370">
        <f t="shared" si="0"/>
        <v>-0.20000000000000284</v>
      </c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/>
      <c r="DP42" s="371"/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  <c r="FF42" s="371"/>
      <c r="FG42" s="371"/>
      <c r="FH42" s="371"/>
      <c r="FI42" s="371"/>
      <c r="FJ42" s="371"/>
      <c r="FK42" s="371"/>
      <c r="FL42" s="371"/>
      <c r="FM42" s="371"/>
      <c r="FN42" s="371"/>
      <c r="FO42" s="371"/>
      <c r="FP42" s="371"/>
      <c r="FQ42" s="371"/>
      <c r="FR42" s="371"/>
      <c r="FS42" s="371"/>
      <c r="FT42" s="371"/>
      <c r="FU42" s="371"/>
      <c r="FV42" s="371"/>
      <c r="FW42" s="371"/>
      <c r="FX42" s="371"/>
      <c r="FY42" s="371"/>
      <c r="FZ42" s="371"/>
      <c r="GA42" s="371"/>
      <c r="GB42" s="371"/>
      <c r="GC42" s="371"/>
      <c r="GD42" s="371"/>
      <c r="GE42" s="371"/>
      <c r="GF42" s="371"/>
      <c r="GG42" s="371"/>
      <c r="GH42" s="371"/>
      <c r="GI42" s="371"/>
      <c r="GJ42" s="371"/>
      <c r="GK42" s="371"/>
      <c r="GL42" s="371"/>
      <c r="GM42" s="371"/>
      <c r="GN42" s="371"/>
      <c r="GO42" s="371"/>
      <c r="GP42" s="371"/>
      <c r="GQ42" s="371"/>
      <c r="GR42" s="371"/>
      <c r="GS42" s="371"/>
      <c r="GT42" s="371"/>
      <c r="GU42" s="371"/>
      <c r="GV42" s="371"/>
      <c r="GW42" s="371"/>
      <c r="GX42" s="371"/>
      <c r="GY42" s="371"/>
      <c r="GZ42" s="371"/>
      <c r="HA42" s="371"/>
      <c r="HB42" s="371"/>
      <c r="HC42" s="371"/>
      <c r="HD42" s="371"/>
      <c r="HE42" s="371"/>
      <c r="HF42" s="371"/>
      <c r="HG42" s="371"/>
      <c r="HH42" s="371"/>
      <c r="HI42" s="371"/>
      <c r="HJ42" s="371"/>
      <c r="HK42" s="371"/>
      <c r="HL42" s="371"/>
      <c r="HM42" s="371"/>
      <c r="HN42" s="371"/>
      <c r="HO42" s="371"/>
      <c r="HP42" s="371"/>
      <c r="HQ42" s="371"/>
      <c r="HR42" s="371"/>
      <c r="HS42" s="371"/>
      <c r="HT42" s="371"/>
      <c r="HU42" s="371"/>
      <c r="HV42" s="371"/>
      <c r="HW42" s="371"/>
      <c r="HX42" s="371"/>
      <c r="HY42" s="371"/>
      <c r="HZ42" s="371"/>
      <c r="IA42" s="371"/>
      <c r="IB42" s="371"/>
      <c r="IC42" s="371"/>
      <c r="ID42" s="371"/>
      <c r="IE42" s="371"/>
      <c r="IF42" s="371"/>
      <c r="IG42" s="371"/>
      <c r="IH42" s="371"/>
      <c r="II42" s="371"/>
      <c r="IJ42" s="371"/>
    </row>
    <row r="43" spans="1:244" s="403" customFormat="1" x14ac:dyDescent="0.35">
      <c r="A43" s="384">
        <v>2</v>
      </c>
      <c r="B43" s="404" t="s">
        <v>236</v>
      </c>
      <c r="C43" s="405"/>
      <c r="D43" s="432"/>
      <c r="E43" s="426"/>
      <c r="F43" s="433"/>
      <c r="G43" s="412"/>
      <c r="H43" s="398"/>
      <c r="I43" s="399"/>
      <c r="J43" s="398"/>
      <c r="K43" s="370">
        <f t="shared" si="0"/>
        <v>0</v>
      </c>
      <c r="L43" s="402"/>
      <c r="M43" s="434"/>
      <c r="N43" s="402"/>
      <c r="O43" s="402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2"/>
      <c r="AH43" s="402"/>
      <c r="AI43" s="402"/>
      <c r="AJ43" s="402"/>
      <c r="AK43" s="402"/>
      <c r="AL43" s="402"/>
      <c r="AM43" s="402"/>
      <c r="AN43" s="402"/>
      <c r="AO43" s="402"/>
      <c r="AP43" s="402"/>
      <c r="AQ43" s="402"/>
      <c r="AR43" s="402"/>
      <c r="AS43" s="402"/>
      <c r="AT43" s="402"/>
      <c r="AU43" s="402"/>
      <c r="AV43" s="402"/>
      <c r="AW43" s="402"/>
      <c r="AX43" s="402"/>
      <c r="AY43" s="402"/>
      <c r="AZ43" s="402"/>
      <c r="BA43" s="402"/>
      <c r="BB43" s="402"/>
      <c r="BC43" s="402"/>
      <c r="BD43" s="402"/>
      <c r="BE43" s="402"/>
      <c r="BF43" s="402"/>
      <c r="BG43" s="402"/>
      <c r="BH43" s="402"/>
      <c r="BI43" s="402"/>
      <c r="BJ43" s="402"/>
      <c r="BK43" s="402"/>
      <c r="BL43" s="402"/>
      <c r="BM43" s="402"/>
      <c r="BN43" s="402"/>
      <c r="BO43" s="402"/>
      <c r="BP43" s="402"/>
      <c r="BQ43" s="402"/>
      <c r="BR43" s="402"/>
      <c r="BS43" s="402"/>
      <c r="BT43" s="402"/>
      <c r="BU43" s="402"/>
      <c r="BV43" s="402"/>
      <c r="BW43" s="402"/>
      <c r="BX43" s="402"/>
      <c r="BY43" s="402"/>
      <c r="BZ43" s="402"/>
      <c r="CA43" s="402"/>
      <c r="CB43" s="402"/>
      <c r="CC43" s="402"/>
      <c r="CD43" s="402"/>
      <c r="CE43" s="402"/>
      <c r="CF43" s="402"/>
      <c r="CG43" s="402"/>
      <c r="CH43" s="402"/>
      <c r="CI43" s="402"/>
      <c r="CJ43" s="402"/>
      <c r="CK43" s="402"/>
      <c r="CL43" s="402"/>
      <c r="CM43" s="402"/>
      <c r="CN43" s="402"/>
      <c r="CO43" s="402"/>
      <c r="CP43" s="402"/>
      <c r="CQ43" s="402"/>
      <c r="CR43" s="402"/>
      <c r="CS43" s="402"/>
      <c r="CT43" s="402"/>
      <c r="CU43" s="402"/>
      <c r="CV43" s="402"/>
      <c r="CW43" s="402"/>
      <c r="CX43" s="402"/>
      <c r="CY43" s="402"/>
      <c r="CZ43" s="402"/>
      <c r="DA43" s="402"/>
      <c r="DB43" s="402"/>
      <c r="DC43" s="402"/>
      <c r="DD43" s="402"/>
      <c r="DE43" s="402"/>
      <c r="DF43" s="402"/>
      <c r="DG43" s="402"/>
      <c r="DH43" s="402"/>
      <c r="DI43" s="402"/>
      <c r="DJ43" s="402"/>
      <c r="DK43" s="402"/>
      <c r="DL43" s="402"/>
      <c r="DM43" s="402"/>
      <c r="DN43" s="402"/>
      <c r="DO43" s="402"/>
      <c r="DP43" s="402"/>
      <c r="DQ43" s="402"/>
      <c r="DR43" s="402"/>
      <c r="DS43" s="402"/>
      <c r="DT43" s="402"/>
      <c r="DU43" s="402"/>
      <c r="DV43" s="402"/>
      <c r="DW43" s="402"/>
      <c r="DX43" s="402"/>
      <c r="DY43" s="402"/>
      <c r="DZ43" s="402"/>
      <c r="EA43" s="402"/>
      <c r="EB43" s="402"/>
      <c r="EC43" s="402"/>
      <c r="ED43" s="402"/>
      <c r="EE43" s="402"/>
      <c r="EF43" s="402"/>
      <c r="EG43" s="402"/>
      <c r="EH43" s="402"/>
      <c r="EI43" s="402"/>
      <c r="EJ43" s="402"/>
      <c r="EK43" s="402"/>
      <c r="EL43" s="402"/>
      <c r="EM43" s="402"/>
      <c r="EN43" s="402"/>
      <c r="EO43" s="402"/>
      <c r="EP43" s="402"/>
      <c r="EQ43" s="402"/>
      <c r="ER43" s="402"/>
      <c r="ES43" s="402"/>
      <c r="ET43" s="402"/>
      <c r="EU43" s="402"/>
      <c r="EV43" s="402"/>
      <c r="EW43" s="402"/>
      <c r="EX43" s="402"/>
      <c r="EY43" s="402"/>
      <c r="EZ43" s="402"/>
      <c r="FA43" s="402"/>
      <c r="FB43" s="402"/>
      <c r="FC43" s="402"/>
      <c r="FD43" s="402"/>
      <c r="FE43" s="402"/>
      <c r="FF43" s="402"/>
      <c r="FG43" s="402"/>
      <c r="FH43" s="402"/>
      <c r="FI43" s="402"/>
      <c r="FJ43" s="402"/>
      <c r="FK43" s="402"/>
      <c r="FL43" s="402"/>
      <c r="FM43" s="402"/>
      <c r="FN43" s="402"/>
      <c r="FO43" s="402"/>
      <c r="FP43" s="402"/>
      <c r="FQ43" s="402"/>
      <c r="FR43" s="402"/>
      <c r="FS43" s="402"/>
      <c r="FT43" s="402"/>
      <c r="FU43" s="402"/>
      <c r="FV43" s="402"/>
      <c r="FW43" s="402"/>
      <c r="FX43" s="402"/>
      <c r="FY43" s="402"/>
      <c r="FZ43" s="402"/>
      <c r="GA43" s="402"/>
      <c r="GB43" s="402"/>
      <c r="GC43" s="402"/>
      <c r="GD43" s="402"/>
      <c r="GE43" s="402"/>
      <c r="GF43" s="402"/>
      <c r="GG43" s="402"/>
      <c r="GH43" s="402"/>
      <c r="GI43" s="402"/>
      <c r="GJ43" s="402"/>
      <c r="GK43" s="402"/>
      <c r="GL43" s="402"/>
      <c r="GM43" s="402"/>
      <c r="GN43" s="402"/>
      <c r="GO43" s="402"/>
      <c r="GP43" s="402"/>
      <c r="GQ43" s="402"/>
      <c r="GR43" s="402"/>
      <c r="GS43" s="402"/>
      <c r="GT43" s="402"/>
      <c r="GU43" s="402"/>
      <c r="GV43" s="402"/>
      <c r="GW43" s="402"/>
      <c r="GX43" s="402"/>
      <c r="GY43" s="402"/>
      <c r="GZ43" s="402"/>
      <c r="HA43" s="402"/>
      <c r="HB43" s="402"/>
      <c r="HC43" s="402"/>
      <c r="HD43" s="402"/>
      <c r="HE43" s="402"/>
      <c r="HF43" s="402"/>
      <c r="HG43" s="402"/>
      <c r="HH43" s="402"/>
      <c r="HI43" s="402"/>
      <c r="HJ43" s="402"/>
      <c r="HK43" s="402"/>
      <c r="HL43" s="402"/>
      <c r="HM43" s="402"/>
      <c r="HN43" s="402"/>
      <c r="HO43" s="402"/>
      <c r="HP43" s="402"/>
      <c r="HQ43" s="402"/>
      <c r="HR43" s="402"/>
      <c r="HS43" s="402"/>
      <c r="HT43" s="402"/>
      <c r="HU43" s="402"/>
      <c r="HV43" s="402"/>
      <c r="HW43" s="402"/>
      <c r="HX43" s="402"/>
      <c r="HY43" s="402"/>
      <c r="HZ43" s="402"/>
      <c r="IA43" s="402"/>
      <c r="IB43" s="402"/>
      <c r="IC43" s="402"/>
      <c r="ID43" s="402"/>
      <c r="IE43" s="402"/>
      <c r="IF43" s="402"/>
      <c r="IG43" s="402"/>
      <c r="IH43" s="402"/>
      <c r="II43" s="402"/>
      <c r="IJ43" s="402"/>
    </row>
    <row r="44" spans="1:244" s="403" customFormat="1" x14ac:dyDescent="0.35">
      <c r="A44" s="427" t="s">
        <v>7</v>
      </c>
      <c r="B44" s="404" t="s">
        <v>225</v>
      </c>
      <c r="C44" s="405" t="s">
        <v>222</v>
      </c>
      <c r="D44" s="47">
        <v>6912</v>
      </c>
      <c r="E44" s="47">
        <v>7204</v>
      </c>
      <c r="F44" s="47">
        <v>7204</v>
      </c>
      <c r="G44" s="397">
        <v>7488</v>
      </c>
      <c r="H44" s="398">
        <f t="shared" ref="H44:H56" si="5">F44/D44*100</f>
        <v>104.22453703703705</v>
      </c>
      <c r="I44" s="399">
        <f t="shared" si="2"/>
        <v>103.9422543031649</v>
      </c>
      <c r="J44" s="398"/>
      <c r="K44" s="370">
        <f t="shared" si="0"/>
        <v>284</v>
      </c>
      <c r="L44" s="402"/>
      <c r="M44" s="435"/>
      <c r="N44" s="402"/>
      <c r="O44" s="402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402"/>
      <c r="AC44" s="402"/>
      <c r="AD44" s="402"/>
      <c r="AE44" s="402"/>
      <c r="AF44" s="402"/>
      <c r="AG44" s="402"/>
      <c r="AH44" s="402"/>
      <c r="AI44" s="402"/>
      <c r="AJ44" s="402"/>
      <c r="AK44" s="402"/>
      <c r="AL44" s="402"/>
      <c r="AM44" s="402"/>
      <c r="AN44" s="402"/>
      <c r="AO44" s="402"/>
      <c r="AP44" s="402"/>
      <c r="AQ44" s="402"/>
      <c r="AR44" s="402"/>
      <c r="AS44" s="402"/>
      <c r="AT44" s="402"/>
      <c r="AU44" s="402"/>
      <c r="AV44" s="402"/>
      <c r="AW44" s="402"/>
      <c r="AX44" s="402"/>
      <c r="AY44" s="402"/>
      <c r="AZ44" s="402"/>
      <c r="BA44" s="402"/>
      <c r="BB44" s="402"/>
      <c r="BC44" s="402"/>
      <c r="BD44" s="402"/>
      <c r="BE44" s="402"/>
      <c r="BF44" s="402"/>
      <c r="BG44" s="402"/>
      <c r="BH44" s="402"/>
      <c r="BI44" s="402"/>
      <c r="BJ44" s="402"/>
      <c r="BK44" s="402"/>
      <c r="BL44" s="402"/>
      <c r="BM44" s="402"/>
      <c r="BN44" s="402"/>
      <c r="BO44" s="402"/>
      <c r="BP44" s="402"/>
      <c r="BQ44" s="402"/>
      <c r="BR44" s="402"/>
      <c r="BS44" s="402"/>
      <c r="BT44" s="402"/>
      <c r="BU44" s="402"/>
      <c r="BV44" s="402"/>
      <c r="BW44" s="402"/>
      <c r="BX44" s="402"/>
      <c r="BY44" s="402"/>
      <c r="BZ44" s="402"/>
      <c r="CA44" s="402"/>
      <c r="CB44" s="402"/>
      <c r="CC44" s="402"/>
      <c r="CD44" s="402"/>
      <c r="CE44" s="402"/>
      <c r="CF44" s="402"/>
      <c r="CG44" s="402"/>
      <c r="CH44" s="402"/>
      <c r="CI44" s="402"/>
      <c r="CJ44" s="402"/>
      <c r="CK44" s="402"/>
      <c r="CL44" s="402"/>
      <c r="CM44" s="402"/>
      <c r="CN44" s="402"/>
      <c r="CO44" s="402"/>
      <c r="CP44" s="402"/>
      <c r="CQ44" s="402"/>
      <c r="CR44" s="402"/>
      <c r="CS44" s="402"/>
      <c r="CT44" s="402"/>
      <c r="CU44" s="402"/>
      <c r="CV44" s="402"/>
      <c r="CW44" s="402"/>
      <c r="CX44" s="402"/>
      <c r="CY44" s="402"/>
      <c r="CZ44" s="402"/>
      <c r="DA44" s="402"/>
      <c r="DB44" s="402"/>
      <c r="DC44" s="402"/>
      <c r="DD44" s="402"/>
      <c r="DE44" s="402"/>
      <c r="DF44" s="402"/>
      <c r="DG44" s="402"/>
      <c r="DH44" s="402"/>
      <c r="DI44" s="402"/>
      <c r="DJ44" s="402"/>
      <c r="DK44" s="402"/>
      <c r="DL44" s="402"/>
      <c r="DM44" s="402"/>
      <c r="DN44" s="402"/>
      <c r="DO44" s="402"/>
      <c r="DP44" s="402"/>
      <c r="DQ44" s="402"/>
      <c r="DR44" s="402"/>
      <c r="DS44" s="402"/>
      <c r="DT44" s="402"/>
      <c r="DU44" s="402"/>
      <c r="DV44" s="402"/>
      <c r="DW44" s="402"/>
      <c r="DX44" s="402"/>
      <c r="DY44" s="402"/>
      <c r="DZ44" s="402"/>
      <c r="EA44" s="402"/>
      <c r="EB44" s="402"/>
      <c r="EC44" s="402"/>
      <c r="ED44" s="402"/>
      <c r="EE44" s="402"/>
      <c r="EF44" s="402"/>
      <c r="EG44" s="402"/>
      <c r="EH44" s="402"/>
      <c r="EI44" s="402"/>
      <c r="EJ44" s="402"/>
      <c r="EK44" s="402"/>
      <c r="EL44" s="402"/>
      <c r="EM44" s="402"/>
      <c r="EN44" s="402"/>
      <c r="EO44" s="402"/>
      <c r="EP44" s="402"/>
      <c r="EQ44" s="402"/>
      <c r="ER44" s="402"/>
      <c r="ES44" s="402"/>
      <c r="ET44" s="402"/>
      <c r="EU44" s="402"/>
      <c r="EV44" s="402"/>
      <c r="EW44" s="402"/>
      <c r="EX44" s="402"/>
      <c r="EY44" s="402"/>
      <c r="EZ44" s="402"/>
      <c r="FA44" s="402"/>
      <c r="FB44" s="402"/>
      <c r="FC44" s="402"/>
      <c r="FD44" s="402"/>
      <c r="FE44" s="402"/>
      <c r="FF44" s="402"/>
      <c r="FG44" s="402"/>
      <c r="FH44" s="402"/>
      <c r="FI44" s="402"/>
      <c r="FJ44" s="402"/>
      <c r="FK44" s="402"/>
      <c r="FL44" s="402"/>
      <c r="FM44" s="402"/>
      <c r="FN44" s="402"/>
      <c r="FO44" s="402"/>
      <c r="FP44" s="402"/>
      <c r="FQ44" s="402"/>
      <c r="FR44" s="402"/>
      <c r="FS44" s="402"/>
      <c r="FT44" s="402"/>
      <c r="FU44" s="402"/>
      <c r="FV44" s="402"/>
      <c r="FW44" s="402"/>
      <c r="FX44" s="402"/>
      <c r="FY44" s="402"/>
      <c r="FZ44" s="402"/>
      <c r="GA44" s="402"/>
      <c r="GB44" s="402"/>
      <c r="GC44" s="402"/>
      <c r="GD44" s="402"/>
      <c r="GE44" s="402"/>
      <c r="GF44" s="402"/>
      <c r="GG44" s="402"/>
      <c r="GH44" s="402"/>
      <c r="GI44" s="402"/>
      <c r="GJ44" s="402"/>
      <c r="GK44" s="402"/>
      <c r="GL44" s="402"/>
      <c r="GM44" s="402"/>
      <c r="GN44" s="402"/>
      <c r="GO44" s="402"/>
      <c r="GP44" s="402"/>
      <c r="GQ44" s="402"/>
      <c r="GR44" s="402"/>
      <c r="GS44" s="402"/>
      <c r="GT44" s="402"/>
      <c r="GU44" s="402"/>
      <c r="GV44" s="402"/>
      <c r="GW44" s="402"/>
      <c r="GX44" s="402"/>
      <c r="GY44" s="402"/>
      <c r="GZ44" s="402"/>
      <c r="HA44" s="402"/>
      <c r="HB44" s="402"/>
      <c r="HC44" s="402"/>
      <c r="HD44" s="402"/>
      <c r="HE44" s="402"/>
      <c r="HF44" s="402"/>
      <c r="HG44" s="402"/>
      <c r="HH44" s="402"/>
      <c r="HI44" s="402"/>
      <c r="HJ44" s="402"/>
      <c r="HK44" s="402"/>
      <c r="HL44" s="402"/>
      <c r="HM44" s="402"/>
      <c r="HN44" s="402"/>
      <c r="HO44" s="402"/>
      <c r="HP44" s="402"/>
      <c r="HQ44" s="402"/>
      <c r="HR44" s="402"/>
      <c r="HS44" s="402"/>
      <c r="HT44" s="402"/>
      <c r="HU44" s="402"/>
      <c r="HV44" s="402"/>
      <c r="HW44" s="402"/>
      <c r="HX44" s="402"/>
      <c r="HY44" s="402"/>
      <c r="HZ44" s="402"/>
      <c r="IA44" s="402"/>
      <c r="IB44" s="402"/>
      <c r="IC44" s="402"/>
      <c r="ID44" s="402"/>
      <c r="IE44" s="402"/>
      <c r="IF44" s="402"/>
      <c r="IG44" s="402"/>
      <c r="IH44" s="402"/>
      <c r="II44" s="402"/>
      <c r="IJ44" s="402"/>
    </row>
    <row r="45" spans="1:244" x14ac:dyDescent="0.35">
      <c r="A45" s="410"/>
      <c r="B45" s="364" t="s">
        <v>235</v>
      </c>
      <c r="C45" s="365" t="s">
        <v>222</v>
      </c>
      <c r="D45" s="48">
        <v>2332</v>
      </c>
      <c r="E45" s="48">
        <v>2600</v>
      </c>
      <c r="F45" s="48">
        <v>2441</v>
      </c>
      <c r="G45" s="367">
        <v>2713</v>
      </c>
      <c r="H45" s="368">
        <f t="shared" si="5"/>
        <v>104.67409948542024</v>
      </c>
      <c r="I45" s="369">
        <f t="shared" si="2"/>
        <v>111.14297419090538</v>
      </c>
      <c r="J45" s="368"/>
      <c r="K45" s="370">
        <f t="shared" si="0"/>
        <v>272</v>
      </c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1"/>
      <c r="BS45" s="371"/>
      <c r="BT45" s="371"/>
      <c r="BU45" s="371"/>
      <c r="BV45" s="371"/>
      <c r="BW45" s="371"/>
      <c r="BX45" s="371"/>
      <c r="BY45" s="371"/>
      <c r="BZ45" s="371"/>
      <c r="CA45" s="371"/>
      <c r="CB45" s="371"/>
      <c r="CC45" s="371"/>
      <c r="CD45" s="371"/>
      <c r="CE45" s="371"/>
      <c r="CF45" s="371"/>
      <c r="CG45" s="371"/>
      <c r="CH45" s="371"/>
      <c r="CI45" s="371"/>
      <c r="CJ45" s="371"/>
      <c r="CK45" s="371"/>
      <c r="CL45" s="371"/>
      <c r="CM45" s="371"/>
      <c r="CN45" s="371"/>
      <c r="CO45" s="371"/>
      <c r="CP45" s="371"/>
      <c r="CQ45" s="371"/>
      <c r="CR45" s="371"/>
      <c r="CS45" s="371"/>
      <c r="CT45" s="371"/>
      <c r="CU45" s="371"/>
      <c r="CV45" s="371"/>
      <c r="CW45" s="371"/>
      <c r="CX45" s="371"/>
      <c r="CY45" s="371"/>
      <c r="CZ45" s="371"/>
      <c r="DA45" s="371"/>
      <c r="DB45" s="371"/>
      <c r="DC45" s="371"/>
      <c r="DD45" s="371"/>
      <c r="DE45" s="371"/>
      <c r="DF45" s="371"/>
      <c r="DG45" s="371"/>
      <c r="DH45" s="371"/>
      <c r="DI45" s="371"/>
      <c r="DJ45" s="371"/>
      <c r="DK45" s="371"/>
      <c r="DL45" s="371"/>
      <c r="DM45" s="371"/>
      <c r="DN45" s="371"/>
      <c r="DO45" s="371"/>
      <c r="DP45" s="371"/>
      <c r="DQ45" s="371"/>
      <c r="DR45" s="371"/>
      <c r="DS45" s="371"/>
      <c r="DT45" s="371"/>
      <c r="DU45" s="371"/>
      <c r="DV45" s="371"/>
      <c r="DW45" s="371"/>
      <c r="DX45" s="371"/>
      <c r="DY45" s="371"/>
      <c r="DZ45" s="371"/>
      <c r="EA45" s="371"/>
      <c r="EB45" s="371"/>
      <c r="EC45" s="371"/>
      <c r="ED45" s="371"/>
      <c r="EE45" s="371"/>
      <c r="EF45" s="371"/>
      <c r="EG45" s="371"/>
      <c r="EH45" s="371"/>
      <c r="EI45" s="371"/>
      <c r="EJ45" s="371"/>
      <c r="EK45" s="371"/>
      <c r="EL45" s="371"/>
      <c r="EM45" s="371"/>
      <c r="EN45" s="371"/>
      <c r="EO45" s="371"/>
      <c r="EP45" s="371"/>
      <c r="EQ45" s="371"/>
      <c r="ER45" s="371"/>
      <c r="ES45" s="371"/>
      <c r="ET45" s="371"/>
      <c r="EU45" s="371"/>
      <c r="EV45" s="371"/>
      <c r="EW45" s="371"/>
      <c r="EX45" s="371"/>
      <c r="EY45" s="371"/>
      <c r="EZ45" s="371"/>
      <c r="FA45" s="371"/>
      <c r="FB45" s="371"/>
      <c r="FC45" s="371"/>
      <c r="FD45" s="371"/>
      <c r="FE45" s="371"/>
      <c r="FF45" s="371"/>
      <c r="FG45" s="371"/>
      <c r="FH45" s="371"/>
      <c r="FI45" s="371"/>
      <c r="FJ45" s="371"/>
      <c r="FK45" s="371"/>
      <c r="FL45" s="371"/>
      <c r="FM45" s="371"/>
      <c r="FN45" s="371"/>
      <c r="FO45" s="371"/>
      <c r="FP45" s="371"/>
      <c r="FQ45" s="371"/>
      <c r="FR45" s="371"/>
      <c r="FS45" s="371"/>
      <c r="FT45" s="371"/>
      <c r="FU45" s="371"/>
      <c r="FV45" s="371"/>
      <c r="FW45" s="371"/>
      <c r="FX45" s="371"/>
      <c r="FY45" s="371"/>
      <c r="FZ45" s="371"/>
      <c r="GA45" s="371"/>
      <c r="GB45" s="371"/>
      <c r="GC45" s="371"/>
      <c r="GD45" s="371"/>
      <c r="GE45" s="371"/>
      <c r="GF45" s="371"/>
      <c r="GG45" s="371"/>
      <c r="GH45" s="371"/>
      <c r="GI45" s="371"/>
      <c r="GJ45" s="371"/>
      <c r="GK45" s="371"/>
      <c r="GL45" s="371"/>
      <c r="GM45" s="371"/>
      <c r="GN45" s="371"/>
      <c r="GO45" s="371"/>
      <c r="GP45" s="371"/>
      <c r="GQ45" s="371"/>
      <c r="GR45" s="371"/>
      <c r="GS45" s="371"/>
      <c r="GT45" s="371"/>
      <c r="GU45" s="371"/>
      <c r="GV45" s="371"/>
      <c r="GW45" s="371"/>
      <c r="GX45" s="371"/>
      <c r="GY45" s="371"/>
      <c r="GZ45" s="371"/>
      <c r="HA45" s="371"/>
      <c r="HB45" s="371"/>
      <c r="HC45" s="371"/>
      <c r="HD45" s="371"/>
      <c r="HE45" s="371"/>
      <c r="HF45" s="371"/>
      <c r="HG45" s="371"/>
      <c r="HH45" s="371"/>
      <c r="HI45" s="371"/>
      <c r="HJ45" s="371"/>
      <c r="HK45" s="371"/>
      <c r="HL45" s="371"/>
      <c r="HM45" s="371"/>
      <c r="HN45" s="371"/>
      <c r="HO45" s="371"/>
      <c r="HP45" s="371"/>
      <c r="HQ45" s="371"/>
      <c r="HR45" s="371"/>
      <c r="HS45" s="371"/>
      <c r="HT45" s="371"/>
      <c r="HU45" s="371"/>
      <c r="HV45" s="371"/>
      <c r="HW45" s="371"/>
      <c r="HX45" s="371"/>
      <c r="HY45" s="371"/>
      <c r="HZ45" s="371"/>
      <c r="IA45" s="371"/>
      <c r="IB45" s="371"/>
      <c r="IC45" s="371"/>
      <c r="ID45" s="371"/>
      <c r="IE45" s="371"/>
      <c r="IF45" s="371"/>
      <c r="IG45" s="371"/>
      <c r="IH45" s="371"/>
      <c r="II45" s="371"/>
      <c r="IJ45" s="371"/>
    </row>
    <row r="46" spans="1:244" s="403" customFormat="1" x14ac:dyDescent="0.35">
      <c r="A46" s="427" t="s">
        <v>7</v>
      </c>
      <c r="B46" s="404" t="s">
        <v>221</v>
      </c>
      <c r="C46" s="405" t="s">
        <v>210</v>
      </c>
      <c r="D46" s="47">
        <v>199</v>
      </c>
      <c r="E46" s="47">
        <v>205</v>
      </c>
      <c r="F46" s="47">
        <v>202</v>
      </c>
      <c r="G46" s="397">
        <v>212</v>
      </c>
      <c r="H46" s="398">
        <f t="shared" si="5"/>
        <v>101.50753768844221</v>
      </c>
      <c r="I46" s="399">
        <f t="shared" si="2"/>
        <v>104.95049504950495</v>
      </c>
      <c r="J46" s="398"/>
      <c r="K46" s="370">
        <f t="shared" si="0"/>
        <v>10</v>
      </c>
      <c r="L46" s="401"/>
      <c r="M46" s="401"/>
      <c r="N46" s="401"/>
      <c r="O46" s="401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402"/>
      <c r="AJ46" s="402"/>
      <c r="AK46" s="402"/>
      <c r="AL46" s="402"/>
      <c r="AM46" s="402"/>
      <c r="AN46" s="402"/>
      <c r="AO46" s="402"/>
      <c r="AP46" s="402"/>
      <c r="AQ46" s="402"/>
      <c r="AR46" s="402"/>
      <c r="AS46" s="402"/>
      <c r="AT46" s="402"/>
      <c r="AU46" s="402"/>
      <c r="AV46" s="402"/>
      <c r="AW46" s="402"/>
      <c r="AX46" s="402"/>
      <c r="AY46" s="402"/>
      <c r="AZ46" s="402"/>
      <c r="BA46" s="402"/>
      <c r="BB46" s="402"/>
      <c r="BC46" s="402"/>
      <c r="BD46" s="402"/>
      <c r="BE46" s="402"/>
      <c r="BF46" s="402"/>
      <c r="BG46" s="402"/>
      <c r="BH46" s="402"/>
      <c r="BI46" s="402"/>
      <c r="BJ46" s="402"/>
      <c r="BK46" s="402"/>
      <c r="BL46" s="402"/>
      <c r="BM46" s="402"/>
      <c r="BN46" s="402"/>
      <c r="BO46" s="402"/>
      <c r="BP46" s="402"/>
      <c r="BQ46" s="402"/>
      <c r="BR46" s="402"/>
      <c r="BS46" s="402"/>
      <c r="BT46" s="402"/>
      <c r="BU46" s="402"/>
      <c r="BV46" s="402"/>
      <c r="BW46" s="402"/>
      <c r="BX46" s="402"/>
      <c r="BY46" s="402"/>
      <c r="BZ46" s="402"/>
      <c r="CA46" s="402"/>
      <c r="CB46" s="402"/>
      <c r="CC46" s="402"/>
      <c r="CD46" s="402"/>
      <c r="CE46" s="402"/>
      <c r="CF46" s="402"/>
      <c r="CG46" s="402"/>
      <c r="CH46" s="402"/>
      <c r="CI46" s="402"/>
      <c r="CJ46" s="402"/>
      <c r="CK46" s="402"/>
      <c r="CL46" s="402"/>
      <c r="CM46" s="402"/>
      <c r="CN46" s="402"/>
      <c r="CO46" s="402"/>
      <c r="CP46" s="402"/>
      <c r="CQ46" s="402"/>
      <c r="CR46" s="402"/>
      <c r="CS46" s="402"/>
      <c r="CT46" s="402"/>
      <c r="CU46" s="402"/>
      <c r="CV46" s="402"/>
      <c r="CW46" s="402"/>
      <c r="CX46" s="402"/>
      <c r="CY46" s="402"/>
      <c r="CZ46" s="402"/>
      <c r="DA46" s="402"/>
      <c r="DB46" s="402"/>
      <c r="DC46" s="402"/>
      <c r="DD46" s="402"/>
      <c r="DE46" s="402"/>
      <c r="DF46" s="402"/>
      <c r="DG46" s="402"/>
      <c r="DH46" s="402"/>
      <c r="DI46" s="402"/>
      <c r="DJ46" s="402"/>
      <c r="DK46" s="402"/>
      <c r="DL46" s="402"/>
      <c r="DM46" s="402"/>
      <c r="DN46" s="402"/>
      <c r="DO46" s="402"/>
      <c r="DP46" s="402"/>
      <c r="DQ46" s="402"/>
      <c r="DR46" s="402"/>
      <c r="DS46" s="402"/>
      <c r="DT46" s="402"/>
      <c r="DU46" s="402"/>
      <c r="DV46" s="402"/>
      <c r="DW46" s="402"/>
      <c r="DX46" s="402"/>
      <c r="DY46" s="402"/>
      <c r="DZ46" s="402"/>
      <c r="EA46" s="402"/>
      <c r="EB46" s="402"/>
      <c r="EC46" s="402"/>
      <c r="ED46" s="402"/>
      <c r="EE46" s="402"/>
      <c r="EF46" s="402"/>
      <c r="EG46" s="402"/>
      <c r="EH46" s="402"/>
      <c r="EI46" s="402"/>
      <c r="EJ46" s="402"/>
      <c r="EK46" s="402"/>
      <c r="EL46" s="402"/>
      <c r="EM46" s="402"/>
      <c r="EN46" s="402"/>
      <c r="EO46" s="402"/>
      <c r="EP46" s="402"/>
      <c r="EQ46" s="402"/>
      <c r="ER46" s="402"/>
      <c r="ES46" s="402"/>
      <c r="ET46" s="402"/>
      <c r="EU46" s="402"/>
      <c r="EV46" s="402"/>
      <c r="EW46" s="402"/>
      <c r="EX46" s="402"/>
      <c r="EY46" s="402"/>
      <c r="EZ46" s="402"/>
      <c r="FA46" s="402"/>
      <c r="FB46" s="402"/>
      <c r="FC46" s="402"/>
      <c r="FD46" s="402"/>
      <c r="FE46" s="402"/>
      <c r="FF46" s="402"/>
      <c r="FG46" s="402"/>
      <c r="FH46" s="402"/>
      <c r="FI46" s="402"/>
      <c r="FJ46" s="402"/>
      <c r="FK46" s="402"/>
      <c r="FL46" s="402"/>
      <c r="FM46" s="402"/>
      <c r="FN46" s="402"/>
      <c r="FO46" s="402"/>
      <c r="FP46" s="402"/>
      <c r="FQ46" s="402"/>
      <c r="FR46" s="402"/>
      <c r="FS46" s="402"/>
      <c r="FT46" s="402"/>
      <c r="FU46" s="402"/>
      <c r="FV46" s="402"/>
      <c r="FW46" s="402"/>
      <c r="FX46" s="402"/>
      <c r="FY46" s="402"/>
      <c r="FZ46" s="402"/>
      <c r="GA46" s="402"/>
      <c r="GB46" s="402"/>
      <c r="GC46" s="402"/>
      <c r="GD46" s="402"/>
      <c r="GE46" s="402"/>
      <c r="GF46" s="402"/>
      <c r="GG46" s="402"/>
      <c r="GH46" s="402"/>
      <c r="GI46" s="402"/>
      <c r="GJ46" s="402"/>
      <c r="GK46" s="402"/>
      <c r="GL46" s="402"/>
      <c r="GM46" s="402"/>
      <c r="GN46" s="402"/>
      <c r="GO46" s="402"/>
      <c r="GP46" s="402"/>
      <c r="GQ46" s="402"/>
      <c r="GR46" s="402"/>
      <c r="GS46" s="402"/>
      <c r="GT46" s="402"/>
      <c r="GU46" s="402"/>
      <c r="GV46" s="402"/>
      <c r="GW46" s="402"/>
      <c r="GX46" s="402"/>
      <c r="GY46" s="402"/>
      <c r="GZ46" s="402"/>
      <c r="HA46" s="402"/>
      <c r="HB46" s="402"/>
      <c r="HC46" s="402"/>
      <c r="HD46" s="402"/>
      <c r="HE46" s="402"/>
      <c r="HF46" s="402"/>
      <c r="HG46" s="402"/>
      <c r="HH46" s="402"/>
      <c r="HI46" s="402"/>
      <c r="HJ46" s="402"/>
      <c r="HK46" s="402"/>
      <c r="HL46" s="402"/>
      <c r="HM46" s="402"/>
      <c r="HN46" s="402"/>
      <c r="HO46" s="402"/>
      <c r="HP46" s="402"/>
      <c r="HQ46" s="402"/>
      <c r="HR46" s="402"/>
      <c r="HS46" s="402"/>
      <c r="HT46" s="402"/>
      <c r="HU46" s="402"/>
      <c r="HV46" s="402"/>
      <c r="HW46" s="402"/>
      <c r="HX46" s="402"/>
      <c r="HY46" s="402"/>
      <c r="HZ46" s="402"/>
      <c r="IA46" s="402"/>
      <c r="IB46" s="402"/>
      <c r="IC46" s="402"/>
      <c r="ID46" s="402"/>
      <c r="IE46" s="402"/>
      <c r="IF46" s="402"/>
      <c r="IG46" s="402"/>
      <c r="IH46" s="402"/>
      <c r="II46" s="402"/>
      <c r="IJ46" s="402"/>
    </row>
    <row r="47" spans="1:244" x14ac:dyDescent="0.35">
      <c r="A47" s="410"/>
      <c r="B47" s="364" t="s">
        <v>234</v>
      </c>
      <c r="C47" s="365"/>
      <c r="D47" s="48">
        <v>100</v>
      </c>
      <c r="E47" s="48">
        <v>99.8</v>
      </c>
      <c r="F47" s="48">
        <v>100</v>
      </c>
      <c r="G47" s="414">
        <v>100</v>
      </c>
      <c r="H47" s="368">
        <f t="shared" si="5"/>
        <v>100</v>
      </c>
      <c r="I47" s="369">
        <f t="shared" si="2"/>
        <v>100</v>
      </c>
      <c r="J47" s="368"/>
      <c r="K47" s="370">
        <f t="shared" si="0"/>
        <v>0</v>
      </c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BP47" s="371"/>
      <c r="BQ47" s="371"/>
      <c r="BR47" s="371"/>
      <c r="BS47" s="371"/>
      <c r="BT47" s="371"/>
      <c r="BU47" s="371"/>
      <c r="BV47" s="371"/>
      <c r="BW47" s="371"/>
      <c r="BX47" s="371"/>
      <c r="BY47" s="371"/>
      <c r="BZ47" s="371"/>
      <c r="CA47" s="371"/>
      <c r="CB47" s="371"/>
      <c r="CC47" s="371"/>
      <c r="CD47" s="371"/>
      <c r="CE47" s="371"/>
      <c r="CF47" s="371"/>
      <c r="CG47" s="371"/>
      <c r="CH47" s="371"/>
      <c r="CI47" s="371"/>
      <c r="CJ47" s="371"/>
      <c r="CK47" s="371"/>
      <c r="CL47" s="371"/>
      <c r="CM47" s="371"/>
      <c r="CN47" s="371"/>
      <c r="CO47" s="371"/>
      <c r="CP47" s="371"/>
      <c r="CQ47" s="371"/>
      <c r="CR47" s="371"/>
      <c r="CS47" s="371"/>
      <c r="CT47" s="371"/>
      <c r="CU47" s="371"/>
      <c r="CV47" s="371"/>
      <c r="CW47" s="371"/>
      <c r="CX47" s="371"/>
      <c r="CY47" s="371"/>
      <c r="CZ47" s="371"/>
      <c r="DA47" s="371"/>
      <c r="DB47" s="371"/>
      <c r="DC47" s="371"/>
      <c r="DD47" s="371"/>
      <c r="DE47" s="371"/>
      <c r="DF47" s="371"/>
      <c r="DG47" s="371"/>
      <c r="DH47" s="371"/>
      <c r="DI47" s="371"/>
      <c r="DJ47" s="371"/>
      <c r="DK47" s="371"/>
      <c r="DL47" s="371"/>
      <c r="DM47" s="371"/>
      <c r="DN47" s="371"/>
      <c r="DO47" s="371"/>
      <c r="DP47" s="371"/>
      <c r="DQ47" s="371"/>
      <c r="DR47" s="371"/>
      <c r="DS47" s="371"/>
      <c r="DT47" s="371"/>
      <c r="DU47" s="371"/>
      <c r="DV47" s="371"/>
      <c r="DW47" s="371"/>
      <c r="DX47" s="371"/>
      <c r="DY47" s="371"/>
      <c r="DZ47" s="371"/>
      <c r="EA47" s="371"/>
      <c r="EB47" s="371"/>
      <c r="EC47" s="371"/>
      <c r="ED47" s="371"/>
      <c r="EE47" s="371"/>
      <c r="EF47" s="371"/>
      <c r="EG47" s="371"/>
      <c r="EH47" s="371"/>
      <c r="EI47" s="371"/>
      <c r="EJ47" s="371"/>
      <c r="EK47" s="371"/>
      <c r="EL47" s="371"/>
      <c r="EM47" s="371"/>
      <c r="EN47" s="371"/>
      <c r="EO47" s="371"/>
      <c r="EP47" s="371"/>
      <c r="EQ47" s="371"/>
      <c r="ER47" s="371"/>
      <c r="ES47" s="371"/>
      <c r="ET47" s="371"/>
      <c r="EU47" s="371"/>
      <c r="EV47" s="371"/>
      <c r="EW47" s="371"/>
      <c r="EX47" s="371"/>
      <c r="EY47" s="371"/>
      <c r="EZ47" s="371"/>
      <c r="FA47" s="371"/>
      <c r="FB47" s="371"/>
      <c r="FC47" s="371"/>
      <c r="FD47" s="371"/>
      <c r="FE47" s="371"/>
      <c r="FF47" s="371"/>
      <c r="FG47" s="371"/>
      <c r="FH47" s="371"/>
      <c r="FI47" s="371"/>
      <c r="FJ47" s="371"/>
      <c r="FK47" s="371"/>
      <c r="FL47" s="371"/>
      <c r="FM47" s="371"/>
      <c r="FN47" s="371"/>
      <c r="FO47" s="371"/>
      <c r="FP47" s="371"/>
      <c r="FQ47" s="371"/>
      <c r="FR47" s="371"/>
      <c r="FS47" s="371"/>
      <c r="FT47" s="371"/>
      <c r="FU47" s="371"/>
      <c r="FV47" s="371"/>
      <c r="FW47" s="371"/>
      <c r="FX47" s="371"/>
      <c r="FY47" s="371"/>
      <c r="FZ47" s="371"/>
      <c r="GA47" s="371"/>
      <c r="GB47" s="371"/>
      <c r="GC47" s="371"/>
      <c r="GD47" s="371"/>
      <c r="GE47" s="371"/>
      <c r="GF47" s="371"/>
      <c r="GG47" s="371"/>
      <c r="GH47" s="371"/>
      <c r="GI47" s="371"/>
      <c r="GJ47" s="371"/>
      <c r="GK47" s="371"/>
      <c r="GL47" s="371"/>
      <c r="GM47" s="371"/>
      <c r="GN47" s="371"/>
      <c r="GO47" s="371"/>
      <c r="GP47" s="371"/>
      <c r="GQ47" s="371"/>
      <c r="GR47" s="371"/>
      <c r="GS47" s="371"/>
      <c r="GT47" s="371"/>
      <c r="GU47" s="371"/>
      <c r="GV47" s="371"/>
      <c r="GW47" s="371"/>
      <c r="GX47" s="371"/>
      <c r="GY47" s="371"/>
      <c r="GZ47" s="371"/>
      <c r="HA47" s="371"/>
      <c r="HB47" s="371"/>
      <c r="HC47" s="371"/>
      <c r="HD47" s="371"/>
      <c r="HE47" s="371"/>
      <c r="HF47" s="371"/>
      <c r="HG47" s="371"/>
      <c r="HH47" s="371"/>
      <c r="HI47" s="371"/>
      <c r="HJ47" s="371"/>
      <c r="HK47" s="371"/>
      <c r="HL47" s="371"/>
      <c r="HM47" s="371"/>
      <c r="HN47" s="371"/>
      <c r="HO47" s="371"/>
      <c r="HP47" s="371"/>
      <c r="HQ47" s="371"/>
      <c r="HR47" s="371"/>
      <c r="HS47" s="371"/>
      <c r="HT47" s="371"/>
      <c r="HU47" s="371"/>
      <c r="HV47" s="371"/>
      <c r="HW47" s="371"/>
      <c r="HX47" s="371"/>
      <c r="HY47" s="371"/>
      <c r="HZ47" s="371"/>
      <c r="IA47" s="371"/>
      <c r="IB47" s="371"/>
      <c r="IC47" s="371"/>
      <c r="ID47" s="371"/>
      <c r="IE47" s="371"/>
      <c r="IF47" s="371"/>
      <c r="IG47" s="371"/>
      <c r="IH47" s="371"/>
      <c r="II47" s="371"/>
      <c r="IJ47" s="371"/>
    </row>
    <row r="48" spans="1:244" x14ac:dyDescent="0.35">
      <c r="A48" s="410"/>
      <c r="B48" s="364" t="s">
        <v>233</v>
      </c>
      <c r="C48" s="365" t="s">
        <v>15</v>
      </c>
      <c r="D48" s="436">
        <v>98.9</v>
      </c>
      <c r="E48" s="436">
        <v>98.6</v>
      </c>
      <c r="F48" s="437">
        <v>99.2</v>
      </c>
      <c r="G48" s="414">
        <v>98.8</v>
      </c>
      <c r="H48" s="368">
        <f t="shared" si="5"/>
        <v>100.30333670374114</v>
      </c>
      <c r="I48" s="369">
        <f t="shared" si="2"/>
        <v>99.59677419354837</v>
      </c>
      <c r="J48" s="368"/>
      <c r="K48" s="370">
        <f t="shared" si="0"/>
        <v>-0.40000000000000568</v>
      </c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BP48" s="371"/>
      <c r="BQ48" s="371"/>
      <c r="BR48" s="371"/>
      <c r="BS48" s="371"/>
      <c r="BT48" s="371"/>
      <c r="BU48" s="371"/>
      <c r="BV48" s="371"/>
      <c r="BW48" s="371"/>
      <c r="BX48" s="371"/>
      <c r="BY48" s="371"/>
      <c r="BZ48" s="371"/>
      <c r="CA48" s="371"/>
      <c r="CB48" s="371"/>
      <c r="CC48" s="371"/>
      <c r="CD48" s="371"/>
      <c r="CE48" s="371"/>
      <c r="CF48" s="371"/>
      <c r="CG48" s="371"/>
      <c r="CH48" s="371"/>
      <c r="CI48" s="371"/>
      <c r="CJ48" s="371"/>
      <c r="CK48" s="371"/>
      <c r="CL48" s="371"/>
      <c r="CM48" s="371"/>
      <c r="CN48" s="371"/>
      <c r="CO48" s="371"/>
      <c r="CP48" s="371"/>
      <c r="CQ48" s="371"/>
      <c r="CR48" s="371"/>
      <c r="CS48" s="371"/>
      <c r="CT48" s="371"/>
      <c r="CU48" s="371"/>
      <c r="CV48" s="371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71"/>
      <c r="FG48" s="371"/>
      <c r="FH48" s="371"/>
      <c r="FI48" s="371"/>
      <c r="FJ48" s="371"/>
      <c r="FK48" s="371"/>
      <c r="FL48" s="371"/>
      <c r="FM48" s="371"/>
      <c r="FN48" s="371"/>
      <c r="FO48" s="371"/>
      <c r="FP48" s="371"/>
      <c r="FQ48" s="371"/>
      <c r="FR48" s="371"/>
      <c r="FS48" s="371"/>
      <c r="FT48" s="371"/>
      <c r="FU48" s="371"/>
      <c r="FV48" s="371"/>
      <c r="FW48" s="371"/>
      <c r="FX48" s="371"/>
      <c r="FY48" s="371"/>
      <c r="FZ48" s="371"/>
      <c r="GA48" s="371"/>
      <c r="GB48" s="371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  <c r="HZ48" s="371"/>
      <c r="IA48" s="371"/>
      <c r="IB48" s="371"/>
      <c r="IC48" s="371"/>
      <c r="ID48" s="371"/>
      <c r="IE48" s="371"/>
      <c r="IF48" s="371"/>
      <c r="IG48" s="371"/>
      <c r="IH48" s="371"/>
      <c r="II48" s="371"/>
      <c r="IJ48" s="371"/>
    </row>
    <row r="49" spans="1:244" x14ac:dyDescent="0.35">
      <c r="A49" s="410"/>
      <c r="B49" s="364" t="s">
        <v>232</v>
      </c>
      <c r="C49" s="365" t="s">
        <v>15</v>
      </c>
      <c r="D49" s="436">
        <v>98.8</v>
      </c>
      <c r="E49" s="436">
        <v>97.5</v>
      </c>
      <c r="F49" s="437">
        <v>98.7</v>
      </c>
      <c r="G49" s="414">
        <v>98.7</v>
      </c>
      <c r="H49" s="368">
        <f t="shared" si="5"/>
        <v>99.898785425101224</v>
      </c>
      <c r="I49" s="369">
        <f t="shared" si="2"/>
        <v>100</v>
      </c>
      <c r="J49" s="368"/>
      <c r="K49" s="370">
        <f t="shared" si="0"/>
        <v>0</v>
      </c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1"/>
      <c r="BM49" s="371"/>
      <c r="BN49" s="371"/>
      <c r="BO49" s="371"/>
      <c r="BP49" s="371"/>
      <c r="BQ49" s="371"/>
      <c r="BR49" s="371"/>
      <c r="BS49" s="371"/>
      <c r="BT49" s="371"/>
      <c r="BU49" s="371"/>
      <c r="BV49" s="371"/>
      <c r="BW49" s="371"/>
      <c r="BX49" s="371"/>
      <c r="BY49" s="371"/>
      <c r="BZ49" s="371"/>
      <c r="CA49" s="371"/>
      <c r="CB49" s="371"/>
      <c r="CC49" s="371"/>
      <c r="CD49" s="371"/>
      <c r="CE49" s="371"/>
      <c r="CF49" s="371"/>
      <c r="CG49" s="371"/>
      <c r="CH49" s="371"/>
      <c r="CI49" s="371"/>
      <c r="CJ49" s="371"/>
      <c r="CK49" s="371"/>
      <c r="CL49" s="371"/>
      <c r="CM49" s="371"/>
      <c r="CN49" s="371"/>
      <c r="CO49" s="371"/>
      <c r="CP49" s="371"/>
      <c r="CQ49" s="371"/>
      <c r="CR49" s="371"/>
      <c r="CS49" s="371"/>
      <c r="CT49" s="371"/>
      <c r="CU49" s="371"/>
      <c r="CV49" s="371"/>
      <c r="CW49" s="371"/>
      <c r="CX49" s="371"/>
      <c r="CY49" s="371"/>
      <c r="CZ49" s="371"/>
      <c r="DA49" s="371"/>
      <c r="DB49" s="371"/>
      <c r="DC49" s="371"/>
      <c r="DD49" s="371"/>
      <c r="DE49" s="371"/>
      <c r="DF49" s="371"/>
      <c r="DG49" s="371"/>
      <c r="DH49" s="371"/>
      <c r="DI49" s="371"/>
      <c r="DJ49" s="371"/>
      <c r="DK49" s="371"/>
      <c r="DL49" s="371"/>
      <c r="DM49" s="371"/>
      <c r="DN49" s="371"/>
      <c r="DO49" s="371"/>
      <c r="DP49" s="371"/>
      <c r="DQ49" s="371"/>
      <c r="DR49" s="371"/>
      <c r="DS49" s="371"/>
      <c r="DT49" s="371"/>
      <c r="DU49" s="371"/>
      <c r="DV49" s="371"/>
      <c r="DW49" s="371"/>
      <c r="DX49" s="371"/>
      <c r="DY49" s="371"/>
      <c r="DZ49" s="371"/>
      <c r="EA49" s="371"/>
      <c r="EB49" s="371"/>
      <c r="EC49" s="371"/>
      <c r="ED49" s="371"/>
      <c r="EE49" s="371"/>
      <c r="EF49" s="371"/>
      <c r="EG49" s="371"/>
      <c r="EH49" s="371"/>
      <c r="EI49" s="371"/>
      <c r="EJ49" s="371"/>
      <c r="EK49" s="371"/>
      <c r="EL49" s="371"/>
      <c r="EM49" s="371"/>
      <c r="EN49" s="371"/>
      <c r="EO49" s="371"/>
      <c r="EP49" s="371"/>
      <c r="EQ49" s="371"/>
      <c r="ER49" s="371"/>
      <c r="ES49" s="371"/>
      <c r="ET49" s="371"/>
      <c r="EU49" s="371"/>
      <c r="EV49" s="371"/>
      <c r="EW49" s="371"/>
      <c r="EX49" s="371"/>
      <c r="EY49" s="371"/>
      <c r="EZ49" s="371"/>
      <c r="FA49" s="371"/>
      <c r="FB49" s="371"/>
      <c r="FC49" s="371"/>
      <c r="FD49" s="371"/>
      <c r="FE49" s="371"/>
      <c r="FF49" s="371"/>
      <c r="FG49" s="371"/>
      <c r="FH49" s="371"/>
      <c r="FI49" s="371"/>
      <c r="FJ49" s="371"/>
      <c r="FK49" s="371"/>
      <c r="FL49" s="371"/>
      <c r="FM49" s="371"/>
      <c r="FN49" s="371"/>
      <c r="FO49" s="371"/>
      <c r="FP49" s="371"/>
      <c r="FQ49" s="371"/>
      <c r="FR49" s="371"/>
      <c r="FS49" s="371"/>
      <c r="FT49" s="371"/>
      <c r="FU49" s="371"/>
      <c r="FV49" s="371"/>
      <c r="FW49" s="371"/>
      <c r="FX49" s="371"/>
      <c r="FY49" s="371"/>
      <c r="FZ49" s="371"/>
      <c r="GA49" s="371"/>
      <c r="GB49" s="371"/>
      <c r="GC49" s="371"/>
      <c r="GD49" s="371"/>
      <c r="GE49" s="371"/>
      <c r="GF49" s="371"/>
      <c r="GG49" s="371"/>
      <c r="GH49" s="371"/>
      <c r="GI49" s="371"/>
      <c r="GJ49" s="371"/>
      <c r="GK49" s="371"/>
      <c r="GL49" s="371"/>
      <c r="GM49" s="371"/>
      <c r="GN49" s="371"/>
      <c r="GO49" s="371"/>
      <c r="GP49" s="371"/>
      <c r="GQ49" s="371"/>
      <c r="GR49" s="371"/>
      <c r="GS49" s="371"/>
      <c r="GT49" s="371"/>
      <c r="GU49" s="371"/>
      <c r="GV49" s="371"/>
      <c r="GW49" s="371"/>
      <c r="GX49" s="371"/>
      <c r="GY49" s="371"/>
      <c r="GZ49" s="371"/>
      <c r="HA49" s="371"/>
      <c r="HB49" s="371"/>
      <c r="HC49" s="371"/>
      <c r="HD49" s="371"/>
      <c r="HE49" s="371"/>
      <c r="HF49" s="371"/>
      <c r="HG49" s="371"/>
      <c r="HH49" s="371"/>
      <c r="HI49" s="371"/>
      <c r="HJ49" s="371"/>
      <c r="HK49" s="371"/>
      <c r="HL49" s="371"/>
      <c r="HM49" s="371"/>
      <c r="HN49" s="371"/>
      <c r="HO49" s="371"/>
      <c r="HP49" s="371"/>
      <c r="HQ49" s="371"/>
      <c r="HR49" s="371"/>
      <c r="HS49" s="371"/>
      <c r="HT49" s="371"/>
      <c r="HU49" s="371"/>
      <c r="HV49" s="371"/>
      <c r="HW49" s="371"/>
      <c r="HX49" s="371"/>
      <c r="HY49" s="371"/>
      <c r="HZ49" s="371"/>
      <c r="IA49" s="371"/>
      <c r="IB49" s="371"/>
      <c r="IC49" s="371"/>
      <c r="ID49" s="371"/>
      <c r="IE49" s="371"/>
      <c r="IF49" s="371"/>
      <c r="IG49" s="371"/>
      <c r="IH49" s="371"/>
      <c r="II49" s="371"/>
      <c r="IJ49" s="371"/>
    </row>
    <row r="50" spans="1:244" x14ac:dyDescent="0.35">
      <c r="A50" s="410"/>
      <c r="B50" s="417" t="s">
        <v>231</v>
      </c>
      <c r="C50" s="365" t="s">
        <v>15</v>
      </c>
      <c r="D50" s="436">
        <v>98.7</v>
      </c>
      <c r="E50" s="436">
        <v>101.1</v>
      </c>
      <c r="F50" s="436">
        <v>98.7</v>
      </c>
      <c r="G50" s="414">
        <v>98.7</v>
      </c>
      <c r="H50" s="368">
        <f t="shared" si="5"/>
        <v>100</v>
      </c>
      <c r="I50" s="369">
        <f t="shared" si="2"/>
        <v>100</v>
      </c>
      <c r="J50" s="368"/>
      <c r="K50" s="370">
        <f t="shared" si="0"/>
        <v>0</v>
      </c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  <c r="FF50" s="371"/>
      <c r="FG50" s="371"/>
      <c r="FH50" s="371"/>
      <c r="FI50" s="371"/>
      <c r="FJ50" s="371"/>
      <c r="FK50" s="371"/>
      <c r="FL50" s="371"/>
      <c r="FM50" s="371"/>
      <c r="FN50" s="371"/>
      <c r="FO50" s="371"/>
      <c r="FP50" s="371"/>
      <c r="FQ50" s="371"/>
      <c r="FR50" s="371"/>
      <c r="FS50" s="371"/>
      <c r="FT50" s="371"/>
      <c r="FU50" s="371"/>
      <c r="FV50" s="371"/>
      <c r="FW50" s="371"/>
      <c r="FX50" s="371"/>
      <c r="FY50" s="371"/>
      <c r="FZ50" s="371"/>
      <c r="GA50" s="371"/>
      <c r="GB50" s="371"/>
      <c r="GC50" s="371"/>
      <c r="GD50" s="371"/>
      <c r="GE50" s="371"/>
      <c r="GF50" s="371"/>
      <c r="GG50" s="371"/>
      <c r="GH50" s="371"/>
      <c r="GI50" s="371"/>
      <c r="GJ50" s="371"/>
      <c r="GK50" s="371"/>
      <c r="GL50" s="371"/>
      <c r="GM50" s="371"/>
      <c r="GN50" s="371"/>
      <c r="GO50" s="371"/>
      <c r="GP50" s="371"/>
      <c r="GQ50" s="371"/>
      <c r="GR50" s="371"/>
      <c r="GS50" s="371"/>
      <c r="GT50" s="371"/>
      <c r="GU50" s="371"/>
      <c r="GV50" s="371"/>
      <c r="GW50" s="371"/>
      <c r="GX50" s="371"/>
      <c r="GY50" s="371"/>
      <c r="GZ50" s="371"/>
      <c r="HA50" s="371"/>
      <c r="HB50" s="371"/>
      <c r="HC50" s="371"/>
      <c r="HD50" s="371"/>
      <c r="HE50" s="371"/>
      <c r="HF50" s="371"/>
      <c r="HG50" s="371"/>
      <c r="HH50" s="371"/>
      <c r="HI50" s="371"/>
      <c r="HJ50" s="371"/>
      <c r="HK50" s="371"/>
      <c r="HL50" s="371"/>
      <c r="HM50" s="371"/>
      <c r="HN50" s="371"/>
      <c r="HO50" s="371"/>
      <c r="HP50" s="371"/>
      <c r="HQ50" s="371"/>
      <c r="HR50" s="371"/>
      <c r="HS50" s="371"/>
      <c r="HT50" s="371"/>
      <c r="HU50" s="371"/>
      <c r="HV50" s="371"/>
      <c r="HW50" s="371"/>
      <c r="HX50" s="371"/>
      <c r="HY50" s="371"/>
      <c r="HZ50" s="371"/>
      <c r="IA50" s="371"/>
      <c r="IB50" s="371"/>
      <c r="IC50" s="371"/>
      <c r="ID50" s="371"/>
      <c r="IE50" s="371"/>
      <c r="IF50" s="371"/>
      <c r="IG50" s="371"/>
      <c r="IH50" s="371"/>
      <c r="II50" s="371"/>
      <c r="IJ50" s="371"/>
    </row>
    <row r="51" spans="1:244" x14ac:dyDescent="0.35">
      <c r="A51" s="410"/>
      <c r="B51" s="417" t="s">
        <v>230</v>
      </c>
      <c r="C51" s="365" t="s">
        <v>15</v>
      </c>
      <c r="D51" s="436">
        <v>1.3</v>
      </c>
      <c r="E51" s="436">
        <v>2.5</v>
      </c>
      <c r="F51" s="437">
        <v>1.3</v>
      </c>
      <c r="G51" s="414">
        <v>1.2999999999999972</v>
      </c>
      <c r="H51" s="368">
        <f t="shared" si="5"/>
        <v>100</v>
      </c>
      <c r="I51" s="369">
        <f t="shared" si="2"/>
        <v>99.999999999999773</v>
      </c>
      <c r="J51" s="368"/>
      <c r="K51" s="370">
        <f t="shared" si="0"/>
        <v>-2.886579864025407E-15</v>
      </c>
      <c r="L51" s="371"/>
      <c r="M51" s="371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1"/>
      <c r="AQ51" s="371"/>
      <c r="AR51" s="371"/>
      <c r="AS51" s="371"/>
      <c r="AT51" s="371"/>
      <c r="AU51" s="371"/>
      <c r="AV51" s="371"/>
      <c r="AW51" s="371"/>
      <c r="AX51" s="371"/>
      <c r="AY51" s="371"/>
      <c r="AZ51" s="371"/>
      <c r="BA51" s="371"/>
      <c r="BB51" s="371"/>
      <c r="BC51" s="371"/>
      <c r="BD51" s="371"/>
      <c r="BE51" s="371"/>
      <c r="BF51" s="371"/>
      <c r="BG51" s="371"/>
      <c r="BH51" s="371"/>
      <c r="BI51" s="371"/>
      <c r="BJ51" s="371"/>
      <c r="BK51" s="371"/>
      <c r="BL51" s="371"/>
      <c r="BM51" s="371"/>
      <c r="BN51" s="371"/>
      <c r="BO51" s="371"/>
      <c r="BP51" s="371"/>
      <c r="BQ51" s="371"/>
      <c r="BR51" s="371"/>
      <c r="BS51" s="371"/>
      <c r="BT51" s="371"/>
      <c r="BU51" s="371"/>
      <c r="BV51" s="371"/>
      <c r="BW51" s="371"/>
      <c r="BX51" s="371"/>
      <c r="BY51" s="371"/>
      <c r="BZ51" s="371"/>
      <c r="CA51" s="371"/>
      <c r="CB51" s="371"/>
      <c r="CC51" s="371"/>
      <c r="CD51" s="371"/>
      <c r="CE51" s="371"/>
      <c r="CF51" s="371"/>
      <c r="CG51" s="371"/>
      <c r="CH51" s="371"/>
      <c r="CI51" s="371"/>
      <c r="CJ51" s="371"/>
      <c r="CK51" s="371"/>
      <c r="CL51" s="371"/>
      <c r="CM51" s="371"/>
      <c r="CN51" s="371"/>
      <c r="CO51" s="371"/>
      <c r="CP51" s="371"/>
      <c r="CQ51" s="371"/>
      <c r="CR51" s="371"/>
      <c r="CS51" s="371"/>
      <c r="CT51" s="371"/>
      <c r="CU51" s="371"/>
      <c r="CV51" s="371"/>
      <c r="CW51" s="371"/>
      <c r="CX51" s="371"/>
      <c r="CY51" s="371"/>
      <c r="CZ51" s="371"/>
      <c r="DA51" s="371"/>
      <c r="DB51" s="371"/>
      <c r="DC51" s="371"/>
      <c r="DD51" s="371"/>
      <c r="DE51" s="371"/>
      <c r="DF51" s="371"/>
      <c r="DG51" s="371"/>
      <c r="DH51" s="371"/>
      <c r="DI51" s="371"/>
      <c r="DJ51" s="371"/>
      <c r="DK51" s="371"/>
      <c r="DL51" s="371"/>
      <c r="DM51" s="371"/>
      <c r="DN51" s="371"/>
      <c r="DO51" s="371"/>
      <c r="DP51" s="371"/>
      <c r="DQ51" s="371"/>
      <c r="DR51" s="371"/>
      <c r="DS51" s="371"/>
      <c r="DT51" s="371"/>
      <c r="DU51" s="371"/>
      <c r="DV51" s="371"/>
      <c r="DW51" s="371"/>
      <c r="DX51" s="371"/>
      <c r="DY51" s="371"/>
      <c r="DZ51" s="371"/>
      <c r="EA51" s="371"/>
      <c r="EB51" s="371"/>
      <c r="EC51" s="371"/>
      <c r="ED51" s="371"/>
      <c r="EE51" s="371"/>
      <c r="EF51" s="371"/>
      <c r="EG51" s="371"/>
      <c r="EH51" s="371"/>
      <c r="EI51" s="371"/>
      <c r="EJ51" s="371"/>
      <c r="EK51" s="371"/>
      <c r="EL51" s="371"/>
      <c r="EM51" s="371"/>
      <c r="EN51" s="371"/>
      <c r="EO51" s="371"/>
      <c r="EP51" s="371"/>
      <c r="EQ51" s="371"/>
      <c r="ER51" s="371"/>
      <c r="ES51" s="371"/>
      <c r="ET51" s="371"/>
      <c r="EU51" s="371"/>
      <c r="EV51" s="371"/>
      <c r="EW51" s="371"/>
      <c r="EX51" s="371"/>
      <c r="EY51" s="371"/>
      <c r="EZ51" s="371"/>
      <c r="FA51" s="371"/>
      <c r="FB51" s="371"/>
      <c r="FC51" s="371"/>
      <c r="FD51" s="371"/>
      <c r="FE51" s="371"/>
      <c r="FF51" s="371"/>
      <c r="FG51" s="371"/>
      <c r="FH51" s="371"/>
      <c r="FI51" s="371"/>
      <c r="FJ51" s="371"/>
      <c r="FK51" s="371"/>
      <c r="FL51" s="371"/>
      <c r="FM51" s="371"/>
      <c r="FN51" s="371"/>
      <c r="FO51" s="371"/>
      <c r="FP51" s="371"/>
      <c r="FQ51" s="371"/>
      <c r="FR51" s="371"/>
      <c r="FS51" s="371"/>
      <c r="FT51" s="371"/>
      <c r="FU51" s="371"/>
      <c r="FV51" s="371"/>
      <c r="FW51" s="371"/>
      <c r="FX51" s="371"/>
      <c r="FY51" s="371"/>
      <c r="FZ51" s="371"/>
      <c r="GA51" s="371"/>
      <c r="GB51" s="371"/>
      <c r="GC51" s="371"/>
      <c r="GD51" s="371"/>
      <c r="GE51" s="371"/>
      <c r="GF51" s="371"/>
      <c r="GG51" s="371"/>
      <c r="GH51" s="371"/>
      <c r="GI51" s="371"/>
      <c r="GJ51" s="371"/>
      <c r="GK51" s="371"/>
      <c r="GL51" s="371"/>
      <c r="GM51" s="371"/>
      <c r="GN51" s="371"/>
      <c r="GO51" s="371"/>
      <c r="GP51" s="371"/>
      <c r="GQ51" s="371"/>
      <c r="GR51" s="371"/>
      <c r="GS51" s="371"/>
      <c r="GT51" s="371"/>
      <c r="GU51" s="371"/>
      <c r="GV51" s="371"/>
      <c r="GW51" s="371"/>
      <c r="GX51" s="371"/>
      <c r="GY51" s="371"/>
      <c r="GZ51" s="371"/>
      <c r="HA51" s="371"/>
      <c r="HB51" s="371"/>
      <c r="HC51" s="371"/>
      <c r="HD51" s="371"/>
      <c r="HE51" s="371"/>
      <c r="HF51" s="371"/>
      <c r="HG51" s="371"/>
      <c r="HH51" s="371"/>
      <c r="HI51" s="371"/>
      <c r="HJ51" s="371"/>
      <c r="HK51" s="371"/>
      <c r="HL51" s="371"/>
      <c r="HM51" s="371"/>
      <c r="HN51" s="371"/>
      <c r="HO51" s="371"/>
      <c r="HP51" s="371"/>
      <c r="HQ51" s="371"/>
      <c r="HR51" s="371"/>
      <c r="HS51" s="371"/>
      <c r="HT51" s="371"/>
      <c r="HU51" s="371"/>
      <c r="HV51" s="371"/>
      <c r="HW51" s="371"/>
      <c r="HX51" s="371"/>
      <c r="HY51" s="371"/>
      <c r="HZ51" s="371"/>
      <c r="IA51" s="371"/>
      <c r="IB51" s="371"/>
      <c r="IC51" s="371"/>
      <c r="ID51" s="371"/>
      <c r="IE51" s="371"/>
      <c r="IF51" s="371"/>
      <c r="IG51" s="371"/>
      <c r="IH51" s="371"/>
      <c r="II51" s="371"/>
      <c r="IJ51" s="371"/>
    </row>
    <row r="52" spans="1:244" x14ac:dyDescent="0.35">
      <c r="A52" s="410"/>
      <c r="B52" s="364" t="s">
        <v>218</v>
      </c>
      <c r="C52" s="365" t="s">
        <v>15</v>
      </c>
      <c r="D52" s="437">
        <v>48.03</v>
      </c>
      <c r="E52" s="437">
        <v>47.168239866740699</v>
      </c>
      <c r="F52" s="437">
        <v>47.8</v>
      </c>
      <c r="G52" s="414">
        <v>47.2</v>
      </c>
      <c r="H52" s="368">
        <f t="shared" si="5"/>
        <v>99.521132625442419</v>
      </c>
      <c r="I52" s="369">
        <f t="shared" si="2"/>
        <v>98.744769874477001</v>
      </c>
      <c r="J52" s="368"/>
      <c r="K52" s="370">
        <f t="shared" si="0"/>
        <v>-0.59999999999999432</v>
      </c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1"/>
      <c r="AM52" s="371"/>
      <c r="AN52" s="371"/>
      <c r="AO52" s="371"/>
      <c r="AP52" s="371"/>
      <c r="AQ52" s="371"/>
      <c r="AR52" s="371"/>
      <c r="AS52" s="371"/>
      <c r="AT52" s="371"/>
      <c r="AU52" s="371"/>
      <c r="AV52" s="371"/>
      <c r="AW52" s="371"/>
      <c r="AX52" s="371"/>
      <c r="AY52" s="371"/>
      <c r="AZ52" s="371"/>
      <c r="BA52" s="371"/>
      <c r="BB52" s="371"/>
      <c r="BC52" s="371"/>
      <c r="BD52" s="371"/>
      <c r="BE52" s="371"/>
      <c r="BF52" s="371"/>
      <c r="BG52" s="371"/>
      <c r="BH52" s="371"/>
      <c r="BI52" s="371"/>
      <c r="BJ52" s="371"/>
      <c r="BK52" s="371"/>
      <c r="BL52" s="371"/>
      <c r="BM52" s="371"/>
      <c r="BN52" s="371"/>
      <c r="BO52" s="371"/>
      <c r="BP52" s="371"/>
      <c r="BQ52" s="371"/>
      <c r="BR52" s="371"/>
      <c r="BS52" s="371"/>
      <c r="BT52" s="371"/>
      <c r="BU52" s="371"/>
      <c r="BV52" s="371"/>
      <c r="BW52" s="371"/>
      <c r="BX52" s="371"/>
      <c r="BY52" s="371"/>
      <c r="BZ52" s="371"/>
      <c r="CA52" s="371"/>
      <c r="CB52" s="371"/>
      <c r="CC52" s="371"/>
      <c r="CD52" s="371"/>
      <c r="CE52" s="371"/>
      <c r="CF52" s="371"/>
      <c r="CG52" s="371"/>
      <c r="CH52" s="371"/>
      <c r="CI52" s="371"/>
      <c r="CJ52" s="371"/>
      <c r="CK52" s="371"/>
      <c r="CL52" s="371"/>
      <c r="CM52" s="371"/>
      <c r="CN52" s="371"/>
      <c r="CO52" s="371"/>
      <c r="CP52" s="371"/>
      <c r="CQ52" s="371"/>
      <c r="CR52" s="371"/>
      <c r="CS52" s="371"/>
      <c r="CT52" s="371"/>
      <c r="CU52" s="371"/>
      <c r="CV52" s="371"/>
      <c r="CW52" s="371"/>
      <c r="CX52" s="371"/>
      <c r="CY52" s="371"/>
      <c r="CZ52" s="371"/>
      <c r="DA52" s="371"/>
      <c r="DB52" s="371"/>
      <c r="DC52" s="371"/>
      <c r="DD52" s="371"/>
      <c r="DE52" s="371"/>
      <c r="DF52" s="371"/>
      <c r="DG52" s="371"/>
      <c r="DH52" s="371"/>
      <c r="DI52" s="371"/>
      <c r="DJ52" s="371"/>
      <c r="DK52" s="371"/>
      <c r="DL52" s="371"/>
      <c r="DM52" s="371"/>
      <c r="DN52" s="371"/>
      <c r="DO52" s="371"/>
      <c r="DP52" s="371"/>
      <c r="DQ52" s="371"/>
      <c r="DR52" s="371"/>
      <c r="DS52" s="371"/>
      <c r="DT52" s="371"/>
      <c r="DU52" s="371"/>
      <c r="DV52" s="371"/>
      <c r="DW52" s="371"/>
      <c r="DX52" s="371"/>
      <c r="DY52" s="371"/>
      <c r="DZ52" s="371"/>
      <c r="EA52" s="371"/>
      <c r="EB52" s="371"/>
      <c r="EC52" s="371"/>
      <c r="ED52" s="371"/>
      <c r="EE52" s="371"/>
      <c r="EF52" s="371"/>
      <c r="EG52" s="371"/>
      <c r="EH52" s="371"/>
      <c r="EI52" s="371"/>
      <c r="EJ52" s="371"/>
      <c r="EK52" s="371"/>
      <c r="EL52" s="371"/>
      <c r="EM52" s="371"/>
      <c r="EN52" s="371"/>
      <c r="EO52" s="371"/>
      <c r="EP52" s="371"/>
      <c r="EQ52" s="371"/>
      <c r="ER52" s="371"/>
      <c r="ES52" s="371"/>
      <c r="ET52" s="371"/>
      <c r="EU52" s="371"/>
      <c r="EV52" s="371"/>
      <c r="EW52" s="371"/>
      <c r="EX52" s="371"/>
      <c r="EY52" s="371"/>
      <c r="EZ52" s="371"/>
      <c r="FA52" s="371"/>
      <c r="FB52" s="371"/>
      <c r="FC52" s="371"/>
      <c r="FD52" s="371"/>
      <c r="FE52" s="371"/>
      <c r="FF52" s="371"/>
      <c r="FG52" s="371"/>
      <c r="FH52" s="371"/>
      <c r="FI52" s="371"/>
      <c r="FJ52" s="371"/>
      <c r="FK52" s="371"/>
      <c r="FL52" s="371"/>
      <c r="FM52" s="371"/>
      <c r="FN52" s="371"/>
      <c r="FO52" s="371"/>
      <c r="FP52" s="371"/>
      <c r="FQ52" s="371"/>
      <c r="FR52" s="371"/>
      <c r="FS52" s="371"/>
      <c r="FT52" s="371"/>
      <c r="FU52" s="371"/>
      <c r="FV52" s="371"/>
      <c r="FW52" s="371"/>
      <c r="FX52" s="371"/>
      <c r="FY52" s="371"/>
      <c r="FZ52" s="371"/>
      <c r="GA52" s="371"/>
      <c r="GB52" s="371"/>
      <c r="GC52" s="371"/>
      <c r="GD52" s="371"/>
      <c r="GE52" s="371"/>
      <c r="GF52" s="371"/>
      <c r="GG52" s="371"/>
      <c r="GH52" s="371"/>
      <c r="GI52" s="371"/>
      <c r="GJ52" s="371"/>
      <c r="GK52" s="371"/>
      <c r="GL52" s="371"/>
      <c r="GM52" s="371"/>
      <c r="GN52" s="371"/>
      <c r="GO52" s="371"/>
      <c r="GP52" s="371"/>
      <c r="GQ52" s="371"/>
      <c r="GR52" s="371"/>
      <c r="GS52" s="371"/>
      <c r="GT52" s="371"/>
      <c r="GU52" s="371"/>
      <c r="GV52" s="371"/>
      <c r="GW52" s="371"/>
      <c r="GX52" s="371"/>
      <c r="GY52" s="371"/>
      <c r="GZ52" s="371"/>
      <c r="HA52" s="371"/>
      <c r="HB52" s="371"/>
      <c r="HC52" s="371"/>
      <c r="HD52" s="371"/>
      <c r="HE52" s="371"/>
      <c r="HF52" s="371"/>
      <c r="HG52" s="371"/>
      <c r="HH52" s="371"/>
      <c r="HI52" s="371"/>
      <c r="HJ52" s="371"/>
      <c r="HK52" s="371"/>
      <c r="HL52" s="371"/>
      <c r="HM52" s="371"/>
      <c r="HN52" s="371"/>
      <c r="HO52" s="371"/>
      <c r="HP52" s="371"/>
      <c r="HQ52" s="371"/>
      <c r="HR52" s="371"/>
      <c r="HS52" s="371"/>
      <c r="HT52" s="371"/>
      <c r="HU52" s="371"/>
      <c r="HV52" s="371"/>
      <c r="HW52" s="371"/>
      <c r="HX52" s="371"/>
      <c r="HY52" s="371"/>
      <c r="HZ52" s="371"/>
      <c r="IA52" s="371"/>
      <c r="IB52" s="371"/>
      <c r="IC52" s="371"/>
      <c r="ID52" s="371"/>
      <c r="IE52" s="371"/>
      <c r="IF52" s="371"/>
      <c r="IG52" s="371"/>
      <c r="IH52" s="371"/>
      <c r="II52" s="371"/>
      <c r="IJ52" s="371"/>
    </row>
    <row r="53" spans="1:244" x14ac:dyDescent="0.35">
      <c r="A53" s="410"/>
      <c r="B53" s="364" t="s">
        <v>216</v>
      </c>
      <c r="C53" s="365" t="s">
        <v>15</v>
      </c>
      <c r="D53" s="437">
        <v>0.11</v>
      </c>
      <c r="E53" s="437">
        <v>0.5</v>
      </c>
      <c r="F53" s="437">
        <v>0.5</v>
      </c>
      <c r="G53" s="414">
        <v>0.2</v>
      </c>
      <c r="H53" s="368">
        <f>+D53/F53*100</f>
        <v>22</v>
      </c>
      <c r="I53" s="369">
        <f>+F53/G53*100</f>
        <v>250</v>
      </c>
      <c r="J53" s="368"/>
      <c r="K53" s="370">
        <f t="shared" si="0"/>
        <v>-0.3</v>
      </c>
      <c r="L53" s="371"/>
      <c r="M53" s="371"/>
      <c r="N53" s="371"/>
      <c r="O53" s="371"/>
      <c r="P53" s="371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1"/>
      <c r="AQ53" s="371"/>
      <c r="AR53" s="371"/>
      <c r="AS53" s="371"/>
      <c r="AT53" s="371"/>
      <c r="AU53" s="371"/>
      <c r="AV53" s="371"/>
      <c r="AW53" s="371"/>
      <c r="AX53" s="371"/>
      <c r="AY53" s="371"/>
      <c r="AZ53" s="371"/>
      <c r="BA53" s="371"/>
      <c r="BB53" s="371"/>
      <c r="BC53" s="371"/>
      <c r="BD53" s="371"/>
      <c r="BE53" s="371"/>
      <c r="BF53" s="371"/>
      <c r="BG53" s="371"/>
      <c r="BH53" s="371"/>
      <c r="BI53" s="371"/>
      <c r="BJ53" s="371"/>
      <c r="BK53" s="371"/>
      <c r="BL53" s="371"/>
      <c r="BM53" s="371"/>
      <c r="BN53" s="371"/>
      <c r="BO53" s="371"/>
      <c r="BP53" s="371"/>
      <c r="BQ53" s="371"/>
      <c r="BR53" s="371"/>
      <c r="BS53" s="371"/>
      <c r="BT53" s="371"/>
      <c r="BU53" s="371"/>
      <c r="BV53" s="371"/>
      <c r="BW53" s="371"/>
      <c r="BX53" s="371"/>
      <c r="BY53" s="371"/>
      <c r="BZ53" s="371"/>
      <c r="CA53" s="371"/>
      <c r="CB53" s="371"/>
      <c r="CC53" s="371"/>
      <c r="CD53" s="371"/>
      <c r="CE53" s="371"/>
      <c r="CF53" s="371"/>
      <c r="CG53" s="371"/>
      <c r="CH53" s="371"/>
      <c r="CI53" s="371"/>
      <c r="CJ53" s="371"/>
      <c r="CK53" s="371"/>
      <c r="CL53" s="371"/>
      <c r="CM53" s="371"/>
      <c r="CN53" s="371"/>
      <c r="CO53" s="371"/>
      <c r="CP53" s="371"/>
      <c r="CQ53" s="371"/>
      <c r="CR53" s="371"/>
      <c r="CS53" s="371"/>
      <c r="CT53" s="371"/>
      <c r="CU53" s="371"/>
      <c r="CV53" s="371"/>
      <c r="CW53" s="371"/>
      <c r="CX53" s="371"/>
      <c r="CY53" s="371"/>
      <c r="CZ53" s="371"/>
      <c r="DA53" s="371"/>
      <c r="DB53" s="371"/>
      <c r="DC53" s="371"/>
      <c r="DD53" s="371"/>
      <c r="DE53" s="371"/>
      <c r="DF53" s="371"/>
      <c r="DG53" s="371"/>
      <c r="DH53" s="371"/>
      <c r="DI53" s="371"/>
      <c r="DJ53" s="371"/>
      <c r="DK53" s="371"/>
      <c r="DL53" s="371"/>
      <c r="DM53" s="371"/>
      <c r="DN53" s="371"/>
      <c r="DO53" s="371"/>
      <c r="DP53" s="371"/>
      <c r="DQ53" s="371"/>
      <c r="DR53" s="371"/>
      <c r="DS53" s="371"/>
      <c r="DT53" s="371"/>
      <c r="DU53" s="371"/>
      <c r="DV53" s="371"/>
      <c r="DW53" s="371"/>
      <c r="DX53" s="371"/>
      <c r="DY53" s="371"/>
      <c r="DZ53" s="371"/>
      <c r="EA53" s="371"/>
      <c r="EB53" s="371"/>
      <c r="EC53" s="371"/>
      <c r="ED53" s="371"/>
      <c r="EE53" s="371"/>
      <c r="EF53" s="371"/>
      <c r="EG53" s="371"/>
      <c r="EH53" s="371"/>
      <c r="EI53" s="371"/>
      <c r="EJ53" s="371"/>
      <c r="EK53" s="371"/>
      <c r="EL53" s="371"/>
      <c r="EM53" s="371"/>
      <c r="EN53" s="371"/>
      <c r="EO53" s="371"/>
      <c r="EP53" s="371"/>
      <c r="EQ53" s="371"/>
      <c r="ER53" s="371"/>
      <c r="ES53" s="371"/>
      <c r="ET53" s="371"/>
      <c r="EU53" s="371"/>
      <c r="EV53" s="371"/>
      <c r="EW53" s="371"/>
      <c r="EX53" s="371"/>
      <c r="EY53" s="371"/>
      <c r="EZ53" s="371"/>
      <c r="FA53" s="371"/>
      <c r="FB53" s="371"/>
      <c r="FC53" s="371"/>
      <c r="FD53" s="371"/>
      <c r="FE53" s="371"/>
      <c r="FF53" s="371"/>
      <c r="FG53" s="371"/>
      <c r="FH53" s="371"/>
      <c r="FI53" s="371"/>
      <c r="FJ53" s="371"/>
      <c r="FK53" s="371"/>
      <c r="FL53" s="371"/>
      <c r="FM53" s="371"/>
      <c r="FN53" s="371"/>
      <c r="FO53" s="371"/>
      <c r="FP53" s="371"/>
      <c r="FQ53" s="371"/>
      <c r="FR53" s="371"/>
      <c r="FS53" s="371"/>
      <c r="FT53" s="371"/>
      <c r="FU53" s="371"/>
      <c r="FV53" s="371"/>
      <c r="FW53" s="371"/>
      <c r="FX53" s="371"/>
      <c r="FY53" s="371"/>
      <c r="FZ53" s="371"/>
      <c r="GA53" s="371"/>
      <c r="GB53" s="371"/>
      <c r="GC53" s="371"/>
      <c r="GD53" s="371"/>
      <c r="GE53" s="371"/>
      <c r="GF53" s="371"/>
      <c r="GG53" s="371"/>
      <c r="GH53" s="371"/>
      <c r="GI53" s="371"/>
      <c r="GJ53" s="371"/>
      <c r="GK53" s="371"/>
      <c r="GL53" s="371"/>
      <c r="GM53" s="371"/>
      <c r="GN53" s="371"/>
      <c r="GO53" s="371"/>
      <c r="GP53" s="371"/>
      <c r="GQ53" s="371"/>
      <c r="GR53" s="371"/>
      <c r="GS53" s="371"/>
      <c r="GT53" s="371"/>
      <c r="GU53" s="371"/>
      <c r="GV53" s="371"/>
      <c r="GW53" s="371"/>
      <c r="GX53" s="371"/>
      <c r="GY53" s="371"/>
      <c r="GZ53" s="371"/>
      <c r="HA53" s="371"/>
      <c r="HB53" s="371"/>
      <c r="HC53" s="371"/>
      <c r="HD53" s="371"/>
      <c r="HE53" s="371"/>
      <c r="HF53" s="371"/>
      <c r="HG53" s="371"/>
      <c r="HH53" s="371"/>
      <c r="HI53" s="371"/>
      <c r="HJ53" s="371"/>
      <c r="HK53" s="371"/>
      <c r="HL53" s="371"/>
      <c r="HM53" s="371"/>
      <c r="HN53" s="371"/>
      <c r="HO53" s="371"/>
      <c r="HP53" s="371"/>
      <c r="HQ53" s="371"/>
      <c r="HR53" s="371"/>
      <c r="HS53" s="371"/>
      <c r="HT53" s="371"/>
      <c r="HU53" s="371"/>
      <c r="HV53" s="371"/>
      <c r="HW53" s="371"/>
      <c r="HX53" s="371"/>
      <c r="HY53" s="371"/>
      <c r="HZ53" s="371"/>
      <c r="IA53" s="371"/>
      <c r="IB53" s="371"/>
      <c r="IC53" s="371"/>
      <c r="ID53" s="371"/>
      <c r="IE53" s="371"/>
      <c r="IF53" s="371"/>
      <c r="IG53" s="371"/>
      <c r="IH53" s="371"/>
      <c r="II53" s="371"/>
      <c r="IJ53" s="371"/>
    </row>
    <row r="54" spans="1:244" x14ac:dyDescent="0.35">
      <c r="A54" s="410"/>
      <c r="B54" s="364" t="s">
        <v>229</v>
      </c>
      <c r="C54" s="365" t="s">
        <v>15</v>
      </c>
      <c r="D54" s="437">
        <v>0.14000000000000001</v>
      </c>
      <c r="E54" s="438">
        <v>0.2</v>
      </c>
      <c r="F54" s="438">
        <v>0.2</v>
      </c>
      <c r="G54" s="414">
        <v>0.2</v>
      </c>
      <c r="H54" s="368">
        <f>+D54/F54*100</f>
        <v>70</v>
      </c>
      <c r="I54" s="369">
        <f>+F54/G54*100</f>
        <v>100</v>
      </c>
      <c r="J54" s="368"/>
      <c r="K54" s="370">
        <f t="shared" si="0"/>
        <v>0</v>
      </c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1"/>
      <c r="AO54" s="371"/>
      <c r="AP54" s="371"/>
      <c r="AQ54" s="371"/>
      <c r="AR54" s="371"/>
      <c r="AS54" s="371"/>
      <c r="AT54" s="371"/>
      <c r="AU54" s="371"/>
      <c r="AV54" s="371"/>
      <c r="AW54" s="371"/>
      <c r="AX54" s="371"/>
      <c r="AY54" s="371"/>
      <c r="AZ54" s="371"/>
      <c r="BA54" s="371"/>
      <c r="BB54" s="371"/>
      <c r="BC54" s="371"/>
      <c r="BD54" s="371"/>
      <c r="BE54" s="371"/>
      <c r="BF54" s="371"/>
      <c r="BG54" s="371"/>
      <c r="BH54" s="371"/>
      <c r="BI54" s="371"/>
      <c r="BJ54" s="371"/>
      <c r="BK54" s="371"/>
      <c r="BL54" s="371"/>
      <c r="BM54" s="371"/>
      <c r="BN54" s="371"/>
      <c r="BO54" s="371"/>
      <c r="BP54" s="371"/>
      <c r="BQ54" s="371"/>
      <c r="BR54" s="371"/>
      <c r="BS54" s="371"/>
      <c r="BT54" s="371"/>
      <c r="BU54" s="371"/>
      <c r="BV54" s="371"/>
      <c r="BW54" s="371"/>
      <c r="BX54" s="371"/>
      <c r="BY54" s="371"/>
      <c r="BZ54" s="371"/>
      <c r="CA54" s="371"/>
      <c r="CB54" s="371"/>
      <c r="CC54" s="371"/>
      <c r="CD54" s="371"/>
      <c r="CE54" s="371"/>
      <c r="CF54" s="371"/>
      <c r="CG54" s="371"/>
      <c r="CH54" s="371"/>
      <c r="CI54" s="371"/>
      <c r="CJ54" s="371"/>
      <c r="CK54" s="371"/>
      <c r="CL54" s="371"/>
      <c r="CM54" s="371"/>
      <c r="CN54" s="371"/>
      <c r="CO54" s="371"/>
      <c r="CP54" s="371"/>
      <c r="CQ54" s="371"/>
      <c r="CR54" s="371"/>
      <c r="CS54" s="371"/>
      <c r="CT54" s="371"/>
      <c r="CU54" s="371"/>
      <c r="CV54" s="371"/>
      <c r="CW54" s="371"/>
      <c r="CX54" s="371"/>
      <c r="CY54" s="371"/>
      <c r="CZ54" s="371"/>
      <c r="DA54" s="371"/>
      <c r="DB54" s="371"/>
      <c r="DC54" s="371"/>
      <c r="DD54" s="371"/>
      <c r="DE54" s="371"/>
      <c r="DF54" s="371"/>
      <c r="DG54" s="371"/>
      <c r="DH54" s="371"/>
      <c r="DI54" s="371"/>
      <c r="DJ54" s="371"/>
      <c r="DK54" s="371"/>
      <c r="DL54" s="371"/>
      <c r="DM54" s="371"/>
      <c r="DN54" s="371"/>
      <c r="DO54" s="371"/>
      <c r="DP54" s="371"/>
      <c r="DQ54" s="371"/>
      <c r="DR54" s="371"/>
      <c r="DS54" s="371"/>
      <c r="DT54" s="371"/>
      <c r="DU54" s="371"/>
      <c r="DV54" s="371"/>
      <c r="DW54" s="371"/>
      <c r="DX54" s="371"/>
      <c r="DY54" s="371"/>
      <c r="DZ54" s="371"/>
      <c r="EA54" s="371"/>
      <c r="EB54" s="371"/>
      <c r="EC54" s="371"/>
      <c r="ED54" s="371"/>
      <c r="EE54" s="371"/>
      <c r="EF54" s="371"/>
      <c r="EG54" s="371"/>
      <c r="EH54" s="371"/>
      <c r="EI54" s="371"/>
      <c r="EJ54" s="371"/>
      <c r="EK54" s="371"/>
      <c r="EL54" s="371"/>
      <c r="EM54" s="371"/>
      <c r="EN54" s="371"/>
      <c r="EO54" s="371"/>
      <c r="EP54" s="371"/>
      <c r="EQ54" s="371"/>
      <c r="ER54" s="371"/>
      <c r="ES54" s="371"/>
      <c r="ET54" s="371"/>
      <c r="EU54" s="371"/>
      <c r="EV54" s="371"/>
      <c r="EW54" s="371"/>
      <c r="EX54" s="371"/>
      <c r="EY54" s="371"/>
      <c r="EZ54" s="371"/>
      <c r="FA54" s="371"/>
      <c r="FB54" s="371"/>
      <c r="FC54" s="371"/>
      <c r="FD54" s="371"/>
      <c r="FE54" s="371"/>
      <c r="FF54" s="371"/>
      <c r="FG54" s="371"/>
      <c r="FH54" s="371"/>
      <c r="FI54" s="371"/>
      <c r="FJ54" s="371"/>
      <c r="FK54" s="371"/>
      <c r="FL54" s="371"/>
      <c r="FM54" s="371"/>
      <c r="FN54" s="371"/>
      <c r="FO54" s="371"/>
      <c r="FP54" s="371"/>
      <c r="FQ54" s="371"/>
      <c r="FR54" s="371"/>
      <c r="FS54" s="371"/>
      <c r="FT54" s="371"/>
      <c r="FU54" s="371"/>
      <c r="FV54" s="371"/>
      <c r="FW54" s="371"/>
      <c r="FX54" s="371"/>
      <c r="FY54" s="371"/>
      <c r="FZ54" s="371"/>
      <c r="GA54" s="371"/>
      <c r="GB54" s="371"/>
      <c r="GC54" s="371"/>
      <c r="GD54" s="371"/>
      <c r="GE54" s="371"/>
      <c r="GF54" s="371"/>
      <c r="GG54" s="371"/>
      <c r="GH54" s="371"/>
      <c r="GI54" s="371"/>
      <c r="GJ54" s="371"/>
      <c r="GK54" s="371"/>
      <c r="GL54" s="371"/>
      <c r="GM54" s="371"/>
      <c r="GN54" s="371"/>
      <c r="GO54" s="371"/>
      <c r="GP54" s="371"/>
      <c r="GQ54" s="371"/>
      <c r="GR54" s="371"/>
      <c r="GS54" s="371"/>
      <c r="GT54" s="371"/>
      <c r="GU54" s="371"/>
      <c r="GV54" s="371"/>
      <c r="GW54" s="371"/>
      <c r="GX54" s="371"/>
      <c r="GY54" s="371"/>
      <c r="GZ54" s="371"/>
      <c r="HA54" s="371"/>
      <c r="HB54" s="371"/>
      <c r="HC54" s="371"/>
      <c r="HD54" s="371"/>
      <c r="HE54" s="371"/>
      <c r="HF54" s="371"/>
      <c r="HG54" s="371"/>
      <c r="HH54" s="371"/>
      <c r="HI54" s="371"/>
      <c r="HJ54" s="371"/>
      <c r="HK54" s="371"/>
      <c r="HL54" s="371"/>
      <c r="HM54" s="371"/>
      <c r="HN54" s="371"/>
      <c r="HO54" s="371"/>
      <c r="HP54" s="371"/>
      <c r="HQ54" s="371"/>
      <c r="HR54" s="371"/>
      <c r="HS54" s="371"/>
      <c r="HT54" s="371"/>
      <c r="HU54" s="371"/>
      <c r="HV54" s="371"/>
      <c r="HW54" s="371"/>
      <c r="HX54" s="371"/>
      <c r="HY54" s="371"/>
      <c r="HZ54" s="371"/>
      <c r="IA54" s="371"/>
      <c r="IB54" s="371"/>
      <c r="IC54" s="371"/>
      <c r="ID54" s="371"/>
      <c r="IE54" s="371"/>
      <c r="IF54" s="371"/>
      <c r="IG54" s="371"/>
      <c r="IH54" s="371"/>
      <c r="II54" s="371"/>
      <c r="IJ54" s="371"/>
    </row>
    <row r="55" spans="1:244" x14ac:dyDescent="0.35">
      <c r="A55" s="410"/>
      <c r="B55" s="417" t="s">
        <v>228</v>
      </c>
      <c r="C55" s="365" t="s">
        <v>15</v>
      </c>
      <c r="D55" s="439">
        <v>99.87</v>
      </c>
      <c r="E55" s="415">
        <v>99.81572481572482</v>
      </c>
      <c r="F55" s="415">
        <v>99.8</v>
      </c>
      <c r="G55" s="414">
        <v>99.8</v>
      </c>
      <c r="H55" s="368">
        <f t="shared" si="5"/>
        <v>99.929908881545998</v>
      </c>
      <c r="I55" s="369">
        <f t="shared" si="2"/>
        <v>100</v>
      </c>
      <c r="J55" s="368"/>
      <c r="K55" s="370">
        <f t="shared" si="0"/>
        <v>0</v>
      </c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371"/>
      <c r="AH55" s="371"/>
      <c r="AI55" s="371"/>
      <c r="AJ55" s="371"/>
      <c r="AK55" s="371"/>
      <c r="AL55" s="371"/>
      <c r="AM55" s="371"/>
      <c r="AN55" s="371"/>
      <c r="AO55" s="371"/>
      <c r="AP55" s="371"/>
      <c r="AQ55" s="371"/>
      <c r="AR55" s="371"/>
      <c r="AS55" s="371"/>
      <c r="AT55" s="371"/>
      <c r="AU55" s="371"/>
      <c r="AV55" s="371"/>
      <c r="AW55" s="371"/>
      <c r="AX55" s="371"/>
      <c r="AY55" s="371"/>
      <c r="AZ55" s="371"/>
      <c r="BA55" s="371"/>
      <c r="BB55" s="371"/>
      <c r="BC55" s="371"/>
      <c r="BD55" s="371"/>
      <c r="BE55" s="371"/>
      <c r="BF55" s="371"/>
      <c r="BG55" s="371"/>
      <c r="BH55" s="371"/>
      <c r="BI55" s="371"/>
      <c r="BJ55" s="371"/>
      <c r="BK55" s="371"/>
      <c r="BL55" s="371"/>
      <c r="BM55" s="371"/>
      <c r="BN55" s="371"/>
      <c r="BO55" s="371"/>
      <c r="BP55" s="371"/>
      <c r="BQ55" s="371"/>
      <c r="BR55" s="371"/>
      <c r="BS55" s="371"/>
      <c r="BT55" s="371"/>
      <c r="BU55" s="371"/>
      <c r="BV55" s="371"/>
      <c r="BW55" s="371"/>
      <c r="BX55" s="371"/>
      <c r="BY55" s="371"/>
      <c r="BZ55" s="371"/>
      <c r="CA55" s="371"/>
      <c r="CB55" s="371"/>
      <c r="CC55" s="371"/>
      <c r="CD55" s="371"/>
      <c r="CE55" s="371"/>
      <c r="CF55" s="371"/>
      <c r="CG55" s="371"/>
      <c r="CH55" s="371"/>
      <c r="CI55" s="371"/>
      <c r="CJ55" s="371"/>
      <c r="CK55" s="371"/>
      <c r="CL55" s="371"/>
      <c r="CM55" s="371"/>
      <c r="CN55" s="371"/>
      <c r="CO55" s="371"/>
      <c r="CP55" s="371"/>
      <c r="CQ55" s="371"/>
      <c r="CR55" s="371"/>
      <c r="CS55" s="371"/>
      <c r="CT55" s="371"/>
      <c r="CU55" s="371"/>
      <c r="CV55" s="371"/>
      <c r="CW55" s="371"/>
      <c r="CX55" s="371"/>
      <c r="CY55" s="371"/>
      <c r="CZ55" s="371"/>
      <c r="DA55" s="371"/>
      <c r="DB55" s="371"/>
      <c r="DC55" s="371"/>
      <c r="DD55" s="371"/>
      <c r="DE55" s="371"/>
      <c r="DF55" s="371"/>
      <c r="DG55" s="371"/>
      <c r="DH55" s="371"/>
      <c r="DI55" s="371"/>
      <c r="DJ55" s="371"/>
      <c r="DK55" s="371"/>
      <c r="DL55" s="371"/>
      <c r="DM55" s="371"/>
      <c r="DN55" s="371"/>
      <c r="DO55" s="371"/>
      <c r="DP55" s="371"/>
      <c r="DQ55" s="371"/>
      <c r="DR55" s="371"/>
      <c r="DS55" s="371"/>
      <c r="DT55" s="371"/>
      <c r="DU55" s="371"/>
      <c r="DV55" s="371"/>
      <c r="DW55" s="371"/>
      <c r="DX55" s="371"/>
      <c r="DY55" s="371"/>
      <c r="DZ55" s="371"/>
      <c r="EA55" s="371"/>
      <c r="EB55" s="371"/>
      <c r="EC55" s="371"/>
      <c r="ED55" s="371"/>
      <c r="EE55" s="371"/>
      <c r="EF55" s="371"/>
      <c r="EG55" s="371"/>
      <c r="EH55" s="371"/>
      <c r="EI55" s="371"/>
      <c r="EJ55" s="371"/>
      <c r="EK55" s="371"/>
      <c r="EL55" s="371"/>
      <c r="EM55" s="371"/>
      <c r="EN55" s="371"/>
      <c r="EO55" s="371"/>
      <c r="EP55" s="371"/>
      <c r="EQ55" s="371"/>
      <c r="ER55" s="371"/>
      <c r="ES55" s="371"/>
      <c r="ET55" s="371"/>
      <c r="EU55" s="371"/>
      <c r="EV55" s="371"/>
      <c r="EW55" s="371"/>
      <c r="EX55" s="371"/>
      <c r="EY55" s="371"/>
      <c r="EZ55" s="371"/>
      <c r="FA55" s="371"/>
      <c r="FB55" s="371"/>
      <c r="FC55" s="371"/>
      <c r="FD55" s="371"/>
      <c r="FE55" s="371"/>
      <c r="FF55" s="371"/>
      <c r="FG55" s="371"/>
      <c r="FH55" s="371"/>
      <c r="FI55" s="371"/>
      <c r="FJ55" s="371"/>
      <c r="FK55" s="371"/>
      <c r="FL55" s="371"/>
      <c r="FM55" s="371"/>
      <c r="FN55" s="371"/>
      <c r="FO55" s="371"/>
      <c r="FP55" s="371"/>
      <c r="FQ55" s="371"/>
      <c r="FR55" s="371"/>
      <c r="FS55" s="371"/>
      <c r="FT55" s="371"/>
      <c r="FU55" s="371"/>
      <c r="FV55" s="371"/>
      <c r="FW55" s="371"/>
      <c r="FX55" s="371"/>
      <c r="FY55" s="371"/>
      <c r="FZ55" s="371"/>
      <c r="GA55" s="371"/>
      <c r="GB55" s="371"/>
      <c r="GC55" s="371"/>
      <c r="GD55" s="371"/>
      <c r="GE55" s="371"/>
      <c r="GF55" s="371"/>
      <c r="GG55" s="371"/>
      <c r="GH55" s="371"/>
      <c r="GI55" s="371"/>
      <c r="GJ55" s="371"/>
      <c r="GK55" s="371"/>
      <c r="GL55" s="371"/>
      <c r="GM55" s="371"/>
      <c r="GN55" s="371"/>
      <c r="GO55" s="371"/>
      <c r="GP55" s="371"/>
      <c r="GQ55" s="371"/>
      <c r="GR55" s="371"/>
      <c r="GS55" s="371"/>
      <c r="GT55" s="371"/>
      <c r="GU55" s="371"/>
      <c r="GV55" s="371"/>
      <c r="GW55" s="371"/>
      <c r="GX55" s="371"/>
      <c r="GY55" s="371"/>
      <c r="GZ55" s="371"/>
      <c r="HA55" s="371"/>
      <c r="HB55" s="371"/>
      <c r="HC55" s="371"/>
      <c r="HD55" s="371"/>
      <c r="HE55" s="371"/>
      <c r="HF55" s="371"/>
      <c r="HG55" s="371"/>
      <c r="HH55" s="371"/>
      <c r="HI55" s="371"/>
      <c r="HJ55" s="371"/>
      <c r="HK55" s="371"/>
      <c r="HL55" s="371"/>
      <c r="HM55" s="371"/>
      <c r="HN55" s="371"/>
      <c r="HO55" s="371"/>
      <c r="HP55" s="371"/>
      <c r="HQ55" s="371"/>
      <c r="HR55" s="371"/>
      <c r="HS55" s="371"/>
      <c r="HT55" s="371"/>
      <c r="HU55" s="371"/>
      <c r="HV55" s="371"/>
      <c r="HW55" s="371"/>
      <c r="HX55" s="371"/>
      <c r="HY55" s="371"/>
      <c r="HZ55" s="371"/>
      <c r="IA55" s="371"/>
      <c r="IB55" s="371"/>
      <c r="IC55" s="371"/>
      <c r="ID55" s="371"/>
      <c r="IE55" s="371"/>
      <c r="IF55" s="371"/>
      <c r="IG55" s="371"/>
      <c r="IH55" s="371"/>
      <c r="II55" s="371"/>
      <c r="IJ55" s="371"/>
    </row>
    <row r="56" spans="1:244" x14ac:dyDescent="0.35">
      <c r="A56" s="410"/>
      <c r="B56" s="417" t="s">
        <v>227</v>
      </c>
      <c r="C56" s="365" t="s">
        <v>15</v>
      </c>
      <c r="D56" s="439">
        <v>90</v>
      </c>
      <c r="E56" s="415">
        <v>90</v>
      </c>
      <c r="F56" s="415">
        <v>90</v>
      </c>
      <c r="G56" s="414">
        <v>90</v>
      </c>
      <c r="H56" s="368">
        <f t="shared" si="5"/>
        <v>100</v>
      </c>
      <c r="I56" s="369">
        <f t="shared" si="2"/>
        <v>100</v>
      </c>
      <c r="J56" s="368"/>
      <c r="K56" s="370">
        <f t="shared" si="0"/>
        <v>0</v>
      </c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1"/>
      <c r="AK56" s="371"/>
      <c r="AL56" s="371"/>
      <c r="AM56" s="371"/>
      <c r="AN56" s="371"/>
      <c r="AO56" s="371"/>
      <c r="AP56" s="371"/>
      <c r="AQ56" s="371"/>
      <c r="AR56" s="371"/>
      <c r="AS56" s="371"/>
      <c r="AT56" s="371"/>
      <c r="AU56" s="371"/>
      <c r="AV56" s="371"/>
      <c r="AW56" s="371"/>
      <c r="AX56" s="371"/>
      <c r="AY56" s="371"/>
      <c r="AZ56" s="371"/>
      <c r="BA56" s="371"/>
      <c r="BB56" s="371"/>
      <c r="BC56" s="371"/>
      <c r="BD56" s="371"/>
      <c r="BE56" s="371"/>
      <c r="BF56" s="371"/>
      <c r="BG56" s="371"/>
      <c r="BH56" s="371"/>
      <c r="BI56" s="371"/>
      <c r="BJ56" s="371"/>
      <c r="BK56" s="371"/>
      <c r="BL56" s="371"/>
      <c r="BM56" s="371"/>
      <c r="BN56" s="371"/>
      <c r="BO56" s="371"/>
      <c r="BP56" s="371"/>
      <c r="BQ56" s="371"/>
      <c r="BR56" s="371"/>
      <c r="BS56" s="371"/>
      <c r="BT56" s="371"/>
      <c r="BU56" s="371"/>
      <c r="BV56" s="371"/>
      <c r="BW56" s="371"/>
      <c r="BX56" s="371"/>
      <c r="BY56" s="371"/>
      <c r="BZ56" s="371"/>
      <c r="CA56" s="371"/>
      <c r="CB56" s="371"/>
      <c r="CC56" s="371"/>
      <c r="CD56" s="371"/>
      <c r="CE56" s="371"/>
      <c r="CF56" s="371"/>
      <c r="CG56" s="371"/>
      <c r="CH56" s="371"/>
      <c r="CI56" s="371"/>
      <c r="CJ56" s="371"/>
      <c r="CK56" s="371"/>
      <c r="CL56" s="371"/>
      <c r="CM56" s="371"/>
      <c r="CN56" s="371"/>
      <c r="CO56" s="371"/>
      <c r="CP56" s="371"/>
      <c r="CQ56" s="371"/>
      <c r="CR56" s="371"/>
      <c r="CS56" s="371"/>
      <c r="CT56" s="371"/>
      <c r="CU56" s="371"/>
      <c r="CV56" s="371"/>
      <c r="CW56" s="371"/>
      <c r="CX56" s="371"/>
      <c r="CY56" s="371"/>
      <c r="CZ56" s="371"/>
      <c r="DA56" s="371"/>
      <c r="DB56" s="371"/>
      <c r="DC56" s="371"/>
      <c r="DD56" s="371"/>
      <c r="DE56" s="371"/>
      <c r="DF56" s="371"/>
      <c r="DG56" s="371"/>
      <c r="DH56" s="371"/>
      <c r="DI56" s="371"/>
      <c r="DJ56" s="371"/>
      <c r="DK56" s="371"/>
      <c r="DL56" s="371"/>
      <c r="DM56" s="371"/>
      <c r="DN56" s="371"/>
      <c r="DO56" s="371"/>
      <c r="DP56" s="371"/>
      <c r="DQ56" s="371"/>
      <c r="DR56" s="371"/>
      <c r="DS56" s="371"/>
      <c r="DT56" s="371"/>
      <c r="DU56" s="371"/>
      <c r="DV56" s="371"/>
      <c r="DW56" s="371"/>
      <c r="DX56" s="371"/>
      <c r="DY56" s="371"/>
      <c r="DZ56" s="371"/>
      <c r="EA56" s="371"/>
      <c r="EB56" s="371"/>
      <c r="EC56" s="371"/>
      <c r="ED56" s="371"/>
      <c r="EE56" s="371"/>
      <c r="EF56" s="371"/>
      <c r="EG56" s="371"/>
      <c r="EH56" s="371"/>
      <c r="EI56" s="371"/>
      <c r="EJ56" s="371"/>
      <c r="EK56" s="371"/>
      <c r="EL56" s="371"/>
      <c r="EM56" s="371"/>
      <c r="EN56" s="371"/>
      <c r="EO56" s="371"/>
      <c r="EP56" s="371"/>
      <c r="EQ56" s="371"/>
      <c r="ER56" s="371"/>
      <c r="ES56" s="371"/>
      <c r="ET56" s="371"/>
      <c r="EU56" s="371"/>
      <c r="EV56" s="371"/>
      <c r="EW56" s="371"/>
      <c r="EX56" s="371"/>
      <c r="EY56" s="371"/>
      <c r="EZ56" s="371"/>
      <c r="FA56" s="371"/>
      <c r="FB56" s="371"/>
      <c r="FC56" s="371"/>
      <c r="FD56" s="371"/>
      <c r="FE56" s="371"/>
      <c r="FF56" s="371"/>
      <c r="FG56" s="371"/>
      <c r="FH56" s="371"/>
      <c r="FI56" s="371"/>
      <c r="FJ56" s="371"/>
      <c r="FK56" s="371"/>
      <c r="FL56" s="371"/>
      <c r="FM56" s="371"/>
      <c r="FN56" s="371"/>
      <c r="FO56" s="371"/>
      <c r="FP56" s="371"/>
      <c r="FQ56" s="371"/>
      <c r="FR56" s="371"/>
      <c r="FS56" s="371"/>
      <c r="FT56" s="371"/>
      <c r="FU56" s="371"/>
      <c r="FV56" s="371"/>
      <c r="FW56" s="371"/>
      <c r="FX56" s="371"/>
      <c r="FY56" s="371"/>
      <c r="FZ56" s="371"/>
      <c r="GA56" s="371"/>
      <c r="GB56" s="371"/>
      <c r="GC56" s="371"/>
      <c r="GD56" s="371"/>
      <c r="GE56" s="371"/>
      <c r="GF56" s="371"/>
      <c r="GG56" s="371"/>
      <c r="GH56" s="371"/>
      <c r="GI56" s="371"/>
      <c r="GJ56" s="371"/>
      <c r="GK56" s="371"/>
      <c r="GL56" s="371"/>
      <c r="GM56" s="371"/>
      <c r="GN56" s="371"/>
      <c r="GO56" s="371"/>
      <c r="GP56" s="371"/>
      <c r="GQ56" s="371"/>
      <c r="GR56" s="371"/>
      <c r="GS56" s="371"/>
      <c r="GT56" s="371"/>
      <c r="GU56" s="371"/>
      <c r="GV56" s="371"/>
      <c r="GW56" s="371"/>
      <c r="GX56" s="371"/>
      <c r="GY56" s="371"/>
      <c r="GZ56" s="371"/>
      <c r="HA56" s="371"/>
      <c r="HB56" s="371"/>
      <c r="HC56" s="371"/>
      <c r="HD56" s="371"/>
      <c r="HE56" s="371"/>
      <c r="HF56" s="371"/>
      <c r="HG56" s="371"/>
      <c r="HH56" s="371"/>
      <c r="HI56" s="371"/>
      <c r="HJ56" s="371"/>
      <c r="HK56" s="371"/>
      <c r="HL56" s="371"/>
      <c r="HM56" s="371"/>
      <c r="HN56" s="371"/>
      <c r="HO56" s="371"/>
      <c r="HP56" s="371"/>
      <c r="HQ56" s="371"/>
      <c r="HR56" s="371"/>
      <c r="HS56" s="371"/>
      <c r="HT56" s="371"/>
      <c r="HU56" s="371"/>
      <c r="HV56" s="371"/>
      <c r="HW56" s="371"/>
      <c r="HX56" s="371"/>
      <c r="HY56" s="371"/>
      <c r="HZ56" s="371"/>
      <c r="IA56" s="371"/>
      <c r="IB56" s="371"/>
      <c r="IC56" s="371"/>
      <c r="ID56" s="371"/>
      <c r="IE56" s="371"/>
      <c r="IF56" s="371"/>
      <c r="IG56" s="371"/>
      <c r="IH56" s="371"/>
      <c r="II56" s="371"/>
      <c r="IJ56" s="371"/>
    </row>
    <row r="57" spans="1:244" s="403" customFormat="1" x14ac:dyDescent="0.35">
      <c r="A57" s="384">
        <v>3</v>
      </c>
      <c r="B57" s="404" t="s">
        <v>226</v>
      </c>
      <c r="C57" s="405" t="s">
        <v>15</v>
      </c>
      <c r="D57" s="440"/>
      <c r="E57" s="441"/>
      <c r="F57" s="442"/>
      <c r="G57" s="412"/>
      <c r="H57" s="398"/>
      <c r="I57" s="369"/>
      <c r="J57" s="398"/>
      <c r="K57" s="370">
        <f t="shared" si="0"/>
        <v>0</v>
      </c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  <c r="AJ57" s="402"/>
      <c r="AK57" s="402"/>
      <c r="AL57" s="402"/>
      <c r="AM57" s="402"/>
      <c r="AN57" s="402"/>
      <c r="AO57" s="402"/>
      <c r="AP57" s="402"/>
      <c r="AQ57" s="402"/>
      <c r="AR57" s="402"/>
      <c r="AS57" s="402"/>
      <c r="AT57" s="402"/>
      <c r="AU57" s="402"/>
      <c r="AV57" s="402"/>
      <c r="AW57" s="402"/>
      <c r="AX57" s="402"/>
      <c r="AY57" s="402"/>
      <c r="AZ57" s="402"/>
      <c r="BA57" s="402"/>
      <c r="BB57" s="402"/>
      <c r="BC57" s="402"/>
      <c r="BD57" s="402"/>
      <c r="BE57" s="402"/>
      <c r="BF57" s="402"/>
      <c r="BG57" s="402"/>
      <c r="BH57" s="402"/>
      <c r="BI57" s="402"/>
      <c r="BJ57" s="402"/>
      <c r="BK57" s="402"/>
      <c r="BL57" s="402"/>
      <c r="BM57" s="402"/>
      <c r="BN57" s="402"/>
      <c r="BO57" s="402"/>
      <c r="BP57" s="402"/>
      <c r="BQ57" s="402"/>
      <c r="BR57" s="402"/>
      <c r="BS57" s="402"/>
      <c r="BT57" s="402"/>
      <c r="BU57" s="402"/>
      <c r="BV57" s="402"/>
      <c r="BW57" s="402"/>
      <c r="BX57" s="402"/>
      <c r="BY57" s="402"/>
      <c r="BZ57" s="402"/>
      <c r="CA57" s="402"/>
      <c r="CB57" s="402"/>
      <c r="CC57" s="402"/>
      <c r="CD57" s="402"/>
      <c r="CE57" s="402"/>
      <c r="CF57" s="402"/>
      <c r="CG57" s="402"/>
      <c r="CH57" s="402"/>
      <c r="CI57" s="402"/>
      <c r="CJ57" s="402"/>
      <c r="CK57" s="402"/>
      <c r="CL57" s="402"/>
      <c r="CM57" s="402"/>
      <c r="CN57" s="402"/>
      <c r="CO57" s="402"/>
      <c r="CP57" s="402"/>
      <c r="CQ57" s="402"/>
      <c r="CR57" s="402"/>
      <c r="CS57" s="402"/>
      <c r="CT57" s="402"/>
      <c r="CU57" s="402"/>
      <c r="CV57" s="402"/>
      <c r="CW57" s="402"/>
      <c r="CX57" s="402"/>
      <c r="CY57" s="402"/>
      <c r="CZ57" s="402"/>
      <c r="DA57" s="402"/>
      <c r="DB57" s="402"/>
      <c r="DC57" s="402"/>
      <c r="DD57" s="402"/>
      <c r="DE57" s="402"/>
      <c r="DF57" s="402"/>
      <c r="DG57" s="402"/>
      <c r="DH57" s="402"/>
      <c r="DI57" s="402"/>
      <c r="DJ57" s="402"/>
      <c r="DK57" s="402"/>
      <c r="DL57" s="402"/>
      <c r="DM57" s="402"/>
      <c r="DN57" s="402"/>
      <c r="DO57" s="402"/>
      <c r="DP57" s="402"/>
      <c r="DQ57" s="402"/>
      <c r="DR57" s="402"/>
      <c r="DS57" s="402"/>
      <c r="DT57" s="402"/>
      <c r="DU57" s="402"/>
      <c r="DV57" s="402"/>
      <c r="DW57" s="402"/>
      <c r="DX57" s="402"/>
      <c r="DY57" s="402"/>
      <c r="DZ57" s="402"/>
      <c r="EA57" s="402"/>
      <c r="EB57" s="402"/>
      <c r="EC57" s="402"/>
      <c r="ED57" s="402"/>
      <c r="EE57" s="402"/>
      <c r="EF57" s="402"/>
      <c r="EG57" s="402"/>
      <c r="EH57" s="402"/>
      <c r="EI57" s="402"/>
      <c r="EJ57" s="402"/>
      <c r="EK57" s="402"/>
      <c r="EL57" s="402"/>
      <c r="EM57" s="402"/>
      <c r="EN57" s="402"/>
      <c r="EO57" s="402"/>
      <c r="EP57" s="402"/>
      <c r="EQ57" s="402"/>
      <c r="ER57" s="402"/>
      <c r="ES57" s="402"/>
      <c r="ET57" s="402"/>
      <c r="EU57" s="402"/>
      <c r="EV57" s="402"/>
      <c r="EW57" s="402"/>
      <c r="EX57" s="402"/>
      <c r="EY57" s="402"/>
      <c r="EZ57" s="402"/>
      <c r="FA57" s="402"/>
      <c r="FB57" s="402"/>
      <c r="FC57" s="402"/>
      <c r="FD57" s="402"/>
      <c r="FE57" s="402"/>
      <c r="FF57" s="402"/>
      <c r="FG57" s="402"/>
      <c r="FH57" s="402"/>
      <c r="FI57" s="402"/>
      <c r="FJ57" s="402"/>
      <c r="FK57" s="402"/>
      <c r="FL57" s="402"/>
      <c r="FM57" s="402"/>
      <c r="FN57" s="402"/>
      <c r="FO57" s="402"/>
      <c r="FP57" s="402"/>
      <c r="FQ57" s="402"/>
      <c r="FR57" s="402"/>
      <c r="FS57" s="402"/>
      <c r="FT57" s="402"/>
      <c r="FU57" s="402"/>
      <c r="FV57" s="402"/>
      <c r="FW57" s="402"/>
      <c r="FX57" s="402"/>
      <c r="FY57" s="402"/>
      <c r="FZ57" s="402"/>
      <c r="GA57" s="402"/>
      <c r="GB57" s="402"/>
      <c r="GC57" s="402"/>
      <c r="GD57" s="402"/>
      <c r="GE57" s="402"/>
      <c r="GF57" s="402"/>
      <c r="GG57" s="402"/>
      <c r="GH57" s="402"/>
      <c r="GI57" s="402"/>
      <c r="GJ57" s="402"/>
      <c r="GK57" s="402"/>
      <c r="GL57" s="402"/>
      <c r="GM57" s="402"/>
      <c r="GN57" s="402"/>
      <c r="GO57" s="402"/>
      <c r="GP57" s="402"/>
      <c r="GQ57" s="402"/>
      <c r="GR57" s="402"/>
      <c r="GS57" s="402"/>
      <c r="GT57" s="402"/>
      <c r="GU57" s="402"/>
      <c r="GV57" s="402"/>
      <c r="GW57" s="402"/>
      <c r="GX57" s="402"/>
      <c r="GY57" s="402"/>
      <c r="GZ57" s="402"/>
      <c r="HA57" s="402"/>
      <c r="HB57" s="402"/>
      <c r="HC57" s="402"/>
      <c r="HD57" s="402"/>
      <c r="HE57" s="402"/>
      <c r="HF57" s="402"/>
      <c r="HG57" s="402"/>
      <c r="HH57" s="402"/>
      <c r="HI57" s="402"/>
      <c r="HJ57" s="402"/>
      <c r="HK57" s="402"/>
      <c r="HL57" s="402"/>
      <c r="HM57" s="402"/>
      <c r="HN57" s="402"/>
      <c r="HO57" s="402"/>
      <c r="HP57" s="402"/>
      <c r="HQ57" s="402"/>
      <c r="HR57" s="402"/>
      <c r="HS57" s="402"/>
      <c r="HT57" s="402"/>
      <c r="HU57" s="402"/>
      <c r="HV57" s="402"/>
      <c r="HW57" s="402"/>
      <c r="HX57" s="402"/>
      <c r="HY57" s="402"/>
      <c r="HZ57" s="402"/>
      <c r="IA57" s="402"/>
      <c r="IB57" s="402"/>
      <c r="IC57" s="402"/>
      <c r="ID57" s="402"/>
      <c r="IE57" s="402"/>
      <c r="IF57" s="402"/>
      <c r="IG57" s="402"/>
      <c r="IH57" s="402"/>
      <c r="II57" s="402"/>
      <c r="IJ57" s="402"/>
    </row>
    <row r="58" spans="1:244" s="403" customFormat="1" x14ac:dyDescent="0.35">
      <c r="A58" s="427" t="s">
        <v>7</v>
      </c>
      <c r="B58" s="443" t="s">
        <v>225</v>
      </c>
      <c r="C58" s="405" t="s">
        <v>222</v>
      </c>
      <c r="D58" s="50">
        <v>2255</v>
      </c>
      <c r="E58" s="49">
        <v>2475</v>
      </c>
      <c r="F58" s="49">
        <v>2433</v>
      </c>
      <c r="G58" s="397">
        <v>2475</v>
      </c>
      <c r="H58" s="398">
        <f t="shared" ref="H58:H68" si="6">F58/D58*100</f>
        <v>107.89356984478935</v>
      </c>
      <c r="I58" s="399">
        <f t="shared" si="2"/>
        <v>101.72626387176325</v>
      </c>
      <c r="J58" s="398"/>
      <c r="K58" s="370">
        <f t="shared" si="0"/>
        <v>42</v>
      </c>
      <c r="L58" s="402"/>
      <c r="M58" s="402"/>
      <c r="N58" s="402"/>
      <c r="O58" s="402"/>
      <c r="P58" s="402"/>
      <c r="Q58" s="402"/>
      <c r="R58" s="402"/>
      <c r="S58" s="402"/>
      <c r="T58" s="402"/>
      <c r="U58" s="402"/>
      <c r="V58" s="402"/>
      <c r="W58" s="402"/>
      <c r="X58" s="402"/>
      <c r="Y58" s="402"/>
      <c r="Z58" s="402"/>
      <c r="AA58" s="402"/>
      <c r="AB58" s="402"/>
      <c r="AC58" s="402"/>
      <c r="AD58" s="402"/>
      <c r="AE58" s="402"/>
      <c r="AF58" s="402"/>
      <c r="AG58" s="402"/>
      <c r="AH58" s="402"/>
      <c r="AI58" s="402"/>
      <c r="AJ58" s="402"/>
      <c r="AK58" s="402"/>
      <c r="AL58" s="402"/>
      <c r="AM58" s="402"/>
      <c r="AN58" s="402"/>
      <c r="AO58" s="402"/>
      <c r="AP58" s="402"/>
      <c r="AQ58" s="402"/>
      <c r="AR58" s="402"/>
      <c r="AS58" s="402"/>
      <c r="AT58" s="402"/>
      <c r="AU58" s="402"/>
      <c r="AV58" s="402"/>
      <c r="AW58" s="402"/>
      <c r="AX58" s="402"/>
      <c r="AY58" s="402"/>
      <c r="AZ58" s="402"/>
      <c r="BA58" s="402"/>
      <c r="BB58" s="402"/>
      <c r="BC58" s="402"/>
      <c r="BD58" s="402"/>
      <c r="BE58" s="402"/>
      <c r="BF58" s="402"/>
      <c r="BG58" s="402"/>
      <c r="BH58" s="402"/>
      <c r="BI58" s="402"/>
      <c r="BJ58" s="402"/>
      <c r="BK58" s="402"/>
      <c r="BL58" s="402"/>
      <c r="BM58" s="402"/>
      <c r="BN58" s="402"/>
      <c r="BO58" s="402"/>
      <c r="BP58" s="402"/>
      <c r="BQ58" s="402"/>
      <c r="BR58" s="402"/>
      <c r="BS58" s="402"/>
      <c r="BT58" s="402"/>
      <c r="BU58" s="402"/>
      <c r="BV58" s="402"/>
      <c r="BW58" s="402"/>
      <c r="BX58" s="402"/>
      <c r="BY58" s="402"/>
      <c r="BZ58" s="402"/>
      <c r="CA58" s="402"/>
      <c r="CB58" s="402"/>
      <c r="CC58" s="402"/>
      <c r="CD58" s="402"/>
      <c r="CE58" s="402"/>
      <c r="CF58" s="402"/>
      <c r="CG58" s="402"/>
      <c r="CH58" s="402"/>
      <c r="CI58" s="402"/>
      <c r="CJ58" s="402"/>
      <c r="CK58" s="402"/>
      <c r="CL58" s="402"/>
      <c r="CM58" s="402"/>
      <c r="CN58" s="402"/>
      <c r="CO58" s="402"/>
      <c r="CP58" s="402"/>
      <c r="CQ58" s="402"/>
      <c r="CR58" s="402"/>
      <c r="CS58" s="402"/>
      <c r="CT58" s="402"/>
      <c r="CU58" s="402"/>
      <c r="CV58" s="402"/>
      <c r="CW58" s="402"/>
      <c r="CX58" s="402"/>
      <c r="CY58" s="402"/>
      <c r="CZ58" s="402"/>
      <c r="DA58" s="402"/>
      <c r="DB58" s="402"/>
      <c r="DC58" s="402"/>
      <c r="DD58" s="402"/>
      <c r="DE58" s="402"/>
      <c r="DF58" s="402"/>
      <c r="DG58" s="402"/>
      <c r="DH58" s="402"/>
      <c r="DI58" s="402"/>
      <c r="DJ58" s="402"/>
      <c r="DK58" s="402"/>
      <c r="DL58" s="402"/>
      <c r="DM58" s="402"/>
      <c r="DN58" s="402"/>
      <c r="DO58" s="402"/>
      <c r="DP58" s="402"/>
      <c r="DQ58" s="402"/>
      <c r="DR58" s="402"/>
      <c r="DS58" s="402"/>
      <c r="DT58" s="402"/>
      <c r="DU58" s="402"/>
      <c r="DV58" s="402"/>
      <c r="DW58" s="402"/>
      <c r="DX58" s="402"/>
      <c r="DY58" s="402"/>
      <c r="DZ58" s="402"/>
      <c r="EA58" s="402"/>
      <c r="EB58" s="402"/>
      <c r="EC58" s="402"/>
      <c r="ED58" s="402"/>
      <c r="EE58" s="402"/>
      <c r="EF58" s="402"/>
      <c r="EG58" s="402"/>
      <c r="EH58" s="402"/>
      <c r="EI58" s="402"/>
      <c r="EJ58" s="402"/>
      <c r="EK58" s="402"/>
      <c r="EL58" s="402"/>
      <c r="EM58" s="402"/>
      <c r="EN58" s="402"/>
      <c r="EO58" s="402"/>
      <c r="EP58" s="402"/>
      <c r="EQ58" s="402"/>
      <c r="ER58" s="402"/>
      <c r="ES58" s="402"/>
      <c r="ET58" s="402"/>
      <c r="EU58" s="402"/>
      <c r="EV58" s="402"/>
      <c r="EW58" s="402"/>
      <c r="EX58" s="402"/>
      <c r="EY58" s="402"/>
      <c r="EZ58" s="402"/>
      <c r="FA58" s="402"/>
      <c r="FB58" s="402"/>
      <c r="FC58" s="402"/>
      <c r="FD58" s="402"/>
      <c r="FE58" s="402"/>
      <c r="FF58" s="402"/>
      <c r="FG58" s="402"/>
      <c r="FH58" s="402"/>
      <c r="FI58" s="402"/>
      <c r="FJ58" s="402"/>
      <c r="FK58" s="402"/>
      <c r="FL58" s="402"/>
      <c r="FM58" s="402"/>
      <c r="FN58" s="402"/>
      <c r="FO58" s="402"/>
      <c r="FP58" s="402"/>
      <c r="FQ58" s="402"/>
      <c r="FR58" s="402"/>
      <c r="FS58" s="402"/>
      <c r="FT58" s="402"/>
      <c r="FU58" s="402"/>
      <c r="FV58" s="402"/>
      <c r="FW58" s="402"/>
      <c r="FX58" s="402"/>
      <c r="FY58" s="402"/>
      <c r="FZ58" s="402"/>
      <c r="GA58" s="402"/>
      <c r="GB58" s="402"/>
      <c r="GC58" s="402"/>
      <c r="GD58" s="402"/>
      <c r="GE58" s="402"/>
      <c r="GF58" s="402"/>
      <c r="GG58" s="402"/>
      <c r="GH58" s="402"/>
      <c r="GI58" s="402"/>
      <c r="GJ58" s="402"/>
      <c r="GK58" s="402"/>
      <c r="GL58" s="402"/>
      <c r="GM58" s="402"/>
      <c r="GN58" s="402"/>
      <c r="GO58" s="402"/>
      <c r="GP58" s="402"/>
      <c r="GQ58" s="402"/>
      <c r="GR58" s="402"/>
      <c r="GS58" s="402"/>
      <c r="GT58" s="402"/>
      <c r="GU58" s="402"/>
      <c r="GV58" s="402"/>
      <c r="GW58" s="402"/>
      <c r="GX58" s="402"/>
      <c r="GY58" s="402"/>
      <c r="GZ58" s="402"/>
      <c r="HA58" s="402"/>
      <c r="HB58" s="402"/>
      <c r="HC58" s="402"/>
      <c r="HD58" s="402"/>
      <c r="HE58" s="402"/>
      <c r="HF58" s="402"/>
      <c r="HG58" s="402"/>
      <c r="HH58" s="402"/>
      <c r="HI58" s="402"/>
      <c r="HJ58" s="402"/>
      <c r="HK58" s="402"/>
      <c r="HL58" s="402"/>
      <c r="HM58" s="402"/>
      <c r="HN58" s="402"/>
      <c r="HO58" s="402"/>
      <c r="HP58" s="402"/>
      <c r="HQ58" s="402"/>
      <c r="HR58" s="402"/>
      <c r="HS58" s="402"/>
      <c r="HT58" s="402"/>
      <c r="HU58" s="402"/>
      <c r="HV58" s="402"/>
      <c r="HW58" s="402"/>
      <c r="HX58" s="402"/>
      <c r="HY58" s="402"/>
      <c r="HZ58" s="402"/>
      <c r="IA58" s="402"/>
      <c r="IB58" s="402"/>
      <c r="IC58" s="402"/>
      <c r="ID58" s="402"/>
      <c r="IE58" s="402"/>
      <c r="IF58" s="402"/>
      <c r="IG58" s="402"/>
      <c r="IH58" s="402"/>
      <c r="II58" s="402"/>
      <c r="IJ58" s="402"/>
    </row>
    <row r="59" spans="1:244" x14ac:dyDescent="0.35">
      <c r="A59" s="410"/>
      <c r="B59" s="444" t="s">
        <v>224</v>
      </c>
      <c r="C59" s="365"/>
      <c r="D59" s="366">
        <v>346</v>
      </c>
      <c r="E59" s="445">
        <v>385</v>
      </c>
      <c r="F59" s="445">
        <v>385</v>
      </c>
      <c r="G59" s="367">
        <v>385</v>
      </c>
      <c r="H59" s="368">
        <f t="shared" si="6"/>
        <v>111.27167630057804</v>
      </c>
      <c r="I59" s="369">
        <f t="shared" si="2"/>
        <v>100</v>
      </c>
      <c r="J59" s="368"/>
      <c r="K59" s="370">
        <f t="shared" si="0"/>
        <v>0</v>
      </c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371"/>
      <c r="AJ59" s="371"/>
      <c r="AK59" s="371"/>
      <c r="AL59" s="371"/>
      <c r="AM59" s="371"/>
      <c r="AN59" s="371"/>
      <c r="AO59" s="371"/>
      <c r="AP59" s="371"/>
      <c r="AQ59" s="371"/>
      <c r="AR59" s="371"/>
      <c r="AS59" s="371"/>
      <c r="AT59" s="371"/>
      <c r="AU59" s="371"/>
      <c r="AV59" s="371"/>
      <c r="AW59" s="371"/>
      <c r="AX59" s="371"/>
      <c r="AY59" s="371"/>
      <c r="AZ59" s="371"/>
      <c r="BA59" s="371"/>
      <c r="BB59" s="371"/>
      <c r="BC59" s="371"/>
      <c r="BD59" s="371"/>
      <c r="BE59" s="371"/>
      <c r="BF59" s="371"/>
      <c r="BG59" s="371"/>
      <c r="BH59" s="371"/>
      <c r="BI59" s="371"/>
      <c r="BJ59" s="371"/>
      <c r="BK59" s="371"/>
      <c r="BL59" s="371"/>
      <c r="BM59" s="371"/>
      <c r="BN59" s="371"/>
      <c r="BO59" s="371"/>
      <c r="BP59" s="371"/>
      <c r="BQ59" s="371"/>
      <c r="BR59" s="371"/>
      <c r="BS59" s="371"/>
      <c r="BT59" s="371"/>
      <c r="BU59" s="371"/>
      <c r="BV59" s="371"/>
      <c r="BW59" s="371"/>
      <c r="BX59" s="371"/>
      <c r="BY59" s="371"/>
      <c r="BZ59" s="371"/>
      <c r="CA59" s="371"/>
      <c r="CB59" s="371"/>
      <c r="CC59" s="371"/>
      <c r="CD59" s="371"/>
      <c r="CE59" s="371"/>
      <c r="CF59" s="371"/>
      <c r="CG59" s="371"/>
      <c r="CH59" s="371"/>
      <c r="CI59" s="371"/>
      <c r="CJ59" s="371"/>
      <c r="CK59" s="371"/>
      <c r="CL59" s="371"/>
      <c r="CM59" s="371"/>
      <c r="CN59" s="371"/>
      <c r="CO59" s="371"/>
      <c r="CP59" s="371"/>
      <c r="CQ59" s="371"/>
      <c r="CR59" s="371"/>
      <c r="CS59" s="371"/>
      <c r="CT59" s="371"/>
      <c r="CU59" s="371"/>
      <c r="CV59" s="371"/>
      <c r="CW59" s="371"/>
      <c r="CX59" s="371"/>
      <c r="CY59" s="371"/>
      <c r="CZ59" s="371"/>
      <c r="DA59" s="371"/>
      <c r="DB59" s="371"/>
      <c r="DC59" s="371"/>
      <c r="DD59" s="371"/>
      <c r="DE59" s="371"/>
      <c r="DF59" s="371"/>
      <c r="DG59" s="371"/>
      <c r="DH59" s="371"/>
      <c r="DI59" s="371"/>
      <c r="DJ59" s="371"/>
      <c r="DK59" s="371"/>
      <c r="DL59" s="371"/>
      <c r="DM59" s="371"/>
      <c r="DN59" s="371"/>
      <c r="DO59" s="371"/>
      <c r="DP59" s="371"/>
      <c r="DQ59" s="371"/>
      <c r="DR59" s="371"/>
      <c r="DS59" s="371"/>
      <c r="DT59" s="371"/>
      <c r="DU59" s="371"/>
      <c r="DV59" s="371"/>
      <c r="DW59" s="371"/>
      <c r="DX59" s="371"/>
      <c r="DY59" s="371"/>
      <c r="DZ59" s="371"/>
      <c r="EA59" s="371"/>
      <c r="EB59" s="371"/>
      <c r="EC59" s="371"/>
      <c r="ED59" s="371"/>
      <c r="EE59" s="371"/>
      <c r="EF59" s="371"/>
      <c r="EG59" s="371"/>
      <c r="EH59" s="371"/>
      <c r="EI59" s="371"/>
      <c r="EJ59" s="371"/>
      <c r="EK59" s="371"/>
      <c r="EL59" s="371"/>
      <c r="EM59" s="371"/>
      <c r="EN59" s="371"/>
      <c r="EO59" s="371"/>
      <c r="EP59" s="371"/>
      <c r="EQ59" s="371"/>
      <c r="ER59" s="371"/>
      <c r="ES59" s="371"/>
      <c r="ET59" s="371"/>
      <c r="EU59" s="371"/>
      <c r="EV59" s="371"/>
      <c r="EW59" s="371"/>
      <c r="EX59" s="371"/>
      <c r="EY59" s="371"/>
      <c r="EZ59" s="371"/>
      <c r="FA59" s="371"/>
      <c r="FB59" s="371"/>
      <c r="FC59" s="371"/>
      <c r="FD59" s="371"/>
      <c r="FE59" s="371"/>
      <c r="FF59" s="371"/>
      <c r="FG59" s="371"/>
      <c r="FH59" s="371"/>
      <c r="FI59" s="371"/>
      <c r="FJ59" s="371"/>
      <c r="FK59" s="371"/>
      <c r="FL59" s="371"/>
      <c r="FM59" s="371"/>
      <c r="FN59" s="371"/>
      <c r="FO59" s="371"/>
      <c r="FP59" s="371"/>
      <c r="FQ59" s="371"/>
      <c r="FR59" s="371"/>
      <c r="FS59" s="371"/>
      <c r="FT59" s="371"/>
      <c r="FU59" s="371"/>
      <c r="FV59" s="371"/>
      <c r="FW59" s="371"/>
      <c r="FX59" s="371"/>
      <c r="FY59" s="371"/>
      <c r="FZ59" s="371"/>
      <c r="GA59" s="371"/>
      <c r="GB59" s="371"/>
      <c r="GC59" s="371"/>
      <c r="GD59" s="371"/>
      <c r="GE59" s="371"/>
      <c r="GF59" s="371"/>
      <c r="GG59" s="371"/>
      <c r="GH59" s="371"/>
      <c r="GI59" s="371"/>
      <c r="GJ59" s="371"/>
      <c r="GK59" s="371"/>
      <c r="GL59" s="371"/>
      <c r="GM59" s="371"/>
      <c r="GN59" s="371"/>
      <c r="GO59" s="371"/>
      <c r="GP59" s="371"/>
      <c r="GQ59" s="371"/>
      <c r="GR59" s="371"/>
      <c r="GS59" s="371"/>
      <c r="GT59" s="371"/>
      <c r="GU59" s="371"/>
      <c r="GV59" s="371"/>
      <c r="GW59" s="371"/>
      <c r="GX59" s="371"/>
      <c r="GY59" s="371"/>
      <c r="GZ59" s="371"/>
      <c r="HA59" s="371"/>
      <c r="HB59" s="371"/>
      <c r="HC59" s="371"/>
      <c r="HD59" s="371"/>
      <c r="HE59" s="371"/>
      <c r="HF59" s="371"/>
      <c r="HG59" s="371"/>
      <c r="HH59" s="371"/>
      <c r="HI59" s="371"/>
      <c r="HJ59" s="371"/>
      <c r="HK59" s="371"/>
      <c r="HL59" s="371"/>
      <c r="HM59" s="371"/>
      <c r="HN59" s="371"/>
      <c r="HO59" s="371"/>
      <c r="HP59" s="371"/>
      <c r="HQ59" s="371"/>
      <c r="HR59" s="371"/>
      <c r="HS59" s="371"/>
      <c r="HT59" s="371"/>
      <c r="HU59" s="371"/>
      <c r="HV59" s="371"/>
      <c r="HW59" s="371"/>
      <c r="HX59" s="371"/>
      <c r="HY59" s="371"/>
      <c r="HZ59" s="371"/>
      <c r="IA59" s="371"/>
      <c r="IB59" s="371"/>
      <c r="IC59" s="371"/>
      <c r="ID59" s="371"/>
      <c r="IE59" s="371"/>
      <c r="IF59" s="371"/>
      <c r="IG59" s="371"/>
      <c r="IH59" s="371"/>
      <c r="II59" s="371"/>
      <c r="IJ59" s="371"/>
    </row>
    <row r="60" spans="1:244" x14ac:dyDescent="0.35">
      <c r="A60" s="410"/>
      <c r="B60" s="444" t="s">
        <v>223</v>
      </c>
      <c r="C60" s="365" t="s">
        <v>222</v>
      </c>
      <c r="D60" s="48">
        <v>622</v>
      </c>
      <c r="E60" s="48">
        <v>1250</v>
      </c>
      <c r="F60" s="48">
        <v>1250</v>
      </c>
      <c r="G60" s="367">
        <v>1250</v>
      </c>
      <c r="H60" s="368">
        <f t="shared" si="6"/>
        <v>200.96463022508038</v>
      </c>
      <c r="I60" s="369">
        <f t="shared" si="2"/>
        <v>100</v>
      </c>
      <c r="J60" s="368"/>
      <c r="K60" s="370">
        <f t="shared" si="0"/>
        <v>0</v>
      </c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1"/>
      <c r="AK60" s="371"/>
      <c r="AL60" s="371"/>
      <c r="AM60" s="371"/>
      <c r="AN60" s="371"/>
      <c r="AO60" s="371"/>
      <c r="AP60" s="371"/>
      <c r="AQ60" s="371"/>
      <c r="AR60" s="371"/>
      <c r="AS60" s="371"/>
      <c r="AT60" s="371"/>
      <c r="AU60" s="371"/>
      <c r="AV60" s="371"/>
      <c r="AW60" s="371"/>
      <c r="AX60" s="371"/>
      <c r="AY60" s="371"/>
      <c r="AZ60" s="371"/>
      <c r="BA60" s="371"/>
      <c r="BB60" s="371"/>
      <c r="BC60" s="371"/>
      <c r="BD60" s="371"/>
      <c r="BE60" s="371"/>
      <c r="BF60" s="371"/>
      <c r="BG60" s="371"/>
      <c r="BH60" s="371"/>
      <c r="BI60" s="371"/>
      <c r="BJ60" s="371"/>
      <c r="BK60" s="371"/>
      <c r="BL60" s="371"/>
      <c r="BM60" s="371"/>
      <c r="BN60" s="371"/>
      <c r="BO60" s="371"/>
      <c r="BP60" s="371"/>
      <c r="BQ60" s="371"/>
      <c r="BR60" s="371"/>
      <c r="BS60" s="371"/>
      <c r="BT60" s="371"/>
      <c r="BU60" s="371"/>
      <c r="BV60" s="371"/>
      <c r="BW60" s="371"/>
      <c r="BX60" s="371"/>
      <c r="BY60" s="371"/>
      <c r="BZ60" s="371"/>
      <c r="CA60" s="371"/>
      <c r="CB60" s="371"/>
      <c r="CC60" s="371"/>
      <c r="CD60" s="371"/>
      <c r="CE60" s="371"/>
      <c r="CF60" s="371"/>
      <c r="CG60" s="371"/>
      <c r="CH60" s="371"/>
      <c r="CI60" s="371"/>
      <c r="CJ60" s="371"/>
      <c r="CK60" s="371"/>
      <c r="CL60" s="371"/>
      <c r="CM60" s="371"/>
      <c r="CN60" s="371"/>
      <c r="CO60" s="371"/>
      <c r="CP60" s="371"/>
      <c r="CQ60" s="371"/>
      <c r="CR60" s="371"/>
      <c r="CS60" s="371"/>
      <c r="CT60" s="371"/>
      <c r="CU60" s="371"/>
      <c r="CV60" s="371"/>
      <c r="CW60" s="371"/>
      <c r="CX60" s="371"/>
      <c r="CY60" s="371"/>
      <c r="CZ60" s="371"/>
      <c r="DA60" s="371"/>
      <c r="DB60" s="371"/>
      <c r="DC60" s="371"/>
      <c r="DD60" s="371"/>
      <c r="DE60" s="371"/>
      <c r="DF60" s="371"/>
      <c r="DG60" s="371"/>
      <c r="DH60" s="371"/>
      <c r="DI60" s="371"/>
      <c r="DJ60" s="371"/>
      <c r="DK60" s="371"/>
      <c r="DL60" s="371"/>
      <c r="DM60" s="371"/>
      <c r="DN60" s="371"/>
      <c r="DO60" s="371"/>
      <c r="DP60" s="371"/>
      <c r="DQ60" s="371"/>
      <c r="DR60" s="371"/>
      <c r="DS60" s="371"/>
      <c r="DT60" s="371"/>
      <c r="DU60" s="371"/>
      <c r="DV60" s="371"/>
      <c r="DW60" s="371"/>
      <c r="DX60" s="371"/>
      <c r="DY60" s="371"/>
      <c r="DZ60" s="371"/>
      <c r="EA60" s="371"/>
      <c r="EB60" s="371"/>
      <c r="EC60" s="371"/>
      <c r="ED60" s="371"/>
      <c r="EE60" s="371"/>
      <c r="EF60" s="371"/>
      <c r="EG60" s="371"/>
      <c r="EH60" s="371"/>
      <c r="EI60" s="371"/>
      <c r="EJ60" s="371"/>
      <c r="EK60" s="371"/>
      <c r="EL60" s="371"/>
      <c r="EM60" s="371"/>
      <c r="EN60" s="371"/>
      <c r="EO60" s="371"/>
      <c r="EP60" s="371"/>
      <c r="EQ60" s="371"/>
      <c r="ER60" s="371"/>
      <c r="ES60" s="371"/>
      <c r="ET60" s="371"/>
      <c r="EU60" s="371"/>
      <c r="EV60" s="371"/>
      <c r="EW60" s="371"/>
      <c r="EX60" s="371"/>
      <c r="EY60" s="371"/>
      <c r="EZ60" s="371"/>
      <c r="FA60" s="371"/>
      <c r="FB60" s="371"/>
      <c r="FC60" s="371"/>
      <c r="FD60" s="371"/>
      <c r="FE60" s="371"/>
      <c r="FF60" s="371"/>
      <c r="FG60" s="371"/>
      <c r="FH60" s="371"/>
      <c r="FI60" s="371"/>
      <c r="FJ60" s="371"/>
      <c r="FK60" s="371"/>
      <c r="FL60" s="371"/>
      <c r="FM60" s="371"/>
      <c r="FN60" s="371"/>
      <c r="FO60" s="371"/>
      <c r="FP60" s="371"/>
      <c r="FQ60" s="371"/>
      <c r="FR60" s="371"/>
      <c r="FS60" s="371"/>
      <c r="FT60" s="371"/>
      <c r="FU60" s="371"/>
      <c r="FV60" s="371"/>
      <c r="FW60" s="371"/>
      <c r="FX60" s="371"/>
      <c r="FY60" s="371"/>
      <c r="FZ60" s="371"/>
      <c r="GA60" s="371"/>
      <c r="GB60" s="371"/>
      <c r="GC60" s="371"/>
      <c r="GD60" s="371"/>
      <c r="GE60" s="371"/>
      <c r="GF60" s="371"/>
      <c r="GG60" s="371"/>
      <c r="GH60" s="371"/>
      <c r="GI60" s="371"/>
      <c r="GJ60" s="371"/>
      <c r="GK60" s="371"/>
      <c r="GL60" s="371"/>
      <c r="GM60" s="371"/>
      <c r="GN60" s="371"/>
      <c r="GO60" s="371"/>
      <c r="GP60" s="371"/>
      <c r="GQ60" s="371"/>
      <c r="GR60" s="371"/>
      <c r="GS60" s="371"/>
      <c r="GT60" s="371"/>
      <c r="GU60" s="371"/>
      <c r="GV60" s="371"/>
      <c r="GW60" s="371"/>
      <c r="GX60" s="371"/>
      <c r="GY60" s="371"/>
      <c r="GZ60" s="371"/>
      <c r="HA60" s="371"/>
      <c r="HB60" s="371"/>
      <c r="HC60" s="371"/>
      <c r="HD60" s="371"/>
      <c r="HE60" s="371"/>
      <c r="HF60" s="371"/>
      <c r="HG60" s="371"/>
      <c r="HH60" s="371"/>
      <c r="HI60" s="371"/>
      <c r="HJ60" s="371"/>
      <c r="HK60" s="371"/>
      <c r="HL60" s="371"/>
      <c r="HM60" s="371"/>
      <c r="HN60" s="371"/>
      <c r="HO60" s="371"/>
      <c r="HP60" s="371"/>
      <c r="HQ60" s="371"/>
      <c r="HR60" s="371"/>
      <c r="HS60" s="371"/>
      <c r="HT60" s="371"/>
      <c r="HU60" s="371"/>
      <c r="HV60" s="371"/>
      <c r="HW60" s="371"/>
      <c r="HX60" s="371"/>
      <c r="HY60" s="371"/>
      <c r="HZ60" s="371"/>
      <c r="IA60" s="371"/>
      <c r="IB60" s="371"/>
      <c r="IC60" s="371"/>
      <c r="ID60" s="371"/>
      <c r="IE60" s="371"/>
      <c r="IF60" s="371"/>
      <c r="IG60" s="371"/>
      <c r="IH60" s="371"/>
      <c r="II60" s="371"/>
      <c r="IJ60" s="371"/>
    </row>
    <row r="61" spans="1:244" s="403" customFormat="1" x14ac:dyDescent="0.35">
      <c r="A61" s="427" t="s">
        <v>7</v>
      </c>
      <c r="B61" s="443" t="s">
        <v>221</v>
      </c>
      <c r="C61" s="405" t="s">
        <v>210</v>
      </c>
      <c r="D61" s="446">
        <v>59</v>
      </c>
      <c r="E61" s="446">
        <v>61</v>
      </c>
      <c r="F61" s="447">
        <v>60</v>
      </c>
      <c r="G61" s="397">
        <v>62</v>
      </c>
      <c r="H61" s="398">
        <f t="shared" si="6"/>
        <v>101.69491525423729</v>
      </c>
      <c r="I61" s="399">
        <f t="shared" si="2"/>
        <v>103.33333333333334</v>
      </c>
      <c r="J61" s="398"/>
      <c r="K61" s="370">
        <f t="shared" si="0"/>
        <v>2</v>
      </c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2"/>
      <c r="AH61" s="402"/>
      <c r="AI61" s="402"/>
      <c r="AJ61" s="402"/>
      <c r="AK61" s="402"/>
      <c r="AL61" s="402"/>
      <c r="AM61" s="402"/>
      <c r="AN61" s="402"/>
      <c r="AO61" s="402"/>
      <c r="AP61" s="402"/>
      <c r="AQ61" s="402"/>
      <c r="AR61" s="402"/>
      <c r="AS61" s="402"/>
      <c r="AT61" s="402"/>
      <c r="AU61" s="402"/>
      <c r="AV61" s="402"/>
      <c r="AW61" s="402"/>
      <c r="AX61" s="402"/>
      <c r="AY61" s="402"/>
      <c r="AZ61" s="402"/>
      <c r="BA61" s="402"/>
      <c r="BB61" s="402"/>
      <c r="BC61" s="402"/>
      <c r="BD61" s="402"/>
      <c r="BE61" s="402"/>
      <c r="BF61" s="402"/>
      <c r="BG61" s="402"/>
      <c r="BH61" s="402"/>
      <c r="BI61" s="402"/>
      <c r="BJ61" s="402"/>
      <c r="BK61" s="402"/>
      <c r="BL61" s="402"/>
      <c r="BM61" s="402"/>
      <c r="BN61" s="402"/>
      <c r="BO61" s="402"/>
      <c r="BP61" s="402"/>
      <c r="BQ61" s="402"/>
      <c r="BR61" s="402"/>
      <c r="BS61" s="402"/>
      <c r="BT61" s="402"/>
      <c r="BU61" s="402"/>
      <c r="BV61" s="402"/>
      <c r="BW61" s="402"/>
      <c r="BX61" s="402"/>
      <c r="BY61" s="402"/>
      <c r="BZ61" s="402"/>
      <c r="CA61" s="402"/>
      <c r="CB61" s="402"/>
      <c r="CC61" s="402"/>
      <c r="CD61" s="402"/>
      <c r="CE61" s="402"/>
      <c r="CF61" s="402"/>
      <c r="CG61" s="402"/>
      <c r="CH61" s="402"/>
      <c r="CI61" s="402"/>
      <c r="CJ61" s="402"/>
      <c r="CK61" s="402"/>
      <c r="CL61" s="402"/>
      <c r="CM61" s="402"/>
      <c r="CN61" s="402"/>
      <c r="CO61" s="402"/>
      <c r="CP61" s="402"/>
      <c r="CQ61" s="402"/>
      <c r="CR61" s="402"/>
      <c r="CS61" s="402"/>
      <c r="CT61" s="402"/>
      <c r="CU61" s="402"/>
      <c r="CV61" s="402"/>
      <c r="CW61" s="402"/>
      <c r="CX61" s="402"/>
      <c r="CY61" s="402"/>
      <c r="CZ61" s="402"/>
      <c r="DA61" s="402"/>
      <c r="DB61" s="402"/>
      <c r="DC61" s="402"/>
      <c r="DD61" s="402"/>
      <c r="DE61" s="402"/>
      <c r="DF61" s="402"/>
      <c r="DG61" s="402"/>
      <c r="DH61" s="402"/>
      <c r="DI61" s="402"/>
      <c r="DJ61" s="402"/>
      <c r="DK61" s="402"/>
      <c r="DL61" s="402"/>
      <c r="DM61" s="402"/>
      <c r="DN61" s="402"/>
      <c r="DO61" s="402"/>
      <c r="DP61" s="402"/>
      <c r="DQ61" s="402"/>
      <c r="DR61" s="402"/>
      <c r="DS61" s="402"/>
      <c r="DT61" s="402"/>
      <c r="DU61" s="402"/>
      <c r="DV61" s="402"/>
      <c r="DW61" s="402"/>
      <c r="DX61" s="402"/>
      <c r="DY61" s="402"/>
      <c r="DZ61" s="402"/>
      <c r="EA61" s="402"/>
      <c r="EB61" s="402"/>
      <c r="EC61" s="402"/>
      <c r="ED61" s="402"/>
      <c r="EE61" s="402"/>
      <c r="EF61" s="402"/>
      <c r="EG61" s="402"/>
      <c r="EH61" s="402"/>
      <c r="EI61" s="402"/>
      <c r="EJ61" s="402"/>
      <c r="EK61" s="402"/>
      <c r="EL61" s="402"/>
      <c r="EM61" s="402"/>
      <c r="EN61" s="402"/>
      <c r="EO61" s="402"/>
      <c r="EP61" s="402"/>
      <c r="EQ61" s="402"/>
      <c r="ER61" s="402"/>
      <c r="ES61" s="402"/>
      <c r="ET61" s="402"/>
      <c r="EU61" s="402"/>
      <c r="EV61" s="402"/>
      <c r="EW61" s="402"/>
      <c r="EX61" s="402"/>
      <c r="EY61" s="402"/>
      <c r="EZ61" s="402"/>
      <c r="FA61" s="402"/>
      <c r="FB61" s="402"/>
      <c r="FC61" s="402"/>
      <c r="FD61" s="402"/>
      <c r="FE61" s="402"/>
      <c r="FF61" s="402"/>
      <c r="FG61" s="402"/>
      <c r="FH61" s="402"/>
      <c r="FI61" s="402"/>
      <c r="FJ61" s="402"/>
      <c r="FK61" s="402"/>
      <c r="FL61" s="402"/>
      <c r="FM61" s="402"/>
      <c r="FN61" s="402"/>
      <c r="FO61" s="402"/>
      <c r="FP61" s="402"/>
      <c r="FQ61" s="402"/>
      <c r="FR61" s="402"/>
      <c r="FS61" s="402"/>
      <c r="FT61" s="402"/>
      <c r="FU61" s="402"/>
      <c r="FV61" s="402"/>
      <c r="FW61" s="402"/>
      <c r="FX61" s="402"/>
      <c r="FY61" s="402"/>
      <c r="FZ61" s="402"/>
      <c r="GA61" s="402"/>
      <c r="GB61" s="402"/>
      <c r="GC61" s="402"/>
      <c r="GD61" s="402"/>
      <c r="GE61" s="402"/>
      <c r="GF61" s="402"/>
      <c r="GG61" s="402"/>
      <c r="GH61" s="402"/>
      <c r="GI61" s="402"/>
      <c r="GJ61" s="402"/>
      <c r="GK61" s="402"/>
      <c r="GL61" s="402"/>
      <c r="GM61" s="402"/>
      <c r="GN61" s="402"/>
      <c r="GO61" s="402"/>
      <c r="GP61" s="402"/>
      <c r="GQ61" s="402"/>
      <c r="GR61" s="402"/>
      <c r="GS61" s="402"/>
      <c r="GT61" s="402"/>
      <c r="GU61" s="402"/>
      <c r="GV61" s="402"/>
      <c r="GW61" s="402"/>
      <c r="GX61" s="402"/>
      <c r="GY61" s="402"/>
      <c r="GZ61" s="402"/>
      <c r="HA61" s="402"/>
      <c r="HB61" s="402"/>
      <c r="HC61" s="402"/>
      <c r="HD61" s="402"/>
      <c r="HE61" s="402"/>
      <c r="HF61" s="402"/>
      <c r="HG61" s="402"/>
      <c r="HH61" s="402"/>
      <c r="HI61" s="402"/>
      <c r="HJ61" s="402"/>
      <c r="HK61" s="402"/>
      <c r="HL61" s="402"/>
      <c r="HM61" s="402"/>
      <c r="HN61" s="402"/>
      <c r="HO61" s="402"/>
      <c r="HP61" s="402"/>
      <c r="HQ61" s="402"/>
      <c r="HR61" s="402"/>
      <c r="HS61" s="402"/>
      <c r="HT61" s="402"/>
      <c r="HU61" s="402"/>
      <c r="HV61" s="402"/>
      <c r="HW61" s="402"/>
      <c r="HX61" s="402"/>
      <c r="HY61" s="402"/>
      <c r="HZ61" s="402"/>
      <c r="IA61" s="402"/>
      <c r="IB61" s="402"/>
      <c r="IC61" s="402"/>
      <c r="ID61" s="402"/>
      <c r="IE61" s="402"/>
      <c r="IF61" s="402"/>
      <c r="IG61" s="402"/>
      <c r="IH61" s="402"/>
      <c r="II61" s="402"/>
      <c r="IJ61" s="402"/>
    </row>
    <row r="62" spans="1:244" x14ac:dyDescent="0.35">
      <c r="A62" s="410"/>
      <c r="B62" s="448" t="s">
        <v>220</v>
      </c>
      <c r="C62" s="365" t="s">
        <v>15</v>
      </c>
      <c r="D62" s="436">
        <v>69.8</v>
      </c>
      <c r="E62" s="436">
        <v>79.599999999999994</v>
      </c>
      <c r="F62" s="437">
        <v>79.599999999999994</v>
      </c>
      <c r="G62" s="414">
        <v>79.599999999999994</v>
      </c>
      <c r="H62" s="368">
        <f t="shared" si="6"/>
        <v>114.04011461318051</v>
      </c>
      <c r="I62" s="369">
        <f t="shared" si="2"/>
        <v>100</v>
      </c>
      <c r="J62" s="368"/>
      <c r="K62" s="370">
        <f t="shared" si="0"/>
        <v>0</v>
      </c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R62" s="371"/>
      <c r="AS62" s="371"/>
      <c r="AT62" s="371"/>
      <c r="AU62" s="371"/>
      <c r="AV62" s="371"/>
      <c r="AW62" s="371"/>
      <c r="AX62" s="371"/>
      <c r="AY62" s="371"/>
      <c r="AZ62" s="371"/>
      <c r="BA62" s="371"/>
      <c r="BB62" s="371"/>
      <c r="BC62" s="371"/>
      <c r="BD62" s="371"/>
      <c r="BE62" s="371"/>
      <c r="BF62" s="371"/>
      <c r="BG62" s="371"/>
      <c r="BH62" s="371"/>
      <c r="BI62" s="371"/>
      <c r="BJ62" s="371"/>
      <c r="BK62" s="371"/>
      <c r="BL62" s="371"/>
      <c r="BM62" s="371"/>
      <c r="BN62" s="371"/>
      <c r="BO62" s="371"/>
      <c r="BP62" s="371"/>
      <c r="BQ62" s="371"/>
      <c r="BR62" s="371"/>
      <c r="BS62" s="371"/>
      <c r="BT62" s="371"/>
      <c r="BU62" s="371"/>
      <c r="BV62" s="371"/>
      <c r="BW62" s="371"/>
      <c r="BX62" s="371"/>
      <c r="BY62" s="371"/>
      <c r="BZ62" s="371"/>
      <c r="CA62" s="371"/>
      <c r="CB62" s="371"/>
      <c r="CC62" s="371"/>
      <c r="CD62" s="371"/>
      <c r="CE62" s="371"/>
      <c r="CF62" s="371"/>
      <c r="CG62" s="371"/>
      <c r="CH62" s="371"/>
      <c r="CI62" s="371"/>
      <c r="CJ62" s="371"/>
      <c r="CK62" s="371"/>
      <c r="CL62" s="371"/>
      <c r="CM62" s="371"/>
      <c r="CN62" s="371"/>
      <c r="CO62" s="371"/>
      <c r="CP62" s="371"/>
      <c r="CQ62" s="371"/>
      <c r="CR62" s="371"/>
      <c r="CS62" s="371"/>
      <c r="CT62" s="371"/>
      <c r="CU62" s="371"/>
      <c r="CV62" s="371"/>
      <c r="CW62" s="371"/>
      <c r="CX62" s="371"/>
      <c r="CY62" s="371"/>
      <c r="CZ62" s="371"/>
      <c r="DA62" s="371"/>
      <c r="DB62" s="371"/>
      <c r="DC62" s="371"/>
      <c r="DD62" s="371"/>
      <c r="DE62" s="371"/>
      <c r="DF62" s="371"/>
      <c r="DG62" s="371"/>
      <c r="DH62" s="371"/>
      <c r="DI62" s="371"/>
      <c r="DJ62" s="371"/>
      <c r="DK62" s="371"/>
      <c r="DL62" s="371"/>
      <c r="DM62" s="371"/>
      <c r="DN62" s="371"/>
      <c r="DO62" s="371"/>
      <c r="DP62" s="371"/>
      <c r="DQ62" s="371"/>
      <c r="DR62" s="371"/>
      <c r="DS62" s="371"/>
      <c r="DT62" s="371"/>
      <c r="DU62" s="371"/>
      <c r="DV62" s="371"/>
      <c r="DW62" s="371"/>
      <c r="DX62" s="371"/>
      <c r="DY62" s="371"/>
      <c r="DZ62" s="371"/>
      <c r="EA62" s="371"/>
      <c r="EB62" s="371"/>
      <c r="EC62" s="371"/>
      <c r="ED62" s="371"/>
      <c r="EE62" s="371"/>
      <c r="EF62" s="371"/>
      <c r="EG62" s="371"/>
      <c r="EH62" s="371"/>
      <c r="EI62" s="371"/>
      <c r="EJ62" s="371"/>
      <c r="EK62" s="371"/>
      <c r="EL62" s="371"/>
      <c r="EM62" s="371"/>
      <c r="EN62" s="371"/>
      <c r="EO62" s="371"/>
      <c r="EP62" s="371"/>
      <c r="EQ62" s="371"/>
      <c r="ER62" s="371"/>
      <c r="ES62" s="371"/>
      <c r="ET62" s="371"/>
      <c r="EU62" s="371"/>
      <c r="EV62" s="371"/>
      <c r="EW62" s="371"/>
      <c r="EX62" s="371"/>
      <c r="EY62" s="371"/>
      <c r="EZ62" s="371"/>
      <c r="FA62" s="371"/>
      <c r="FB62" s="371"/>
      <c r="FC62" s="371"/>
      <c r="FD62" s="371"/>
      <c r="FE62" s="371"/>
      <c r="FF62" s="371"/>
      <c r="FG62" s="371"/>
      <c r="FH62" s="371"/>
      <c r="FI62" s="371"/>
      <c r="FJ62" s="371"/>
      <c r="FK62" s="371"/>
      <c r="FL62" s="371"/>
      <c r="FM62" s="371"/>
      <c r="FN62" s="371"/>
      <c r="FO62" s="371"/>
      <c r="FP62" s="371"/>
      <c r="FQ62" s="371"/>
      <c r="FR62" s="371"/>
      <c r="FS62" s="371"/>
      <c r="FT62" s="371"/>
      <c r="FU62" s="371"/>
      <c r="FV62" s="371"/>
      <c r="FW62" s="371"/>
      <c r="FX62" s="371"/>
      <c r="FY62" s="371"/>
      <c r="FZ62" s="371"/>
      <c r="GA62" s="371"/>
      <c r="GB62" s="371"/>
      <c r="GC62" s="371"/>
      <c r="GD62" s="371"/>
      <c r="GE62" s="371"/>
      <c r="GF62" s="371"/>
      <c r="GG62" s="371"/>
      <c r="GH62" s="371"/>
      <c r="GI62" s="371"/>
      <c r="GJ62" s="371"/>
      <c r="GK62" s="371"/>
      <c r="GL62" s="371"/>
      <c r="GM62" s="371"/>
      <c r="GN62" s="371"/>
      <c r="GO62" s="371"/>
      <c r="GP62" s="371"/>
      <c r="GQ62" s="371"/>
      <c r="GR62" s="371"/>
      <c r="GS62" s="371"/>
      <c r="GT62" s="371"/>
      <c r="GU62" s="371"/>
      <c r="GV62" s="371"/>
      <c r="GW62" s="371"/>
      <c r="GX62" s="371"/>
      <c r="GY62" s="371"/>
      <c r="GZ62" s="371"/>
      <c r="HA62" s="371"/>
      <c r="HB62" s="371"/>
      <c r="HC62" s="371"/>
      <c r="HD62" s="371"/>
      <c r="HE62" s="371"/>
      <c r="HF62" s="371"/>
      <c r="HG62" s="371"/>
      <c r="HH62" s="371"/>
      <c r="HI62" s="371"/>
      <c r="HJ62" s="371"/>
      <c r="HK62" s="371"/>
      <c r="HL62" s="371"/>
      <c r="HM62" s="371"/>
      <c r="HN62" s="371"/>
      <c r="HO62" s="371"/>
      <c r="HP62" s="371"/>
      <c r="HQ62" s="371"/>
      <c r="HR62" s="371"/>
      <c r="HS62" s="371"/>
      <c r="HT62" s="371"/>
      <c r="HU62" s="371"/>
      <c r="HV62" s="371"/>
      <c r="HW62" s="371"/>
      <c r="HX62" s="371"/>
      <c r="HY62" s="371"/>
      <c r="HZ62" s="371"/>
      <c r="IA62" s="371"/>
      <c r="IB62" s="371"/>
      <c r="IC62" s="371"/>
      <c r="ID62" s="371"/>
      <c r="IE62" s="371"/>
      <c r="IF62" s="371"/>
      <c r="IG62" s="371"/>
      <c r="IH62" s="371"/>
      <c r="II62" s="371"/>
      <c r="IJ62" s="371"/>
    </row>
    <row r="63" spans="1:244" x14ac:dyDescent="0.35">
      <c r="A63" s="410"/>
      <c r="B63" s="449" t="s">
        <v>219</v>
      </c>
      <c r="C63" s="365" t="s">
        <v>15</v>
      </c>
      <c r="D63" s="436">
        <v>71.3</v>
      </c>
      <c r="E63" s="436">
        <v>72.7</v>
      </c>
      <c r="F63" s="437">
        <v>72.7</v>
      </c>
      <c r="G63" s="414">
        <v>72.8</v>
      </c>
      <c r="H63" s="368">
        <f t="shared" si="6"/>
        <v>101.96353436185134</v>
      </c>
      <c r="I63" s="369">
        <f t="shared" si="2"/>
        <v>100.13755158184318</v>
      </c>
      <c r="J63" s="368"/>
      <c r="K63" s="370">
        <f t="shared" si="0"/>
        <v>9.9999999999994316E-2</v>
      </c>
      <c r="L63" s="371"/>
      <c r="M63" s="371"/>
      <c r="N63" s="371"/>
      <c r="O63" s="371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1"/>
      <c r="AO63" s="371"/>
      <c r="AP63" s="371"/>
      <c r="AQ63" s="371"/>
      <c r="AR63" s="371"/>
      <c r="AS63" s="371"/>
      <c r="AT63" s="371"/>
      <c r="AU63" s="371"/>
      <c r="AV63" s="371"/>
      <c r="AW63" s="371"/>
      <c r="AX63" s="371"/>
      <c r="AY63" s="371"/>
      <c r="AZ63" s="371"/>
      <c r="BA63" s="371"/>
      <c r="BB63" s="371"/>
      <c r="BC63" s="371"/>
      <c r="BD63" s="371"/>
      <c r="BE63" s="371"/>
      <c r="BF63" s="371"/>
      <c r="BG63" s="371"/>
      <c r="BH63" s="371"/>
      <c r="BI63" s="371"/>
      <c r="BJ63" s="371"/>
      <c r="BK63" s="371"/>
      <c r="BL63" s="371"/>
      <c r="BM63" s="371"/>
      <c r="BN63" s="371"/>
      <c r="BO63" s="371"/>
      <c r="BP63" s="371"/>
      <c r="BQ63" s="371"/>
      <c r="BR63" s="371"/>
      <c r="BS63" s="371"/>
      <c r="BT63" s="371"/>
      <c r="BU63" s="371"/>
      <c r="BV63" s="371"/>
      <c r="BW63" s="371"/>
      <c r="BX63" s="371"/>
      <c r="BY63" s="371"/>
      <c r="BZ63" s="371"/>
      <c r="CA63" s="371"/>
      <c r="CB63" s="371"/>
      <c r="CC63" s="371"/>
      <c r="CD63" s="371"/>
      <c r="CE63" s="371"/>
      <c r="CF63" s="371"/>
      <c r="CG63" s="371"/>
      <c r="CH63" s="371"/>
      <c r="CI63" s="371"/>
      <c r="CJ63" s="371"/>
      <c r="CK63" s="371"/>
      <c r="CL63" s="371"/>
      <c r="CM63" s="371"/>
      <c r="CN63" s="371"/>
      <c r="CO63" s="371"/>
      <c r="CP63" s="371"/>
      <c r="CQ63" s="371"/>
      <c r="CR63" s="371"/>
      <c r="CS63" s="371"/>
      <c r="CT63" s="371"/>
      <c r="CU63" s="371"/>
      <c r="CV63" s="371"/>
      <c r="CW63" s="371"/>
      <c r="CX63" s="371"/>
      <c r="CY63" s="371"/>
      <c r="CZ63" s="371"/>
      <c r="DA63" s="371"/>
      <c r="DB63" s="371"/>
      <c r="DC63" s="371"/>
      <c r="DD63" s="371"/>
      <c r="DE63" s="371"/>
      <c r="DF63" s="371"/>
      <c r="DG63" s="371"/>
      <c r="DH63" s="371"/>
      <c r="DI63" s="371"/>
      <c r="DJ63" s="371"/>
      <c r="DK63" s="371"/>
      <c r="DL63" s="371"/>
      <c r="DM63" s="371"/>
      <c r="DN63" s="371"/>
      <c r="DO63" s="371"/>
      <c r="DP63" s="371"/>
      <c r="DQ63" s="371"/>
      <c r="DR63" s="371"/>
      <c r="DS63" s="371"/>
      <c r="DT63" s="371"/>
      <c r="DU63" s="371"/>
      <c r="DV63" s="371"/>
      <c r="DW63" s="371"/>
      <c r="DX63" s="371"/>
      <c r="DY63" s="371"/>
      <c r="DZ63" s="371"/>
      <c r="EA63" s="371"/>
      <c r="EB63" s="371"/>
      <c r="EC63" s="371"/>
      <c r="ED63" s="371"/>
      <c r="EE63" s="371"/>
      <c r="EF63" s="371"/>
      <c r="EG63" s="371"/>
      <c r="EH63" s="371"/>
      <c r="EI63" s="371"/>
      <c r="EJ63" s="371"/>
      <c r="EK63" s="371"/>
      <c r="EL63" s="371"/>
      <c r="EM63" s="371"/>
      <c r="EN63" s="371"/>
      <c r="EO63" s="371"/>
      <c r="EP63" s="371"/>
      <c r="EQ63" s="371"/>
      <c r="ER63" s="371"/>
      <c r="ES63" s="371"/>
      <c r="ET63" s="371"/>
      <c r="EU63" s="371"/>
      <c r="EV63" s="371"/>
      <c r="EW63" s="371"/>
      <c r="EX63" s="371"/>
      <c r="EY63" s="371"/>
      <c r="EZ63" s="371"/>
      <c r="FA63" s="371"/>
      <c r="FB63" s="371"/>
      <c r="FC63" s="371"/>
      <c r="FD63" s="371"/>
      <c r="FE63" s="371"/>
      <c r="FF63" s="371"/>
      <c r="FG63" s="371"/>
      <c r="FH63" s="371"/>
      <c r="FI63" s="371"/>
      <c r="FJ63" s="371"/>
      <c r="FK63" s="371"/>
      <c r="FL63" s="371"/>
      <c r="FM63" s="371"/>
      <c r="FN63" s="371"/>
      <c r="FO63" s="371"/>
      <c r="FP63" s="371"/>
      <c r="FQ63" s="371"/>
      <c r="FR63" s="371"/>
      <c r="FS63" s="371"/>
      <c r="FT63" s="371"/>
      <c r="FU63" s="371"/>
      <c r="FV63" s="371"/>
      <c r="FW63" s="371"/>
      <c r="FX63" s="371"/>
      <c r="FY63" s="371"/>
      <c r="FZ63" s="371"/>
      <c r="GA63" s="371"/>
      <c r="GB63" s="371"/>
      <c r="GC63" s="371"/>
      <c r="GD63" s="371"/>
      <c r="GE63" s="371"/>
      <c r="GF63" s="371"/>
      <c r="GG63" s="371"/>
      <c r="GH63" s="371"/>
      <c r="GI63" s="371"/>
      <c r="GJ63" s="371"/>
      <c r="GK63" s="371"/>
      <c r="GL63" s="371"/>
      <c r="GM63" s="371"/>
      <c r="GN63" s="371"/>
      <c r="GO63" s="371"/>
      <c r="GP63" s="371"/>
      <c r="GQ63" s="371"/>
      <c r="GR63" s="371"/>
      <c r="GS63" s="371"/>
      <c r="GT63" s="371"/>
      <c r="GU63" s="371"/>
      <c r="GV63" s="371"/>
      <c r="GW63" s="371"/>
      <c r="GX63" s="371"/>
      <c r="GY63" s="371"/>
      <c r="GZ63" s="371"/>
      <c r="HA63" s="371"/>
      <c r="HB63" s="371"/>
      <c r="HC63" s="371"/>
      <c r="HD63" s="371"/>
      <c r="HE63" s="371"/>
      <c r="HF63" s="371"/>
      <c r="HG63" s="371"/>
      <c r="HH63" s="371"/>
      <c r="HI63" s="371"/>
      <c r="HJ63" s="371"/>
      <c r="HK63" s="371"/>
      <c r="HL63" s="371"/>
      <c r="HM63" s="371"/>
      <c r="HN63" s="371"/>
      <c r="HO63" s="371"/>
      <c r="HP63" s="371"/>
      <c r="HQ63" s="371"/>
      <c r="HR63" s="371"/>
      <c r="HS63" s="371"/>
      <c r="HT63" s="371"/>
      <c r="HU63" s="371"/>
      <c r="HV63" s="371"/>
      <c r="HW63" s="371"/>
      <c r="HX63" s="371"/>
      <c r="HY63" s="371"/>
      <c r="HZ63" s="371"/>
      <c r="IA63" s="371"/>
      <c r="IB63" s="371"/>
      <c r="IC63" s="371"/>
      <c r="ID63" s="371"/>
      <c r="IE63" s="371"/>
      <c r="IF63" s="371"/>
      <c r="IG63" s="371"/>
      <c r="IH63" s="371"/>
      <c r="II63" s="371"/>
      <c r="IJ63" s="371"/>
    </row>
    <row r="64" spans="1:244" x14ac:dyDescent="0.35">
      <c r="A64" s="410"/>
      <c r="B64" s="448" t="s">
        <v>218</v>
      </c>
      <c r="C64" s="365" t="s">
        <v>15</v>
      </c>
      <c r="D64" s="437">
        <v>45.38</v>
      </c>
      <c r="E64" s="437">
        <v>43</v>
      </c>
      <c r="F64" s="437">
        <v>43</v>
      </c>
      <c r="G64" s="414">
        <v>43</v>
      </c>
      <c r="H64" s="368">
        <f t="shared" si="6"/>
        <v>94.755398854120756</v>
      </c>
      <c r="I64" s="369">
        <f t="shared" si="2"/>
        <v>100</v>
      </c>
      <c r="J64" s="368"/>
      <c r="K64" s="370">
        <f t="shared" si="0"/>
        <v>0</v>
      </c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  <c r="W64" s="371"/>
      <c r="X64" s="371"/>
      <c r="Y64" s="371"/>
      <c r="Z64" s="371"/>
      <c r="AA64" s="371"/>
      <c r="AB64" s="371"/>
      <c r="AC64" s="371"/>
      <c r="AD64" s="371"/>
      <c r="AE64" s="371"/>
      <c r="AF64" s="371"/>
      <c r="AG64" s="371"/>
      <c r="AH64" s="371"/>
      <c r="AI64" s="371"/>
      <c r="AJ64" s="371"/>
      <c r="AK64" s="371"/>
      <c r="AL64" s="371"/>
      <c r="AM64" s="371"/>
      <c r="AN64" s="371"/>
      <c r="AO64" s="371"/>
      <c r="AP64" s="371"/>
      <c r="AQ64" s="371"/>
      <c r="AR64" s="371"/>
      <c r="AS64" s="371"/>
      <c r="AT64" s="371"/>
      <c r="AU64" s="371"/>
      <c r="AV64" s="371"/>
      <c r="AW64" s="371"/>
      <c r="AX64" s="371"/>
      <c r="AY64" s="371"/>
      <c r="AZ64" s="371"/>
      <c r="BA64" s="371"/>
      <c r="BB64" s="371"/>
      <c r="BC64" s="371"/>
      <c r="BD64" s="371"/>
      <c r="BE64" s="371"/>
      <c r="BF64" s="371"/>
      <c r="BG64" s="371"/>
      <c r="BH64" s="371"/>
      <c r="BI64" s="371"/>
      <c r="BJ64" s="371"/>
      <c r="BK64" s="371"/>
      <c r="BL64" s="371"/>
      <c r="BM64" s="371"/>
      <c r="BN64" s="371"/>
      <c r="BO64" s="371"/>
      <c r="BP64" s="371"/>
      <c r="BQ64" s="371"/>
      <c r="BR64" s="371"/>
      <c r="BS64" s="371"/>
      <c r="BT64" s="371"/>
      <c r="BU64" s="371"/>
      <c r="BV64" s="371"/>
      <c r="BW64" s="371"/>
      <c r="BX64" s="371"/>
      <c r="BY64" s="371"/>
      <c r="BZ64" s="371"/>
      <c r="CA64" s="371"/>
      <c r="CB64" s="371"/>
      <c r="CC64" s="371"/>
      <c r="CD64" s="371"/>
      <c r="CE64" s="371"/>
      <c r="CF64" s="371"/>
      <c r="CG64" s="371"/>
      <c r="CH64" s="371"/>
      <c r="CI64" s="371"/>
      <c r="CJ64" s="371"/>
      <c r="CK64" s="371"/>
      <c r="CL64" s="371"/>
      <c r="CM64" s="371"/>
      <c r="CN64" s="371"/>
      <c r="CO64" s="371"/>
      <c r="CP64" s="371"/>
      <c r="CQ64" s="371"/>
      <c r="CR64" s="371"/>
      <c r="CS64" s="371"/>
      <c r="CT64" s="371"/>
      <c r="CU64" s="371"/>
      <c r="CV64" s="371"/>
      <c r="CW64" s="371"/>
      <c r="CX64" s="371"/>
      <c r="CY64" s="371"/>
      <c r="CZ64" s="371"/>
      <c r="DA64" s="371"/>
      <c r="DB64" s="371"/>
      <c r="DC64" s="371"/>
      <c r="DD64" s="371"/>
      <c r="DE64" s="371"/>
      <c r="DF64" s="371"/>
      <c r="DG64" s="371"/>
      <c r="DH64" s="371"/>
      <c r="DI64" s="371"/>
      <c r="DJ64" s="371"/>
      <c r="DK64" s="371"/>
      <c r="DL64" s="371"/>
      <c r="DM64" s="371"/>
      <c r="DN64" s="371"/>
      <c r="DO64" s="371"/>
      <c r="DP64" s="371"/>
      <c r="DQ64" s="371"/>
      <c r="DR64" s="371"/>
      <c r="DS64" s="371"/>
      <c r="DT64" s="371"/>
      <c r="DU64" s="371"/>
      <c r="DV64" s="371"/>
      <c r="DW64" s="371"/>
      <c r="DX64" s="371"/>
      <c r="DY64" s="371"/>
      <c r="DZ64" s="371"/>
      <c r="EA64" s="371"/>
      <c r="EB64" s="371"/>
      <c r="EC64" s="371"/>
      <c r="ED64" s="371"/>
      <c r="EE64" s="371"/>
      <c r="EF64" s="371"/>
      <c r="EG64" s="371"/>
      <c r="EH64" s="371"/>
      <c r="EI64" s="371"/>
      <c r="EJ64" s="371"/>
      <c r="EK64" s="371"/>
      <c r="EL64" s="371"/>
      <c r="EM64" s="371"/>
      <c r="EN64" s="371"/>
      <c r="EO64" s="371"/>
      <c r="EP64" s="371"/>
      <c r="EQ64" s="371"/>
      <c r="ER64" s="371"/>
      <c r="ES64" s="371"/>
      <c r="ET64" s="371"/>
      <c r="EU64" s="371"/>
      <c r="EV64" s="371"/>
      <c r="EW64" s="371"/>
      <c r="EX64" s="371"/>
      <c r="EY64" s="371"/>
      <c r="EZ64" s="371"/>
      <c r="FA64" s="371"/>
      <c r="FB64" s="371"/>
      <c r="FC64" s="371"/>
      <c r="FD64" s="371"/>
      <c r="FE64" s="371"/>
      <c r="FF64" s="371"/>
      <c r="FG64" s="371"/>
      <c r="FH64" s="371"/>
      <c r="FI64" s="371"/>
      <c r="FJ64" s="371"/>
      <c r="FK64" s="371"/>
      <c r="FL64" s="371"/>
      <c r="FM64" s="371"/>
      <c r="FN64" s="371"/>
      <c r="FO64" s="371"/>
      <c r="FP64" s="371"/>
      <c r="FQ64" s="371"/>
      <c r="FR64" s="371"/>
      <c r="FS64" s="371"/>
      <c r="FT64" s="371"/>
      <c r="FU64" s="371"/>
      <c r="FV64" s="371"/>
      <c r="FW64" s="371"/>
      <c r="FX64" s="371"/>
      <c r="FY64" s="371"/>
      <c r="FZ64" s="371"/>
      <c r="GA64" s="371"/>
      <c r="GB64" s="371"/>
      <c r="GC64" s="371"/>
      <c r="GD64" s="371"/>
      <c r="GE64" s="371"/>
      <c r="GF64" s="371"/>
      <c r="GG64" s="371"/>
      <c r="GH64" s="371"/>
      <c r="GI64" s="371"/>
      <c r="GJ64" s="371"/>
      <c r="GK64" s="371"/>
      <c r="GL64" s="371"/>
      <c r="GM64" s="371"/>
      <c r="GN64" s="371"/>
      <c r="GO64" s="371"/>
      <c r="GP64" s="371"/>
      <c r="GQ64" s="371"/>
      <c r="GR64" s="371"/>
      <c r="GS64" s="371"/>
      <c r="GT64" s="371"/>
      <c r="GU64" s="371"/>
      <c r="GV64" s="371"/>
      <c r="GW64" s="371"/>
      <c r="GX64" s="371"/>
      <c r="GY64" s="371"/>
      <c r="GZ64" s="371"/>
      <c r="HA64" s="371"/>
      <c r="HB64" s="371"/>
      <c r="HC64" s="371"/>
      <c r="HD64" s="371"/>
      <c r="HE64" s="371"/>
      <c r="HF64" s="371"/>
      <c r="HG64" s="371"/>
      <c r="HH64" s="371"/>
      <c r="HI64" s="371"/>
      <c r="HJ64" s="371"/>
      <c r="HK64" s="371"/>
      <c r="HL64" s="371"/>
      <c r="HM64" s="371"/>
      <c r="HN64" s="371"/>
      <c r="HO64" s="371"/>
      <c r="HP64" s="371"/>
      <c r="HQ64" s="371"/>
      <c r="HR64" s="371"/>
      <c r="HS64" s="371"/>
      <c r="HT64" s="371"/>
      <c r="HU64" s="371"/>
      <c r="HV64" s="371"/>
      <c r="HW64" s="371"/>
      <c r="HX64" s="371"/>
      <c r="HY64" s="371"/>
      <c r="HZ64" s="371"/>
      <c r="IA64" s="371"/>
      <c r="IB64" s="371"/>
      <c r="IC64" s="371"/>
      <c r="ID64" s="371"/>
      <c r="IE64" s="371"/>
      <c r="IF64" s="371"/>
      <c r="IG64" s="371"/>
      <c r="IH64" s="371"/>
      <c r="II64" s="371"/>
      <c r="IJ64" s="371"/>
    </row>
    <row r="65" spans="1:244" ht="26.4" x14ac:dyDescent="0.35">
      <c r="A65" s="410"/>
      <c r="B65" s="450" t="s">
        <v>217</v>
      </c>
      <c r="C65" s="365" t="s">
        <v>15</v>
      </c>
      <c r="D65" s="437">
        <v>4.3</v>
      </c>
      <c r="E65" s="437">
        <v>4.5</v>
      </c>
      <c r="F65" s="437">
        <v>4.5</v>
      </c>
      <c r="G65" s="414">
        <v>4.5</v>
      </c>
      <c r="H65" s="368">
        <f t="shared" si="6"/>
        <v>104.65116279069768</v>
      </c>
      <c r="I65" s="369">
        <f t="shared" si="2"/>
        <v>100</v>
      </c>
      <c r="J65" s="368"/>
      <c r="K65" s="370">
        <f t="shared" si="0"/>
        <v>0</v>
      </c>
      <c r="L65" s="371"/>
      <c r="M65" s="371"/>
      <c r="N65" s="371"/>
      <c r="O65" s="371"/>
      <c r="P65" s="371"/>
      <c r="Q65" s="371"/>
      <c r="R65" s="371"/>
      <c r="S65" s="371"/>
      <c r="T65" s="371"/>
      <c r="U65" s="371"/>
      <c r="V65" s="371"/>
      <c r="W65" s="371"/>
      <c r="X65" s="371"/>
      <c r="Y65" s="371"/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371"/>
      <c r="BH65" s="371"/>
      <c r="BI65" s="371"/>
      <c r="BJ65" s="371"/>
      <c r="BK65" s="371"/>
      <c r="BL65" s="371"/>
      <c r="BM65" s="371"/>
      <c r="BN65" s="371"/>
      <c r="BO65" s="371"/>
      <c r="BP65" s="371"/>
      <c r="BQ65" s="371"/>
      <c r="BR65" s="371"/>
      <c r="BS65" s="371"/>
      <c r="BT65" s="371"/>
      <c r="BU65" s="371"/>
      <c r="BV65" s="371"/>
      <c r="BW65" s="371"/>
      <c r="BX65" s="371"/>
      <c r="BY65" s="371"/>
      <c r="BZ65" s="371"/>
      <c r="CA65" s="371"/>
      <c r="CB65" s="371"/>
      <c r="CC65" s="371"/>
      <c r="CD65" s="371"/>
      <c r="CE65" s="371"/>
      <c r="CF65" s="371"/>
      <c r="CG65" s="371"/>
      <c r="CH65" s="371"/>
      <c r="CI65" s="371"/>
      <c r="CJ65" s="371"/>
      <c r="CK65" s="371"/>
      <c r="CL65" s="371"/>
      <c r="CM65" s="371"/>
      <c r="CN65" s="371"/>
      <c r="CO65" s="371"/>
      <c r="CP65" s="371"/>
      <c r="CQ65" s="371"/>
      <c r="CR65" s="371"/>
      <c r="CS65" s="371"/>
      <c r="CT65" s="371"/>
      <c r="CU65" s="371"/>
      <c r="CV65" s="371"/>
      <c r="CW65" s="371"/>
      <c r="CX65" s="371"/>
      <c r="CY65" s="371"/>
      <c r="CZ65" s="371"/>
      <c r="DA65" s="371"/>
      <c r="DB65" s="371"/>
      <c r="DC65" s="371"/>
      <c r="DD65" s="371"/>
      <c r="DE65" s="371"/>
      <c r="DF65" s="371"/>
      <c r="DG65" s="371"/>
      <c r="DH65" s="371"/>
      <c r="DI65" s="371"/>
      <c r="DJ65" s="371"/>
      <c r="DK65" s="371"/>
      <c r="DL65" s="371"/>
      <c r="DM65" s="371"/>
      <c r="DN65" s="371"/>
      <c r="DO65" s="371"/>
      <c r="DP65" s="371"/>
      <c r="DQ65" s="371"/>
      <c r="DR65" s="371"/>
      <c r="DS65" s="371"/>
      <c r="DT65" s="371"/>
      <c r="DU65" s="371"/>
      <c r="DV65" s="371"/>
      <c r="DW65" s="371"/>
      <c r="DX65" s="371"/>
      <c r="DY65" s="371"/>
      <c r="DZ65" s="371"/>
      <c r="EA65" s="371"/>
      <c r="EB65" s="371"/>
      <c r="EC65" s="371"/>
      <c r="ED65" s="371"/>
      <c r="EE65" s="371"/>
      <c r="EF65" s="371"/>
      <c r="EG65" s="371"/>
      <c r="EH65" s="371"/>
      <c r="EI65" s="371"/>
      <c r="EJ65" s="371"/>
      <c r="EK65" s="371"/>
      <c r="EL65" s="371"/>
      <c r="EM65" s="371"/>
      <c r="EN65" s="371"/>
      <c r="EO65" s="371"/>
      <c r="EP65" s="371"/>
      <c r="EQ65" s="371"/>
      <c r="ER65" s="371"/>
      <c r="ES65" s="371"/>
      <c r="ET65" s="371"/>
      <c r="EU65" s="371"/>
      <c r="EV65" s="371"/>
      <c r="EW65" s="371"/>
      <c r="EX65" s="371"/>
      <c r="EY65" s="371"/>
      <c r="EZ65" s="371"/>
      <c r="FA65" s="371"/>
      <c r="FB65" s="371"/>
      <c r="FC65" s="371"/>
      <c r="FD65" s="371"/>
      <c r="FE65" s="371"/>
      <c r="FF65" s="371"/>
      <c r="FG65" s="371"/>
      <c r="FH65" s="371"/>
      <c r="FI65" s="371"/>
      <c r="FJ65" s="371"/>
      <c r="FK65" s="371"/>
      <c r="FL65" s="371"/>
      <c r="FM65" s="371"/>
      <c r="FN65" s="371"/>
      <c r="FO65" s="371"/>
      <c r="FP65" s="371"/>
      <c r="FQ65" s="371"/>
      <c r="FR65" s="371"/>
      <c r="FS65" s="371"/>
      <c r="FT65" s="371"/>
      <c r="FU65" s="371"/>
      <c r="FV65" s="371"/>
      <c r="FW65" s="371"/>
      <c r="FX65" s="371"/>
      <c r="FY65" s="371"/>
      <c r="FZ65" s="371"/>
      <c r="GA65" s="371"/>
      <c r="GB65" s="371"/>
      <c r="GC65" s="371"/>
      <c r="GD65" s="371"/>
      <c r="GE65" s="371"/>
      <c r="GF65" s="371"/>
      <c r="GG65" s="371"/>
      <c r="GH65" s="371"/>
      <c r="GI65" s="371"/>
      <c r="GJ65" s="371"/>
      <c r="GK65" s="371"/>
      <c r="GL65" s="371"/>
      <c r="GM65" s="371"/>
      <c r="GN65" s="371"/>
      <c r="GO65" s="371"/>
      <c r="GP65" s="371"/>
      <c r="GQ65" s="371"/>
      <c r="GR65" s="371"/>
      <c r="GS65" s="371"/>
      <c r="GT65" s="371"/>
      <c r="GU65" s="371"/>
      <c r="GV65" s="371"/>
      <c r="GW65" s="371"/>
      <c r="GX65" s="371"/>
      <c r="GY65" s="371"/>
      <c r="GZ65" s="371"/>
      <c r="HA65" s="371"/>
      <c r="HB65" s="371"/>
      <c r="HC65" s="371"/>
      <c r="HD65" s="371"/>
      <c r="HE65" s="371"/>
      <c r="HF65" s="371"/>
      <c r="HG65" s="371"/>
      <c r="HH65" s="371"/>
      <c r="HI65" s="371"/>
      <c r="HJ65" s="371"/>
      <c r="HK65" s="371"/>
      <c r="HL65" s="371"/>
      <c r="HM65" s="371"/>
      <c r="HN65" s="371"/>
      <c r="HO65" s="371"/>
      <c r="HP65" s="371"/>
      <c r="HQ65" s="371"/>
      <c r="HR65" s="371"/>
      <c r="HS65" s="371"/>
      <c r="HT65" s="371"/>
      <c r="HU65" s="371"/>
      <c r="HV65" s="371"/>
      <c r="HW65" s="371"/>
      <c r="HX65" s="371"/>
      <c r="HY65" s="371"/>
      <c r="HZ65" s="371"/>
      <c r="IA65" s="371"/>
      <c r="IB65" s="371"/>
      <c r="IC65" s="371"/>
      <c r="ID65" s="371"/>
      <c r="IE65" s="371"/>
      <c r="IF65" s="371"/>
      <c r="IG65" s="371"/>
      <c r="IH65" s="371"/>
      <c r="II65" s="371"/>
      <c r="IJ65" s="371"/>
    </row>
    <row r="66" spans="1:244" x14ac:dyDescent="0.35">
      <c r="A66" s="410"/>
      <c r="B66" s="364" t="s">
        <v>216</v>
      </c>
      <c r="C66" s="365" t="s">
        <v>15</v>
      </c>
      <c r="D66" s="437">
        <v>4.75</v>
      </c>
      <c r="E66" s="437">
        <v>3.2</v>
      </c>
      <c r="F66" s="437">
        <v>3.2</v>
      </c>
      <c r="G66" s="414">
        <v>3.2</v>
      </c>
      <c r="H66" s="368">
        <f>+D66/F66*100</f>
        <v>148.4375</v>
      </c>
      <c r="I66" s="369">
        <f>+F66/G66*100</f>
        <v>100</v>
      </c>
      <c r="J66" s="368"/>
      <c r="K66" s="370">
        <f t="shared" si="0"/>
        <v>0</v>
      </c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1"/>
      <c r="AQ66" s="371"/>
      <c r="AR66" s="371"/>
      <c r="AS66" s="371"/>
      <c r="AT66" s="371"/>
      <c r="AU66" s="371"/>
      <c r="AV66" s="371"/>
      <c r="AW66" s="371"/>
      <c r="AX66" s="371"/>
      <c r="AY66" s="371"/>
      <c r="AZ66" s="371"/>
      <c r="BA66" s="371"/>
      <c r="BB66" s="371"/>
      <c r="BC66" s="371"/>
      <c r="BD66" s="371"/>
      <c r="BE66" s="371"/>
      <c r="BF66" s="371"/>
      <c r="BG66" s="371"/>
      <c r="BH66" s="371"/>
      <c r="BI66" s="371"/>
      <c r="BJ66" s="371"/>
      <c r="BK66" s="371"/>
      <c r="BL66" s="371"/>
      <c r="BM66" s="371"/>
      <c r="BN66" s="371"/>
      <c r="BO66" s="371"/>
      <c r="BP66" s="371"/>
      <c r="BQ66" s="371"/>
      <c r="BR66" s="371"/>
      <c r="BS66" s="371"/>
      <c r="BT66" s="371"/>
      <c r="BU66" s="371"/>
      <c r="BV66" s="371"/>
      <c r="BW66" s="371"/>
      <c r="BX66" s="371"/>
      <c r="BY66" s="371"/>
      <c r="BZ66" s="371"/>
      <c r="CA66" s="371"/>
      <c r="CB66" s="371"/>
      <c r="CC66" s="371"/>
      <c r="CD66" s="371"/>
      <c r="CE66" s="371"/>
      <c r="CF66" s="371"/>
      <c r="CG66" s="371"/>
      <c r="CH66" s="371"/>
      <c r="CI66" s="371"/>
      <c r="CJ66" s="371"/>
      <c r="CK66" s="371"/>
      <c r="CL66" s="371"/>
      <c r="CM66" s="371"/>
      <c r="CN66" s="371"/>
      <c r="CO66" s="371"/>
      <c r="CP66" s="371"/>
      <c r="CQ66" s="371"/>
      <c r="CR66" s="371"/>
      <c r="CS66" s="371"/>
      <c r="CT66" s="371"/>
      <c r="CU66" s="371"/>
      <c r="CV66" s="371"/>
      <c r="CW66" s="371"/>
      <c r="CX66" s="371"/>
      <c r="CY66" s="371"/>
      <c r="CZ66" s="371"/>
      <c r="DA66" s="371"/>
      <c r="DB66" s="371"/>
      <c r="DC66" s="371"/>
      <c r="DD66" s="371"/>
      <c r="DE66" s="371"/>
      <c r="DF66" s="371"/>
      <c r="DG66" s="371"/>
      <c r="DH66" s="371"/>
      <c r="DI66" s="371"/>
      <c r="DJ66" s="371"/>
      <c r="DK66" s="371"/>
      <c r="DL66" s="371"/>
      <c r="DM66" s="371"/>
      <c r="DN66" s="371"/>
      <c r="DO66" s="371"/>
      <c r="DP66" s="371"/>
      <c r="DQ66" s="371"/>
      <c r="DR66" s="371"/>
      <c r="DS66" s="371"/>
      <c r="DT66" s="371"/>
      <c r="DU66" s="371"/>
      <c r="DV66" s="371"/>
      <c r="DW66" s="371"/>
      <c r="DX66" s="371"/>
      <c r="DY66" s="371"/>
      <c r="DZ66" s="371"/>
      <c r="EA66" s="371"/>
      <c r="EB66" s="371"/>
      <c r="EC66" s="371"/>
      <c r="ED66" s="371"/>
      <c r="EE66" s="371"/>
      <c r="EF66" s="371"/>
      <c r="EG66" s="371"/>
      <c r="EH66" s="371"/>
      <c r="EI66" s="371"/>
      <c r="EJ66" s="371"/>
      <c r="EK66" s="371"/>
      <c r="EL66" s="371"/>
      <c r="EM66" s="371"/>
      <c r="EN66" s="371"/>
      <c r="EO66" s="371"/>
      <c r="EP66" s="371"/>
      <c r="EQ66" s="371"/>
      <c r="ER66" s="371"/>
      <c r="ES66" s="371"/>
      <c r="ET66" s="371"/>
      <c r="EU66" s="371"/>
      <c r="EV66" s="371"/>
      <c r="EW66" s="371"/>
      <c r="EX66" s="371"/>
      <c r="EY66" s="371"/>
      <c r="EZ66" s="371"/>
      <c r="FA66" s="371"/>
      <c r="FB66" s="371"/>
      <c r="FC66" s="371"/>
      <c r="FD66" s="371"/>
      <c r="FE66" s="371"/>
      <c r="FF66" s="371"/>
      <c r="FG66" s="371"/>
      <c r="FH66" s="371"/>
      <c r="FI66" s="371"/>
      <c r="FJ66" s="371"/>
      <c r="FK66" s="371"/>
      <c r="FL66" s="371"/>
      <c r="FM66" s="371"/>
      <c r="FN66" s="371"/>
      <c r="FO66" s="371"/>
      <c r="FP66" s="371"/>
      <c r="FQ66" s="371"/>
      <c r="FR66" s="371"/>
      <c r="FS66" s="371"/>
      <c r="FT66" s="371"/>
      <c r="FU66" s="371"/>
      <c r="FV66" s="371"/>
      <c r="FW66" s="371"/>
      <c r="FX66" s="371"/>
      <c r="FY66" s="371"/>
      <c r="FZ66" s="371"/>
      <c r="GA66" s="371"/>
      <c r="GB66" s="371"/>
      <c r="GC66" s="371"/>
      <c r="GD66" s="371"/>
      <c r="GE66" s="371"/>
      <c r="GF66" s="371"/>
      <c r="GG66" s="371"/>
      <c r="GH66" s="371"/>
      <c r="GI66" s="371"/>
      <c r="GJ66" s="371"/>
      <c r="GK66" s="371"/>
      <c r="GL66" s="371"/>
      <c r="GM66" s="371"/>
      <c r="GN66" s="371"/>
      <c r="GO66" s="371"/>
      <c r="GP66" s="371"/>
      <c r="GQ66" s="371"/>
      <c r="GR66" s="371"/>
      <c r="GS66" s="371"/>
      <c r="GT66" s="371"/>
      <c r="GU66" s="371"/>
      <c r="GV66" s="371"/>
      <c r="GW66" s="371"/>
      <c r="GX66" s="371"/>
      <c r="GY66" s="371"/>
      <c r="GZ66" s="371"/>
      <c r="HA66" s="371"/>
      <c r="HB66" s="371"/>
      <c r="HC66" s="371"/>
      <c r="HD66" s="371"/>
      <c r="HE66" s="371"/>
      <c r="HF66" s="371"/>
      <c r="HG66" s="371"/>
      <c r="HH66" s="371"/>
      <c r="HI66" s="371"/>
      <c r="HJ66" s="371"/>
      <c r="HK66" s="371"/>
      <c r="HL66" s="371"/>
      <c r="HM66" s="371"/>
      <c r="HN66" s="371"/>
      <c r="HO66" s="371"/>
      <c r="HP66" s="371"/>
      <c r="HQ66" s="371"/>
      <c r="HR66" s="371"/>
      <c r="HS66" s="371"/>
      <c r="HT66" s="371"/>
      <c r="HU66" s="371"/>
      <c r="HV66" s="371"/>
      <c r="HW66" s="371"/>
      <c r="HX66" s="371"/>
      <c r="HY66" s="371"/>
      <c r="HZ66" s="371"/>
      <c r="IA66" s="371"/>
      <c r="IB66" s="371"/>
      <c r="IC66" s="371"/>
      <c r="ID66" s="371"/>
      <c r="IE66" s="371"/>
      <c r="IF66" s="371"/>
      <c r="IG66" s="371"/>
      <c r="IH66" s="371"/>
      <c r="II66" s="371"/>
      <c r="IJ66" s="371"/>
    </row>
    <row r="67" spans="1:244" x14ac:dyDescent="0.35">
      <c r="A67" s="410"/>
      <c r="B67" s="364" t="s">
        <v>215</v>
      </c>
      <c r="C67" s="365" t="s">
        <v>15</v>
      </c>
      <c r="D67" s="437">
        <v>0.5</v>
      </c>
      <c r="E67" s="437">
        <v>1.6</v>
      </c>
      <c r="F67" s="437">
        <v>1.6</v>
      </c>
      <c r="G67" s="414">
        <v>1.6</v>
      </c>
      <c r="H67" s="368">
        <f>+D67/F67*100</f>
        <v>31.25</v>
      </c>
      <c r="I67" s="369">
        <f>+F67/G67*100</f>
        <v>100</v>
      </c>
      <c r="J67" s="368"/>
      <c r="K67" s="370">
        <f t="shared" si="0"/>
        <v>0</v>
      </c>
      <c r="L67" s="371"/>
      <c r="M67" s="371"/>
      <c r="N67" s="371"/>
      <c r="O67" s="371"/>
      <c r="P67" s="371"/>
      <c r="Q67" s="371"/>
      <c r="R67" s="371"/>
      <c r="S67" s="371"/>
      <c r="T67" s="371"/>
      <c r="U67" s="371"/>
      <c r="V67" s="371"/>
      <c r="W67" s="371"/>
      <c r="X67" s="371"/>
      <c r="Y67" s="371"/>
      <c r="Z67" s="371"/>
      <c r="AA67" s="371"/>
      <c r="AB67" s="371"/>
      <c r="AC67" s="371"/>
      <c r="AD67" s="371"/>
      <c r="AE67" s="371"/>
      <c r="AF67" s="371"/>
      <c r="AG67" s="371"/>
      <c r="AH67" s="371"/>
      <c r="AI67" s="371"/>
      <c r="AJ67" s="371"/>
      <c r="AK67" s="371"/>
      <c r="AL67" s="371"/>
      <c r="AM67" s="371"/>
      <c r="AN67" s="371"/>
      <c r="AO67" s="371"/>
      <c r="AP67" s="371"/>
      <c r="AQ67" s="371"/>
      <c r="AR67" s="371"/>
      <c r="AS67" s="371"/>
      <c r="AT67" s="371"/>
      <c r="AU67" s="371"/>
      <c r="AV67" s="371"/>
      <c r="AW67" s="371"/>
      <c r="AX67" s="371"/>
      <c r="AY67" s="371"/>
      <c r="AZ67" s="371"/>
      <c r="BA67" s="371"/>
      <c r="BB67" s="371"/>
      <c r="BC67" s="371"/>
      <c r="BD67" s="371"/>
      <c r="BE67" s="371"/>
      <c r="BF67" s="371"/>
      <c r="BG67" s="371"/>
      <c r="BH67" s="371"/>
      <c r="BI67" s="371"/>
      <c r="BJ67" s="371"/>
      <c r="BK67" s="371"/>
      <c r="BL67" s="371"/>
      <c r="BM67" s="371"/>
      <c r="BN67" s="371"/>
      <c r="BO67" s="371"/>
      <c r="BP67" s="371"/>
      <c r="BQ67" s="371"/>
      <c r="BR67" s="371"/>
      <c r="BS67" s="371"/>
      <c r="BT67" s="371"/>
      <c r="BU67" s="371"/>
      <c r="BV67" s="371"/>
      <c r="BW67" s="371"/>
      <c r="BX67" s="371"/>
      <c r="BY67" s="371"/>
      <c r="BZ67" s="371"/>
      <c r="CA67" s="371"/>
      <c r="CB67" s="371"/>
      <c r="CC67" s="371"/>
      <c r="CD67" s="371"/>
      <c r="CE67" s="371"/>
      <c r="CF67" s="371"/>
      <c r="CG67" s="371"/>
      <c r="CH67" s="371"/>
      <c r="CI67" s="371"/>
      <c r="CJ67" s="371"/>
      <c r="CK67" s="371"/>
      <c r="CL67" s="371"/>
      <c r="CM67" s="371"/>
      <c r="CN67" s="371"/>
      <c r="CO67" s="371"/>
      <c r="CP67" s="371"/>
      <c r="CQ67" s="371"/>
      <c r="CR67" s="371"/>
      <c r="CS67" s="371"/>
      <c r="CT67" s="371"/>
      <c r="CU67" s="371"/>
      <c r="CV67" s="371"/>
      <c r="CW67" s="371"/>
      <c r="CX67" s="371"/>
      <c r="CY67" s="371"/>
      <c r="CZ67" s="371"/>
      <c r="DA67" s="371"/>
      <c r="DB67" s="371"/>
      <c r="DC67" s="371"/>
      <c r="DD67" s="371"/>
      <c r="DE67" s="371"/>
      <c r="DF67" s="371"/>
      <c r="DG67" s="371"/>
      <c r="DH67" s="371"/>
      <c r="DI67" s="371"/>
      <c r="DJ67" s="371"/>
      <c r="DK67" s="371"/>
      <c r="DL67" s="371"/>
      <c r="DM67" s="371"/>
      <c r="DN67" s="371"/>
      <c r="DO67" s="371"/>
      <c r="DP67" s="371"/>
      <c r="DQ67" s="371"/>
      <c r="DR67" s="371"/>
      <c r="DS67" s="371"/>
      <c r="DT67" s="371"/>
      <c r="DU67" s="371"/>
      <c r="DV67" s="371"/>
      <c r="DW67" s="371"/>
      <c r="DX67" s="371"/>
      <c r="DY67" s="371"/>
      <c r="DZ67" s="371"/>
      <c r="EA67" s="371"/>
      <c r="EB67" s="371"/>
      <c r="EC67" s="371"/>
      <c r="ED67" s="371"/>
      <c r="EE67" s="371"/>
      <c r="EF67" s="371"/>
      <c r="EG67" s="371"/>
      <c r="EH67" s="371"/>
      <c r="EI67" s="371"/>
      <c r="EJ67" s="371"/>
      <c r="EK67" s="371"/>
      <c r="EL67" s="371"/>
      <c r="EM67" s="371"/>
      <c r="EN67" s="371"/>
      <c r="EO67" s="371"/>
      <c r="EP67" s="371"/>
      <c r="EQ67" s="371"/>
      <c r="ER67" s="371"/>
      <c r="ES67" s="371"/>
      <c r="ET67" s="371"/>
      <c r="EU67" s="371"/>
      <c r="EV67" s="371"/>
      <c r="EW67" s="371"/>
      <c r="EX67" s="371"/>
      <c r="EY67" s="371"/>
      <c r="EZ67" s="371"/>
      <c r="FA67" s="371"/>
      <c r="FB67" s="371"/>
      <c r="FC67" s="371"/>
      <c r="FD67" s="371"/>
      <c r="FE67" s="371"/>
      <c r="FF67" s="371"/>
      <c r="FG67" s="371"/>
      <c r="FH67" s="371"/>
      <c r="FI67" s="371"/>
      <c r="FJ67" s="371"/>
      <c r="FK67" s="371"/>
      <c r="FL67" s="371"/>
      <c r="FM67" s="371"/>
      <c r="FN67" s="371"/>
      <c r="FO67" s="371"/>
      <c r="FP67" s="371"/>
      <c r="FQ67" s="371"/>
      <c r="FR67" s="371"/>
      <c r="FS67" s="371"/>
      <c r="FT67" s="371"/>
      <c r="FU67" s="371"/>
      <c r="FV67" s="371"/>
      <c r="FW67" s="371"/>
      <c r="FX67" s="371"/>
      <c r="FY67" s="371"/>
      <c r="FZ67" s="371"/>
      <c r="GA67" s="371"/>
      <c r="GB67" s="371"/>
      <c r="GC67" s="371"/>
      <c r="GD67" s="371"/>
      <c r="GE67" s="371"/>
      <c r="GF67" s="371"/>
      <c r="GG67" s="371"/>
      <c r="GH67" s="371"/>
      <c r="GI67" s="371"/>
      <c r="GJ67" s="371"/>
      <c r="GK67" s="371"/>
      <c r="GL67" s="371"/>
      <c r="GM67" s="371"/>
      <c r="GN67" s="371"/>
      <c r="GO67" s="371"/>
      <c r="GP67" s="371"/>
      <c r="GQ67" s="371"/>
      <c r="GR67" s="371"/>
      <c r="GS67" s="371"/>
      <c r="GT67" s="371"/>
      <c r="GU67" s="371"/>
      <c r="GV67" s="371"/>
      <c r="GW67" s="371"/>
      <c r="GX67" s="371"/>
      <c r="GY67" s="371"/>
      <c r="GZ67" s="371"/>
      <c r="HA67" s="371"/>
      <c r="HB67" s="371"/>
      <c r="HC67" s="371"/>
      <c r="HD67" s="371"/>
      <c r="HE67" s="371"/>
      <c r="HF67" s="371"/>
      <c r="HG67" s="371"/>
      <c r="HH67" s="371"/>
      <c r="HI67" s="371"/>
      <c r="HJ67" s="371"/>
      <c r="HK67" s="371"/>
      <c r="HL67" s="371"/>
      <c r="HM67" s="371"/>
      <c r="HN67" s="371"/>
      <c r="HO67" s="371"/>
      <c r="HP67" s="371"/>
      <c r="HQ67" s="371"/>
      <c r="HR67" s="371"/>
      <c r="HS67" s="371"/>
      <c r="HT67" s="371"/>
      <c r="HU67" s="371"/>
      <c r="HV67" s="371"/>
      <c r="HW67" s="371"/>
      <c r="HX67" s="371"/>
      <c r="HY67" s="371"/>
      <c r="HZ67" s="371"/>
      <c r="IA67" s="371"/>
      <c r="IB67" s="371"/>
      <c r="IC67" s="371"/>
      <c r="ID67" s="371"/>
      <c r="IE67" s="371"/>
      <c r="IF67" s="371"/>
      <c r="IG67" s="371"/>
      <c r="IH67" s="371"/>
      <c r="II67" s="371"/>
      <c r="IJ67" s="371"/>
    </row>
    <row r="68" spans="1:244" ht="18" customHeight="1" x14ac:dyDescent="0.35">
      <c r="A68" s="410"/>
      <c r="B68" s="417" t="s">
        <v>214</v>
      </c>
      <c r="C68" s="365" t="s">
        <v>15</v>
      </c>
      <c r="D68" s="437">
        <v>99.05</v>
      </c>
      <c r="E68" s="451">
        <v>97</v>
      </c>
      <c r="F68" s="437">
        <v>99</v>
      </c>
      <c r="G68" s="414">
        <v>97</v>
      </c>
      <c r="H68" s="368">
        <f t="shared" si="6"/>
        <v>99.949520444220099</v>
      </c>
      <c r="I68" s="369">
        <f t="shared" si="2"/>
        <v>97.979797979797979</v>
      </c>
      <c r="J68" s="452"/>
      <c r="K68" s="370">
        <f t="shared" si="0"/>
        <v>-2</v>
      </c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1"/>
      <c r="Y68" s="371"/>
      <c r="Z68" s="371"/>
      <c r="AA68" s="371"/>
      <c r="AB68" s="371"/>
      <c r="AC68" s="371"/>
      <c r="AD68" s="371"/>
      <c r="AE68" s="371"/>
      <c r="AF68" s="371"/>
      <c r="AG68" s="371"/>
      <c r="AH68" s="371"/>
      <c r="AI68" s="371"/>
      <c r="AJ68" s="371"/>
      <c r="AK68" s="371"/>
      <c r="AL68" s="371"/>
      <c r="AM68" s="371"/>
      <c r="AN68" s="371"/>
      <c r="AO68" s="371"/>
      <c r="AP68" s="371"/>
      <c r="AQ68" s="371"/>
      <c r="AR68" s="371"/>
      <c r="AS68" s="371"/>
      <c r="AT68" s="371"/>
      <c r="AU68" s="371"/>
      <c r="AV68" s="371"/>
      <c r="AW68" s="371"/>
      <c r="AX68" s="371"/>
      <c r="AY68" s="371"/>
      <c r="AZ68" s="371"/>
      <c r="BA68" s="371"/>
      <c r="BB68" s="371"/>
      <c r="BC68" s="371"/>
      <c r="BD68" s="371"/>
      <c r="BE68" s="371"/>
      <c r="BF68" s="371"/>
      <c r="BG68" s="371"/>
      <c r="BH68" s="371"/>
      <c r="BI68" s="371"/>
      <c r="BJ68" s="371"/>
      <c r="BK68" s="371"/>
      <c r="BL68" s="371"/>
      <c r="BM68" s="371"/>
      <c r="BN68" s="371"/>
      <c r="BO68" s="371"/>
      <c r="BP68" s="371"/>
      <c r="BQ68" s="371"/>
      <c r="BR68" s="371"/>
      <c r="BS68" s="371"/>
      <c r="BT68" s="371"/>
      <c r="BU68" s="371"/>
      <c r="BV68" s="371"/>
      <c r="BW68" s="371"/>
      <c r="BX68" s="371"/>
      <c r="BY68" s="371"/>
      <c r="BZ68" s="371"/>
      <c r="CA68" s="371"/>
      <c r="CB68" s="371"/>
      <c r="CC68" s="371"/>
      <c r="CD68" s="371"/>
      <c r="CE68" s="371"/>
      <c r="CF68" s="371"/>
      <c r="CG68" s="371"/>
      <c r="CH68" s="371"/>
      <c r="CI68" s="371"/>
      <c r="CJ68" s="371"/>
      <c r="CK68" s="371"/>
      <c r="CL68" s="371"/>
      <c r="CM68" s="371"/>
      <c r="CN68" s="371"/>
      <c r="CO68" s="371"/>
      <c r="CP68" s="371"/>
      <c r="CQ68" s="371"/>
      <c r="CR68" s="371"/>
      <c r="CS68" s="371"/>
      <c r="CT68" s="371"/>
      <c r="CU68" s="371"/>
      <c r="CV68" s="371"/>
      <c r="CW68" s="371"/>
      <c r="CX68" s="371"/>
      <c r="CY68" s="371"/>
      <c r="CZ68" s="371"/>
      <c r="DA68" s="371"/>
      <c r="DB68" s="371"/>
      <c r="DC68" s="371"/>
      <c r="DD68" s="371"/>
      <c r="DE68" s="371"/>
      <c r="DF68" s="371"/>
      <c r="DG68" s="371"/>
      <c r="DH68" s="371"/>
      <c r="DI68" s="371"/>
      <c r="DJ68" s="371"/>
      <c r="DK68" s="371"/>
      <c r="DL68" s="371"/>
      <c r="DM68" s="371"/>
      <c r="DN68" s="371"/>
      <c r="DO68" s="371"/>
      <c r="DP68" s="371"/>
      <c r="DQ68" s="371"/>
      <c r="DR68" s="371"/>
      <c r="DS68" s="371"/>
      <c r="DT68" s="371"/>
      <c r="DU68" s="371"/>
      <c r="DV68" s="371"/>
      <c r="DW68" s="371"/>
      <c r="DX68" s="371"/>
      <c r="DY68" s="371"/>
      <c r="DZ68" s="371"/>
      <c r="EA68" s="371"/>
      <c r="EB68" s="371"/>
      <c r="EC68" s="371"/>
      <c r="ED68" s="371"/>
      <c r="EE68" s="371"/>
      <c r="EF68" s="371"/>
      <c r="EG68" s="371"/>
      <c r="EH68" s="371"/>
      <c r="EI68" s="371"/>
      <c r="EJ68" s="371"/>
      <c r="EK68" s="371"/>
      <c r="EL68" s="371"/>
      <c r="EM68" s="371"/>
      <c r="EN68" s="371"/>
      <c r="EO68" s="371"/>
      <c r="EP68" s="371"/>
      <c r="EQ68" s="371"/>
      <c r="ER68" s="371"/>
      <c r="ES68" s="371"/>
      <c r="ET68" s="371"/>
      <c r="EU68" s="371"/>
      <c r="EV68" s="371"/>
      <c r="EW68" s="371"/>
      <c r="EX68" s="371"/>
      <c r="EY68" s="371"/>
      <c r="EZ68" s="371"/>
      <c r="FA68" s="371"/>
      <c r="FB68" s="371"/>
      <c r="FC68" s="371"/>
      <c r="FD68" s="371"/>
      <c r="FE68" s="371"/>
      <c r="FF68" s="371"/>
      <c r="FG68" s="371"/>
      <c r="FH68" s="371"/>
      <c r="FI68" s="371"/>
      <c r="FJ68" s="371"/>
      <c r="FK68" s="371"/>
      <c r="FL68" s="371"/>
      <c r="FM68" s="371"/>
      <c r="FN68" s="371"/>
      <c r="FO68" s="371"/>
      <c r="FP68" s="371"/>
      <c r="FQ68" s="371"/>
      <c r="FR68" s="371"/>
      <c r="FS68" s="371"/>
      <c r="FT68" s="371"/>
      <c r="FU68" s="371"/>
      <c r="FV68" s="371"/>
      <c r="FW68" s="371"/>
      <c r="FX68" s="371"/>
      <c r="FY68" s="371"/>
      <c r="FZ68" s="371"/>
      <c r="GA68" s="371"/>
      <c r="GB68" s="371"/>
      <c r="GC68" s="371"/>
      <c r="GD68" s="371"/>
      <c r="GE68" s="371"/>
      <c r="GF68" s="371"/>
      <c r="GG68" s="371"/>
      <c r="GH68" s="371"/>
      <c r="GI68" s="371"/>
      <c r="GJ68" s="371"/>
      <c r="GK68" s="371"/>
      <c r="GL68" s="371"/>
      <c r="GM68" s="371"/>
      <c r="GN68" s="371"/>
      <c r="GO68" s="371"/>
      <c r="GP68" s="371"/>
      <c r="GQ68" s="371"/>
      <c r="GR68" s="371"/>
      <c r="GS68" s="371"/>
      <c r="GT68" s="371"/>
      <c r="GU68" s="371"/>
      <c r="GV68" s="371"/>
      <c r="GW68" s="371"/>
      <c r="GX68" s="371"/>
      <c r="GY68" s="371"/>
      <c r="GZ68" s="371"/>
      <c r="HA68" s="371"/>
      <c r="HB68" s="371"/>
      <c r="HC68" s="371"/>
      <c r="HD68" s="371"/>
      <c r="HE68" s="371"/>
      <c r="HF68" s="371"/>
      <c r="HG68" s="371"/>
      <c r="HH68" s="371"/>
      <c r="HI68" s="371"/>
      <c r="HJ68" s="371"/>
      <c r="HK68" s="371"/>
      <c r="HL68" s="371"/>
      <c r="HM68" s="371"/>
      <c r="HN68" s="371"/>
      <c r="HO68" s="371"/>
      <c r="HP68" s="371"/>
      <c r="HQ68" s="371"/>
      <c r="HR68" s="371"/>
      <c r="HS68" s="371"/>
      <c r="HT68" s="371"/>
      <c r="HU68" s="371"/>
      <c r="HV68" s="371"/>
      <c r="HW68" s="371"/>
      <c r="HX68" s="371"/>
      <c r="HY68" s="371"/>
      <c r="HZ68" s="371"/>
      <c r="IA68" s="371"/>
      <c r="IB68" s="371"/>
      <c r="IC68" s="371"/>
      <c r="ID68" s="371"/>
      <c r="IE68" s="371"/>
      <c r="IF68" s="371"/>
      <c r="IG68" s="371"/>
      <c r="IH68" s="371"/>
      <c r="II68" s="371"/>
      <c r="IJ68" s="371"/>
    </row>
    <row r="69" spans="1:244" s="403" customFormat="1" x14ac:dyDescent="0.35">
      <c r="A69" s="453" t="s">
        <v>48</v>
      </c>
      <c r="B69" s="454" t="s">
        <v>213</v>
      </c>
      <c r="C69" s="453"/>
      <c r="D69" s="455"/>
      <c r="E69" s="455"/>
      <c r="F69" s="455"/>
      <c r="G69" s="456"/>
      <c r="H69" s="457"/>
      <c r="I69" s="369"/>
      <c r="J69" s="457"/>
      <c r="K69" s="370">
        <f t="shared" si="0"/>
        <v>0</v>
      </c>
      <c r="M69" s="458"/>
    </row>
    <row r="70" spans="1:244" s="403" customFormat="1" x14ac:dyDescent="0.35">
      <c r="A70" s="453"/>
      <c r="B70" s="454" t="s">
        <v>212</v>
      </c>
      <c r="C70" s="459"/>
      <c r="D70" s="460">
        <v>1</v>
      </c>
      <c r="E70" s="460">
        <v>1</v>
      </c>
      <c r="F70" s="460">
        <v>1</v>
      </c>
      <c r="G70" s="461">
        <v>1</v>
      </c>
      <c r="H70" s="457">
        <f>F70/D70*100</f>
        <v>100</v>
      </c>
      <c r="I70" s="399">
        <f t="shared" si="2"/>
        <v>100</v>
      </c>
      <c r="J70" s="457"/>
      <c r="K70" s="370">
        <f t="shared" si="0"/>
        <v>0</v>
      </c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02"/>
      <c r="AB70" s="402"/>
      <c r="AC70" s="402"/>
      <c r="AD70" s="402"/>
      <c r="AE70" s="402"/>
      <c r="AF70" s="402"/>
      <c r="AG70" s="402"/>
      <c r="AH70" s="402"/>
      <c r="AI70" s="402"/>
      <c r="AJ70" s="402"/>
      <c r="AK70" s="402"/>
      <c r="AL70" s="402"/>
      <c r="AM70" s="402"/>
      <c r="AN70" s="402"/>
      <c r="AO70" s="402"/>
      <c r="AP70" s="402"/>
      <c r="AQ70" s="402"/>
      <c r="AR70" s="402"/>
      <c r="AS70" s="402"/>
      <c r="AT70" s="402"/>
      <c r="AU70" s="402"/>
      <c r="AV70" s="402"/>
      <c r="AW70" s="402"/>
      <c r="AX70" s="402"/>
      <c r="AY70" s="402"/>
      <c r="AZ70" s="402"/>
      <c r="BA70" s="402"/>
      <c r="BB70" s="402"/>
      <c r="BC70" s="402"/>
      <c r="BD70" s="402"/>
      <c r="BE70" s="402"/>
      <c r="BF70" s="402"/>
      <c r="BG70" s="402"/>
      <c r="BH70" s="402"/>
      <c r="BI70" s="402"/>
      <c r="BJ70" s="402"/>
      <c r="BK70" s="402"/>
      <c r="BL70" s="402"/>
      <c r="BM70" s="402"/>
      <c r="BN70" s="402"/>
      <c r="BO70" s="402"/>
      <c r="BP70" s="402"/>
      <c r="BQ70" s="402"/>
      <c r="BR70" s="402"/>
      <c r="BS70" s="402"/>
      <c r="BT70" s="402"/>
      <c r="BU70" s="402"/>
      <c r="BV70" s="402"/>
      <c r="BW70" s="402"/>
      <c r="BX70" s="402"/>
      <c r="BY70" s="402"/>
      <c r="BZ70" s="402"/>
      <c r="CA70" s="402"/>
      <c r="CB70" s="402"/>
      <c r="CC70" s="402"/>
      <c r="CD70" s="402"/>
      <c r="CE70" s="402"/>
      <c r="CF70" s="402"/>
      <c r="CG70" s="402"/>
      <c r="CH70" s="402"/>
      <c r="CI70" s="402"/>
      <c r="CJ70" s="402"/>
      <c r="CK70" s="402"/>
      <c r="CL70" s="402"/>
      <c r="CM70" s="402"/>
      <c r="CN70" s="402"/>
      <c r="CO70" s="402"/>
      <c r="CP70" s="402"/>
      <c r="CQ70" s="402"/>
      <c r="CR70" s="402"/>
      <c r="CS70" s="402"/>
      <c r="CT70" s="402"/>
      <c r="CU70" s="402"/>
      <c r="CV70" s="402"/>
      <c r="CW70" s="402"/>
      <c r="CX70" s="402"/>
      <c r="CY70" s="402"/>
      <c r="CZ70" s="402"/>
      <c r="DA70" s="402"/>
      <c r="DB70" s="402"/>
      <c r="DC70" s="402"/>
      <c r="DD70" s="402"/>
      <c r="DE70" s="402"/>
      <c r="DF70" s="402"/>
      <c r="DG70" s="402"/>
      <c r="DH70" s="402"/>
      <c r="DI70" s="402"/>
      <c r="DJ70" s="402"/>
      <c r="DK70" s="402"/>
      <c r="DL70" s="402"/>
      <c r="DM70" s="402"/>
      <c r="DN70" s="402"/>
      <c r="DO70" s="402"/>
      <c r="DP70" s="402"/>
      <c r="DQ70" s="402"/>
      <c r="DR70" s="402"/>
      <c r="DS70" s="402"/>
      <c r="DT70" s="402"/>
      <c r="DU70" s="402"/>
      <c r="DV70" s="402"/>
      <c r="DW70" s="402"/>
      <c r="DX70" s="402"/>
      <c r="DY70" s="402"/>
      <c r="DZ70" s="402"/>
      <c r="EA70" s="402"/>
      <c r="EB70" s="402"/>
      <c r="EC70" s="402"/>
      <c r="ED70" s="402"/>
      <c r="EE70" s="402"/>
      <c r="EF70" s="402"/>
      <c r="EG70" s="402"/>
      <c r="EH70" s="402"/>
      <c r="EI70" s="402"/>
      <c r="EJ70" s="402"/>
      <c r="EK70" s="402"/>
      <c r="EL70" s="402"/>
      <c r="EM70" s="402"/>
      <c r="EN70" s="402"/>
      <c r="EO70" s="402"/>
      <c r="EP70" s="402"/>
      <c r="EQ70" s="402"/>
      <c r="ER70" s="402"/>
      <c r="ES70" s="402"/>
      <c r="ET70" s="402"/>
      <c r="EU70" s="402"/>
      <c r="EV70" s="402"/>
      <c r="EW70" s="402"/>
      <c r="EX70" s="402"/>
      <c r="EY70" s="402"/>
      <c r="EZ70" s="402"/>
      <c r="FA70" s="402"/>
      <c r="FB70" s="402"/>
      <c r="FC70" s="402"/>
      <c r="FD70" s="402"/>
      <c r="FE70" s="402"/>
      <c r="FF70" s="402"/>
      <c r="FG70" s="402"/>
      <c r="FH70" s="402"/>
      <c r="FI70" s="402"/>
      <c r="FJ70" s="402"/>
      <c r="FK70" s="402"/>
      <c r="FL70" s="402"/>
      <c r="FM70" s="402"/>
      <c r="FN70" s="402"/>
      <c r="FO70" s="402"/>
      <c r="FP70" s="402"/>
      <c r="FQ70" s="402"/>
      <c r="FR70" s="402"/>
      <c r="FS70" s="402"/>
      <c r="FT70" s="402"/>
      <c r="FU70" s="402"/>
      <c r="FV70" s="402"/>
      <c r="FW70" s="402"/>
      <c r="FX70" s="402"/>
      <c r="FY70" s="402"/>
      <c r="FZ70" s="402"/>
      <c r="GA70" s="402"/>
      <c r="GB70" s="402"/>
      <c r="GC70" s="402"/>
      <c r="GD70" s="402"/>
      <c r="GE70" s="402"/>
      <c r="GF70" s="402"/>
      <c r="GG70" s="402"/>
      <c r="GH70" s="402"/>
      <c r="GI70" s="402"/>
      <c r="GJ70" s="402"/>
      <c r="GK70" s="402"/>
      <c r="GL70" s="402"/>
      <c r="GM70" s="402"/>
      <c r="GN70" s="402"/>
      <c r="GO70" s="402"/>
      <c r="GP70" s="402"/>
      <c r="GQ70" s="402"/>
      <c r="GR70" s="402"/>
      <c r="GS70" s="402"/>
      <c r="GT70" s="402"/>
      <c r="GU70" s="402"/>
      <c r="GV70" s="402"/>
      <c r="GW70" s="402"/>
      <c r="GX70" s="402"/>
      <c r="GY70" s="402"/>
      <c r="GZ70" s="402"/>
      <c r="HA70" s="402"/>
      <c r="HB70" s="402"/>
      <c r="HC70" s="402"/>
      <c r="HD70" s="402"/>
      <c r="HE70" s="402"/>
      <c r="HF70" s="402"/>
      <c r="HG70" s="402"/>
      <c r="HH70" s="402"/>
      <c r="HI70" s="402"/>
      <c r="HJ70" s="402"/>
      <c r="HK70" s="402"/>
      <c r="HL70" s="402"/>
      <c r="HM70" s="402"/>
      <c r="HN70" s="402"/>
      <c r="HO70" s="402"/>
      <c r="HP70" s="402"/>
      <c r="HQ70" s="402"/>
      <c r="HR70" s="402"/>
      <c r="HS70" s="402"/>
      <c r="HT70" s="402"/>
      <c r="HU70" s="402"/>
      <c r="HV70" s="402"/>
      <c r="HW70" s="402"/>
      <c r="HX70" s="402"/>
      <c r="HY70" s="402"/>
      <c r="HZ70" s="402"/>
      <c r="IA70" s="402"/>
      <c r="IB70" s="402"/>
      <c r="IC70" s="402"/>
      <c r="ID70" s="402"/>
      <c r="IE70" s="402"/>
      <c r="IF70" s="402"/>
      <c r="IG70" s="402"/>
      <c r="IH70" s="402"/>
      <c r="II70" s="402"/>
      <c r="IJ70" s="402"/>
    </row>
    <row r="71" spans="1:244" x14ac:dyDescent="0.35">
      <c r="A71" s="453"/>
      <c r="B71" s="462" t="s">
        <v>211</v>
      </c>
      <c r="C71" s="463" t="s">
        <v>210</v>
      </c>
      <c r="D71" s="464">
        <v>3</v>
      </c>
      <c r="E71" s="464">
        <v>3</v>
      </c>
      <c r="F71" s="464">
        <v>4</v>
      </c>
      <c r="G71" s="465">
        <v>3</v>
      </c>
      <c r="H71" s="466">
        <f>F71/D71*100</f>
        <v>133.33333333333331</v>
      </c>
      <c r="I71" s="369">
        <f t="shared" si="2"/>
        <v>75</v>
      </c>
      <c r="J71" s="457"/>
      <c r="K71" s="370">
        <f t="shared" si="0"/>
        <v>-1</v>
      </c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1"/>
      <c r="AV71" s="371"/>
      <c r="AW71" s="371"/>
      <c r="AX71" s="371"/>
      <c r="AY71" s="371"/>
      <c r="AZ71" s="371"/>
      <c r="BA71" s="371"/>
      <c r="BB71" s="371"/>
      <c r="BC71" s="371"/>
      <c r="BD71" s="371"/>
      <c r="BE71" s="371"/>
      <c r="BF71" s="371"/>
      <c r="BG71" s="371"/>
      <c r="BH71" s="371"/>
      <c r="BI71" s="371"/>
      <c r="BJ71" s="371"/>
      <c r="BK71" s="371"/>
      <c r="BL71" s="371"/>
      <c r="BM71" s="371"/>
      <c r="BN71" s="371"/>
      <c r="BO71" s="371"/>
      <c r="BP71" s="371"/>
      <c r="BQ71" s="371"/>
      <c r="BR71" s="371"/>
      <c r="BS71" s="371"/>
      <c r="BT71" s="371"/>
      <c r="BU71" s="371"/>
      <c r="BV71" s="371"/>
      <c r="BW71" s="371"/>
      <c r="BX71" s="371"/>
      <c r="BY71" s="371"/>
      <c r="BZ71" s="371"/>
      <c r="CA71" s="371"/>
      <c r="CB71" s="371"/>
      <c r="CC71" s="371"/>
      <c r="CD71" s="371"/>
      <c r="CE71" s="371"/>
      <c r="CF71" s="371"/>
      <c r="CG71" s="371"/>
      <c r="CH71" s="371"/>
      <c r="CI71" s="371"/>
      <c r="CJ71" s="371"/>
      <c r="CK71" s="371"/>
      <c r="CL71" s="371"/>
      <c r="CM71" s="371"/>
      <c r="CN71" s="371"/>
      <c r="CO71" s="371"/>
      <c r="CP71" s="371"/>
      <c r="CQ71" s="371"/>
      <c r="CR71" s="371"/>
      <c r="CS71" s="371"/>
      <c r="CT71" s="371"/>
      <c r="CU71" s="371"/>
      <c r="CV71" s="371"/>
      <c r="CW71" s="371"/>
      <c r="CX71" s="371"/>
      <c r="CY71" s="371"/>
      <c r="CZ71" s="371"/>
      <c r="DA71" s="371"/>
      <c r="DB71" s="371"/>
      <c r="DC71" s="371"/>
      <c r="DD71" s="371"/>
      <c r="DE71" s="371"/>
      <c r="DF71" s="371"/>
      <c r="DG71" s="371"/>
      <c r="DH71" s="371"/>
      <c r="DI71" s="371"/>
      <c r="DJ71" s="371"/>
      <c r="DK71" s="371"/>
      <c r="DL71" s="371"/>
      <c r="DM71" s="371"/>
      <c r="DN71" s="371"/>
      <c r="DO71" s="371"/>
      <c r="DP71" s="371"/>
      <c r="DQ71" s="371"/>
      <c r="DR71" s="371"/>
      <c r="DS71" s="371"/>
      <c r="DT71" s="371"/>
      <c r="DU71" s="371"/>
      <c r="DV71" s="371"/>
      <c r="DW71" s="371"/>
      <c r="DX71" s="371"/>
      <c r="DY71" s="371"/>
      <c r="DZ71" s="371"/>
      <c r="EA71" s="371"/>
      <c r="EB71" s="371"/>
      <c r="EC71" s="371"/>
      <c r="ED71" s="371"/>
      <c r="EE71" s="371"/>
      <c r="EF71" s="371"/>
      <c r="EG71" s="371"/>
      <c r="EH71" s="371"/>
      <c r="EI71" s="371"/>
      <c r="EJ71" s="371"/>
      <c r="EK71" s="371"/>
      <c r="EL71" s="371"/>
      <c r="EM71" s="371"/>
      <c r="EN71" s="371"/>
      <c r="EO71" s="371"/>
      <c r="EP71" s="371"/>
      <c r="EQ71" s="371"/>
      <c r="ER71" s="371"/>
      <c r="ES71" s="371"/>
      <c r="ET71" s="371"/>
      <c r="EU71" s="371"/>
      <c r="EV71" s="371"/>
      <c r="EW71" s="371"/>
      <c r="EX71" s="371"/>
      <c r="EY71" s="371"/>
      <c r="EZ71" s="371"/>
      <c r="FA71" s="371"/>
      <c r="FB71" s="371"/>
      <c r="FC71" s="371"/>
      <c r="FD71" s="371"/>
      <c r="FE71" s="371"/>
      <c r="FF71" s="371"/>
      <c r="FG71" s="371"/>
      <c r="FH71" s="371"/>
      <c r="FI71" s="371"/>
      <c r="FJ71" s="371"/>
      <c r="FK71" s="371"/>
      <c r="FL71" s="371"/>
      <c r="FM71" s="371"/>
      <c r="FN71" s="371"/>
      <c r="FO71" s="371"/>
      <c r="FP71" s="371"/>
      <c r="FQ71" s="371"/>
      <c r="FR71" s="371"/>
      <c r="FS71" s="371"/>
      <c r="FT71" s="371"/>
      <c r="FU71" s="371"/>
      <c r="FV71" s="371"/>
      <c r="FW71" s="371"/>
      <c r="FX71" s="371"/>
      <c r="FY71" s="371"/>
      <c r="FZ71" s="371"/>
      <c r="GA71" s="371"/>
      <c r="GB71" s="371"/>
      <c r="GC71" s="371"/>
      <c r="GD71" s="371"/>
      <c r="GE71" s="371"/>
      <c r="GF71" s="371"/>
      <c r="GG71" s="371"/>
      <c r="GH71" s="371"/>
      <c r="GI71" s="371"/>
      <c r="GJ71" s="371"/>
      <c r="GK71" s="371"/>
      <c r="GL71" s="371"/>
      <c r="GM71" s="371"/>
      <c r="GN71" s="371"/>
      <c r="GO71" s="371"/>
      <c r="GP71" s="371"/>
      <c r="GQ71" s="371"/>
      <c r="GR71" s="371"/>
      <c r="GS71" s="371"/>
      <c r="GT71" s="371"/>
      <c r="GU71" s="371"/>
      <c r="GV71" s="371"/>
      <c r="GW71" s="371"/>
      <c r="GX71" s="371"/>
      <c r="GY71" s="371"/>
      <c r="GZ71" s="371"/>
      <c r="HA71" s="371"/>
      <c r="HB71" s="371"/>
      <c r="HC71" s="371"/>
      <c r="HD71" s="371"/>
      <c r="HE71" s="371"/>
      <c r="HF71" s="371"/>
      <c r="HG71" s="371"/>
      <c r="HH71" s="371"/>
      <c r="HI71" s="371"/>
      <c r="HJ71" s="371"/>
      <c r="HK71" s="371"/>
      <c r="HL71" s="371"/>
      <c r="HM71" s="371"/>
      <c r="HN71" s="371"/>
      <c r="HO71" s="371"/>
      <c r="HP71" s="371"/>
      <c r="HQ71" s="371"/>
      <c r="HR71" s="371"/>
      <c r="HS71" s="371"/>
      <c r="HT71" s="371"/>
      <c r="HU71" s="371"/>
      <c r="HV71" s="371"/>
      <c r="HW71" s="371"/>
      <c r="HX71" s="371"/>
      <c r="HY71" s="371"/>
      <c r="HZ71" s="371"/>
      <c r="IA71" s="371"/>
      <c r="IB71" s="371"/>
      <c r="IC71" s="371"/>
      <c r="ID71" s="371"/>
      <c r="IE71" s="371"/>
      <c r="IF71" s="371"/>
      <c r="IG71" s="371"/>
      <c r="IH71" s="371"/>
      <c r="II71" s="371"/>
      <c r="IJ71" s="371"/>
    </row>
    <row r="72" spans="1:244" x14ac:dyDescent="0.35">
      <c r="A72" s="453"/>
      <c r="B72" s="467" t="s">
        <v>209</v>
      </c>
      <c r="C72" s="463" t="s">
        <v>208</v>
      </c>
      <c r="D72" s="55">
        <v>99</v>
      </c>
      <c r="E72" s="55">
        <v>100</v>
      </c>
      <c r="F72" s="55">
        <v>141</v>
      </c>
      <c r="G72" s="465">
        <v>100</v>
      </c>
      <c r="H72" s="466">
        <f>F72/D72*100</f>
        <v>142.42424242424244</v>
      </c>
      <c r="I72" s="369">
        <f t="shared" si="2"/>
        <v>70.921985815602838</v>
      </c>
      <c r="J72" s="466"/>
      <c r="K72" s="370">
        <f t="shared" si="0"/>
        <v>-41</v>
      </c>
      <c r="L72" s="371"/>
      <c r="M72" s="371"/>
      <c r="N72" s="371"/>
      <c r="O72" s="371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  <c r="AY72" s="371"/>
      <c r="AZ72" s="371"/>
      <c r="BA72" s="371"/>
      <c r="BB72" s="371"/>
      <c r="BC72" s="371"/>
      <c r="BD72" s="371"/>
      <c r="BE72" s="371"/>
      <c r="BF72" s="371"/>
      <c r="BG72" s="371"/>
      <c r="BH72" s="371"/>
      <c r="BI72" s="371"/>
      <c r="BJ72" s="371"/>
      <c r="BK72" s="371"/>
      <c r="BL72" s="371"/>
      <c r="BM72" s="371"/>
      <c r="BN72" s="371"/>
      <c r="BO72" s="371"/>
      <c r="BP72" s="371"/>
      <c r="BQ72" s="371"/>
      <c r="BR72" s="371"/>
      <c r="BS72" s="371"/>
      <c r="BT72" s="371"/>
      <c r="BU72" s="371"/>
      <c r="BV72" s="371"/>
      <c r="BW72" s="371"/>
      <c r="BX72" s="371"/>
      <c r="BY72" s="371"/>
      <c r="BZ72" s="371"/>
      <c r="CA72" s="371"/>
      <c r="CB72" s="371"/>
      <c r="CC72" s="371"/>
      <c r="CD72" s="371"/>
      <c r="CE72" s="371"/>
      <c r="CF72" s="371"/>
      <c r="CG72" s="371"/>
      <c r="CH72" s="371"/>
      <c r="CI72" s="371"/>
      <c r="CJ72" s="371"/>
      <c r="CK72" s="371"/>
      <c r="CL72" s="371"/>
      <c r="CM72" s="371"/>
      <c r="CN72" s="371"/>
      <c r="CO72" s="371"/>
      <c r="CP72" s="371"/>
      <c r="CQ72" s="371"/>
      <c r="CR72" s="371"/>
      <c r="CS72" s="371"/>
      <c r="CT72" s="371"/>
      <c r="CU72" s="371"/>
      <c r="CV72" s="371"/>
      <c r="CW72" s="371"/>
      <c r="CX72" s="371"/>
      <c r="CY72" s="371"/>
      <c r="CZ72" s="371"/>
      <c r="DA72" s="371"/>
      <c r="DB72" s="371"/>
      <c r="DC72" s="371"/>
      <c r="DD72" s="371"/>
      <c r="DE72" s="371"/>
      <c r="DF72" s="371"/>
      <c r="DG72" s="371"/>
      <c r="DH72" s="371"/>
      <c r="DI72" s="371"/>
      <c r="DJ72" s="371"/>
      <c r="DK72" s="371"/>
      <c r="DL72" s="371"/>
      <c r="DM72" s="371"/>
      <c r="DN72" s="371"/>
      <c r="DO72" s="371"/>
      <c r="DP72" s="371"/>
      <c r="DQ72" s="371"/>
      <c r="DR72" s="371"/>
      <c r="DS72" s="371"/>
      <c r="DT72" s="371"/>
      <c r="DU72" s="371"/>
      <c r="DV72" s="371"/>
      <c r="DW72" s="371"/>
      <c r="DX72" s="371"/>
      <c r="DY72" s="371"/>
      <c r="DZ72" s="371"/>
      <c r="EA72" s="371"/>
      <c r="EB72" s="371"/>
      <c r="EC72" s="371"/>
      <c r="ED72" s="371"/>
      <c r="EE72" s="371"/>
      <c r="EF72" s="371"/>
      <c r="EG72" s="371"/>
      <c r="EH72" s="371"/>
      <c r="EI72" s="371"/>
      <c r="EJ72" s="371"/>
      <c r="EK72" s="371"/>
      <c r="EL72" s="371"/>
      <c r="EM72" s="371"/>
      <c r="EN72" s="371"/>
      <c r="EO72" s="371"/>
      <c r="EP72" s="371"/>
      <c r="EQ72" s="371"/>
      <c r="ER72" s="371"/>
      <c r="ES72" s="371"/>
      <c r="ET72" s="371"/>
      <c r="EU72" s="371"/>
      <c r="EV72" s="371"/>
      <c r="EW72" s="371"/>
      <c r="EX72" s="371"/>
      <c r="EY72" s="371"/>
      <c r="EZ72" s="371"/>
      <c r="FA72" s="371"/>
      <c r="FB72" s="371"/>
      <c r="FC72" s="371"/>
      <c r="FD72" s="371"/>
      <c r="FE72" s="371"/>
      <c r="FF72" s="371"/>
      <c r="FG72" s="371"/>
      <c r="FH72" s="371"/>
      <c r="FI72" s="371"/>
      <c r="FJ72" s="371"/>
      <c r="FK72" s="371"/>
      <c r="FL72" s="371"/>
      <c r="FM72" s="371"/>
      <c r="FN72" s="371"/>
      <c r="FO72" s="371"/>
      <c r="FP72" s="371"/>
      <c r="FQ72" s="371"/>
      <c r="FR72" s="371"/>
      <c r="FS72" s="371"/>
      <c r="FT72" s="371"/>
      <c r="FU72" s="371"/>
      <c r="FV72" s="371"/>
      <c r="FW72" s="371"/>
      <c r="FX72" s="371"/>
      <c r="FY72" s="371"/>
      <c r="FZ72" s="371"/>
      <c r="GA72" s="371"/>
      <c r="GB72" s="371"/>
      <c r="GC72" s="371"/>
      <c r="GD72" s="371"/>
      <c r="GE72" s="371"/>
      <c r="GF72" s="371"/>
      <c r="GG72" s="371"/>
      <c r="GH72" s="371"/>
      <c r="GI72" s="371"/>
      <c r="GJ72" s="371"/>
      <c r="GK72" s="371"/>
      <c r="GL72" s="371"/>
      <c r="GM72" s="371"/>
      <c r="GN72" s="371"/>
      <c r="GO72" s="371"/>
      <c r="GP72" s="371"/>
      <c r="GQ72" s="371"/>
      <c r="GR72" s="371"/>
      <c r="GS72" s="371"/>
      <c r="GT72" s="371"/>
      <c r="GU72" s="371"/>
      <c r="GV72" s="371"/>
      <c r="GW72" s="371"/>
      <c r="GX72" s="371"/>
      <c r="GY72" s="371"/>
      <c r="GZ72" s="371"/>
      <c r="HA72" s="371"/>
      <c r="HB72" s="371"/>
      <c r="HC72" s="371"/>
      <c r="HD72" s="371"/>
      <c r="HE72" s="371"/>
      <c r="HF72" s="371"/>
      <c r="HG72" s="371"/>
      <c r="HH72" s="371"/>
      <c r="HI72" s="371"/>
      <c r="HJ72" s="371"/>
      <c r="HK72" s="371"/>
      <c r="HL72" s="371"/>
      <c r="HM72" s="371"/>
      <c r="HN72" s="371"/>
      <c r="HO72" s="371"/>
      <c r="HP72" s="371"/>
      <c r="HQ72" s="371"/>
      <c r="HR72" s="371"/>
      <c r="HS72" s="371"/>
      <c r="HT72" s="371"/>
      <c r="HU72" s="371"/>
      <c r="HV72" s="371"/>
      <c r="HW72" s="371"/>
      <c r="HX72" s="371"/>
      <c r="HY72" s="371"/>
      <c r="HZ72" s="371"/>
      <c r="IA72" s="371"/>
      <c r="IB72" s="371"/>
      <c r="IC72" s="371"/>
      <c r="ID72" s="371"/>
      <c r="IE72" s="371"/>
      <c r="IF72" s="371"/>
      <c r="IG72" s="371"/>
      <c r="IH72" s="371"/>
      <c r="II72" s="371"/>
      <c r="IJ72" s="371"/>
    </row>
    <row r="73" spans="1:244" x14ac:dyDescent="0.35">
      <c r="A73" s="384" t="s">
        <v>54</v>
      </c>
      <c r="B73" s="404" t="s">
        <v>207</v>
      </c>
      <c r="C73" s="405"/>
      <c r="D73" s="366"/>
      <c r="E73" s="366"/>
      <c r="F73" s="47"/>
      <c r="G73" s="412"/>
      <c r="H73" s="368"/>
      <c r="I73" s="369"/>
      <c r="J73" s="398"/>
      <c r="K73" s="370">
        <f t="shared" si="0"/>
        <v>0</v>
      </c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  <c r="AB73" s="402"/>
      <c r="AC73" s="402"/>
      <c r="AD73" s="402"/>
      <c r="AE73" s="402"/>
      <c r="AF73" s="402"/>
      <c r="AG73" s="402"/>
      <c r="AH73" s="402"/>
      <c r="AI73" s="402"/>
      <c r="AJ73" s="402"/>
      <c r="AK73" s="402"/>
      <c r="AL73" s="402"/>
      <c r="AM73" s="402"/>
      <c r="AN73" s="402"/>
      <c r="AO73" s="402"/>
      <c r="AP73" s="402"/>
      <c r="AQ73" s="402"/>
      <c r="AR73" s="402"/>
      <c r="AS73" s="402"/>
      <c r="AT73" s="402"/>
      <c r="AU73" s="402"/>
      <c r="AV73" s="402"/>
      <c r="AW73" s="402"/>
      <c r="AX73" s="402"/>
      <c r="AY73" s="402"/>
      <c r="AZ73" s="402"/>
      <c r="BA73" s="402"/>
      <c r="BB73" s="402"/>
      <c r="BC73" s="402"/>
      <c r="BD73" s="402"/>
      <c r="BE73" s="402"/>
      <c r="BF73" s="402"/>
      <c r="BG73" s="402"/>
      <c r="BH73" s="402"/>
      <c r="BI73" s="402"/>
      <c r="BJ73" s="402"/>
      <c r="BK73" s="402"/>
      <c r="BL73" s="402"/>
      <c r="BM73" s="402"/>
      <c r="BN73" s="402"/>
      <c r="BO73" s="402"/>
      <c r="BP73" s="402"/>
      <c r="BQ73" s="402"/>
      <c r="BR73" s="402"/>
      <c r="BS73" s="402"/>
      <c r="BT73" s="402"/>
      <c r="BU73" s="402"/>
      <c r="BV73" s="402"/>
      <c r="BW73" s="402"/>
      <c r="BX73" s="402"/>
      <c r="BY73" s="402"/>
      <c r="BZ73" s="402"/>
      <c r="CA73" s="402"/>
      <c r="CB73" s="402"/>
      <c r="CC73" s="402"/>
      <c r="CD73" s="402"/>
      <c r="CE73" s="402"/>
      <c r="CF73" s="402"/>
      <c r="CG73" s="402"/>
      <c r="CH73" s="402"/>
      <c r="CI73" s="402"/>
      <c r="CJ73" s="402"/>
      <c r="CK73" s="402"/>
      <c r="CL73" s="402"/>
      <c r="CM73" s="402"/>
      <c r="CN73" s="402"/>
      <c r="CO73" s="402"/>
      <c r="CP73" s="402"/>
      <c r="CQ73" s="402"/>
      <c r="CR73" s="402"/>
      <c r="CS73" s="402"/>
      <c r="CT73" s="402"/>
      <c r="CU73" s="402"/>
      <c r="CV73" s="402"/>
      <c r="CW73" s="402"/>
      <c r="CX73" s="402"/>
      <c r="CY73" s="402"/>
      <c r="CZ73" s="402"/>
      <c r="DA73" s="402"/>
      <c r="DB73" s="402"/>
      <c r="DC73" s="402"/>
      <c r="DD73" s="402"/>
      <c r="DE73" s="402"/>
      <c r="DF73" s="402"/>
      <c r="DG73" s="402"/>
      <c r="DH73" s="402"/>
      <c r="DI73" s="402"/>
      <c r="DJ73" s="402"/>
      <c r="DK73" s="402"/>
      <c r="DL73" s="402"/>
      <c r="DM73" s="402"/>
      <c r="DN73" s="402"/>
      <c r="DO73" s="402"/>
      <c r="DP73" s="402"/>
      <c r="DQ73" s="402"/>
      <c r="DR73" s="402"/>
      <c r="DS73" s="402"/>
      <c r="DT73" s="402"/>
      <c r="DU73" s="402"/>
      <c r="DV73" s="402"/>
      <c r="DW73" s="402"/>
      <c r="DX73" s="402"/>
      <c r="DY73" s="402"/>
      <c r="DZ73" s="402"/>
      <c r="EA73" s="402"/>
      <c r="EB73" s="402"/>
      <c r="EC73" s="402"/>
      <c r="ED73" s="402"/>
      <c r="EE73" s="402"/>
      <c r="EF73" s="402"/>
      <c r="EG73" s="402"/>
      <c r="EH73" s="402"/>
      <c r="EI73" s="402"/>
      <c r="EJ73" s="402"/>
      <c r="EK73" s="402"/>
      <c r="EL73" s="402"/>
      <c r="EM73" s="402"/>
      <c r="EN73" s="402"/>
      <c r="EO73" s="402"/>
      <c r="EP73" s="402"/>
      <c r="EQ73" s="402"/>
      <c r="ER73" s="402"/>
      <c r="ES73" s="402"/>
      <c r="ET73" s="402"/>
      <c r="EU73" s="402"/>
      <c r="EV73" s="402"/>
      <c r="EW73" s="402"/>
      <c r="EX73" s="402"/>
      <c r="EY73" s="402"/>
      <c r="EZ73" s="402"/>
      <c r="FA73" s="402"/>
      <c r="FB73" s="402"/>
      <c r="FC73" s="402"/>
      <c r="FD73" s="402"/>
      <c r="FE73" s="402"/>
      <c r="FF73" s="402"/>
      <c r="FG73" s="402"/>
      <c r="FH73" s="402"/>
      <c r="FI73" s="402"/>
      <c r="FJ73" s="402"/>
      <c r="FK73" s="402"/>
      <c r="FL73" s="402"/>
      <c r="FM73" s="402"/>
      <c r="FN73" s="402"/>
      <c r="FO73" s="402"/>
      <c r="FP73" s="402"/>
      <c r="FQ73" s="402"/>
      <c r="FR73" s="402"/>
      <c r="FS73" s="402"/>
      <c r="FT73" s="402"/>
      <c r="FU73" s="402"/>
      <c r="FV73" s="402"/>
      <c r="FW73" s="402"/>
      <c r="FX73" s="402"/>
      <c r="FY73" s="402"/>
      <c r="FZ73" s="402"/>
      <c r="GA73" s="402"/>
      <c r="GB73" s="402"/>
      <c r="GC73" s="402"/>
      <c r="GD73" s="402"/>
      <c r="GE73" s="402"/>
      <c r="GF73" s="402"/>
      <c r="GG73" s="402"/>
      <c r="GH73" s="402"/>
      <c r="GI73" s="402"/>
      <c r="GJ73" s="402"/>
      <c r="GK73" s="402"/>
      <c r="GL73" s="402"/>
      <c r="GM73" s="402"/>
      <c r="GN73" s="402"/>
      <c r="GO73" s="402"/>
      <c r="GP73" s="402"/>
      <c r="GQ73" s="402"/>
      <c r="GR73" s="402"/>
      <c r="GS73" s="402"/>
      <c r="GT73" s="402"/>
      <c r="GU73" s="402"/>
      <c r="GV73" s="402"/>
      <c r="GW73" s="402"/>
      <c r="GX73" s="402"/>
      <c r="GY73" s="402"/>
      <c r="GZ73" s="402"/>
      <c r="HA73" s="402"/>
      <c r="HB73" s="402"/>
      <c r="HC73" s="402"/>
      <c r="HD73" s="402"/>
      <c r="HE73" s="402"/>
      <c r="HF73" s="402"/>
      <c r="HG73" s="402"/>
      <c r="HH73" s="402"/>
      <c r="HI73" s="402"/>
      <c r="HJ73" s="402"/>
      <c r="HK73" s="402"/>
      <c r="HL73" s="402"/>
      <c r="HM73" s="402"/>
      <c r="HN73" s="402"/>
      <c r="HO73" s="402"/>
      <c r="HP73" s="402"/>
      <c r="HQ73" s="402"/>
      <c r="HR73" s="402"/>
      <c r="HS73" s="402"/>
      <c r="HT73" s="402"/>
      <c r="HU73" s="402"/>
      <c r="HV73" s="402"/>
      <c r="HW73" s="402"/>
      <c r="HX73" s="402"/>
      <c r="HY73" s="402"/>
      <c r="HZ73" s="402"/>
      <c r="IA73" s="402"/>
      <c r="IB73" s="402"/>
      <c r="IC73" s="402"/>
      <c r="ID73" s="402"/>
      <c r="IE73" s="402"/>
      <c r="IF73" s="402"/>
      <c r="IG73" s="402"/>
      <c r="IH73" s="402"/>
      <c r="II73" s="402"/>
      <c r="IJ73" s="402"/>
    </row>
    <row r="74" spans="1:244" s="403" customFormat="1" x14ac:dyDescent="0.35">
      <c r="A74" s="384"/>
      <c r="B74" s="468" t="s">
        <v>206</v>
      </c>
      <c r="C74" s="405" t="s">
        <v>199</v>
      </c>
      <c r="D74" s="446">
        <v>19</v>
      </c>
      <c r="E74" s="446">
        <v>19</v>
      </c>
      <c r="F74" s="446">
        <v>19</v>
      </c>
      <c r="G74" s="397">
        <v>19</v>
      </c>
      <c r="H74" s="398">
        <f t="shared" ref="H74:H107" si="7">F74/D74*100</f>
        <v>100</v>
      </c>
      <c r="I74" s="399">
        <f t="shared" ref="I74:I120" si="8">G74/F74*100</f>
        <v>100</v>
      </c>
      <c r="J74" s="398"/>
      <c r="K74" s="370">
        <f t="shared" ref="K74:K120" si="9">+G74-F74</f>
        <v>0</v>
      </c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2"/>
      <c r="AJ74" s="402"/>
      <c r="AK74" s="402"/>
      <c r="AL74" s="402"/>
      <c r="AM74" s="402"/>
      <c r="AN74" s="402"/>
      <c r="AO74" s="402"/>
      <c r="AP74" s="402"/>
      <c r="AQ74" s="402"/>
      <c r="AR74" s="402"/>
      <c r="AS74" s="402"/>
      <c r="AT74" s="402"/>
      <c r="AU74" s="402"/>
      <c r="AV74" s="402"/>
      <c r="AW74" s="402"/>
      <c r="AX74" s="402"/>
      <c r="AY74" s="402"/>
      <c r="AZ74" s="402"/>
      <c r="BA74" s="402"/>
      <c r="BB74" s="402"/>
      <c r="BC74" s="402"/>
      <c r="BD74" s="402"/>
      <c r="BE74" s="402"/>
      <c r="BF74" s="402"/>
      <c r="BG74" s="402"/>
      <c r="BH74" s="402"/>
      <c r="BI74" s="402"/>
      <c r="BJ74" s="402"/>
      <c r="BK74" s="402"/>
      <c r="BL74" s="402"/>
      <c r="BM74" s="402"/>
      <c r="BN74" s="402"/>
      <c r="BO74" s="402"/>
      <c r="BP74" s="402"/>
      <c r="BQ74" s="402"/>
      <c r="BR74" s="402"/>
      <c r="BS74" s="402"/>
      <c r="BT74" s="402"/>
      <c r="BU74" s="402"/>
      <c r="BV74" s="402"/>
      <c r="BW74" s="402"/>
      <c r="BX74" s="402"/>
      <c r="BY74" s="402"/>
      <c r="BZ74" s="402"/>
      <c r="CA74" s="402"/>
      <c r="CB74" s="402"/>
      <c r="CC74" s="402"/>
      <c r="CD74" s="402"/>
      <c r="CE74" s="402"/>
      <c r="CF74" s="402"/>
      <c r="CG74" s="402"/>
      <c r="CH74" s="402"/>
      <c r="CI74" s="402"/>
      <c r="CJ74" s="402"/>
      <c r="CK74" s="402"/>
      <c r="CL74" s="402"/>
      <c r="CM74" s="402"/>
      <c r="CN74" s="402"/>
      <c r="CO74" s="402"/>
      <c r="CP74" s="402"/>
      <c r="CQ74" s="402"/>
      <c r="CR74" s="402"/>
      <c r="CS74" s="402"/>
      <c r="CT74" s="402"/>
      <c r="CU74" s="402"/>
      <c r="CV74" s="402"/>
      <c r="CW74" s="402"/>
      <c r="CX74" s="402"/>
      <c r="CY74" s="402"/>
      <c r="CZ74" s="402"/>
      <c r="DA74" s="402"/>
      <c r="DB74" s="402"/>
      <c r="DC74" s="402"/>
      <c r="DD74" s="402"/>
      <c r="DE74" s="402"/>
      <c r="DF74" s="402"/>
      <c r="DG74" s="402"/>
      <c r="DH74" s="402"/>
      <c r="DI74" s="402"/>
      <c r="DJ74" s="402"/>
      <c r="DK74" s="402"/>
      <c r="DL74" s="402"/>
      <c r="DM74" s="402"/>
      <c r="DN74" s="402"/>
      <c r="DO74" s="402"/>
      <c r="DP74" s="402"/>
      <c r="DQ74" s="402"/>
      <c r="DR74" s="402"/>
      <c r="DS74" s="402"/>
      <c r="DT74" s="402"/>
      <c r="DU74" s="402"/>
      <c r="DV74" s="402"/>
      <c r="DW74" s="402"/>
      <c r="DX74" s="402"/>
      <c r="DY74" s="402"/>
      <c r="DZ74" s="402"/>
      <c r="EA74" s="402"/>
      <c r="EB74" s="402"/>
      <c r="EC74" s="402"/>
      <c r="ED74" s="402"/>
      <c r="EE74" s="402"/>
      <c r="EF74" s="402"/>
      <c r="EG74" s="402"/>
      <c r="EH74" s="402"/>
      <c r="EI74" s="402"/>
      <c r="EJ74" s="402"/>
      <c r="EK74" s="402"/>
      <c r="EL74" s="402"/>
      <c r="EM74" s="402"/>
      <c r="EN74" s="402"/>
      <c r="EO74" s="402"/>
      <c r="EP74" s="402"/>
      <c r="EQ74" s="402"/>
      <c r="ER74" s="402"/>
      <c r="ES74" s="402"/>
      <c r="ET74" s="402"/>
      <c r="EU74" s="402"/>
      <c r="EV74" s="402"/>
      <c r="EW74" s="402"/>
      <c r="EX74" s="402"/>
      <c r="EY74" s="402"/>
      <c r="EZ74" s="402"/>
      <c r="FA74" s="402"/>
      <c r="FB74" s="402"/>
      <c r="FC74" s="402"/>
      <c r="FD74" s="402"/>
      <c r="FE74" s="402"/>
      <c r="FF74" s="402"/>
      <c r="FG74" s="402"/>
      <c r="FH74" s="402"/>
      <c r="FI74" s="402"/>
      <c r="FJ74" s="402"/>
      <c r="FK74" s="402"/>
      <c r="FL74" s="402"/>
      <c r="FM74" s="402"/>
      <c r="FN74" s="402"/>
      <c r="FO74" s="402"/>
      <c r="FP74" s="402"/>
      <c r="FQ74" s="402"/>
      <c r="FR74" s="402"/>
      <c r="FS74" s="402"/>
      <c r="FT74" s="402"/>
      <c r="FU74" s="402"/>
      <c r="FV74" s="402"/>
      <c r="FW74" s="402"/>
      <c r="FX74" s="402"/>
      <c r="FY74" s="402"/>
      <c r="FZ74" s="402"/>
      <c r="GA74" s="402"/>
      <c r="GB74" s="402"/>
      <c r="GC74" s="402"/>
      <c r="GD74" s="402"/>
      <c r="GE74" s="402"/>
      <c r="GF74" s="402"/>
      <c r="GG74" s="402"/>
      <c r="GH74" s="402"/>
      <c r="GI74" s="402"/>
      <c r="GJ74" s="402"/>
      <c r="GK74" s="402"/>
      <c r="GL74" s="402"/>
      <c r="GM74" s="402"/>
      <c r="GN74" s="402"/>
      <c r="GO74" s="402"/>
      <c r="GP74" s="402"/>
      <c r="GQ74" s="402"/>
      <c r="GR74" s="402"/>
      <c r="GS74" s="402"/>
      <c r="GT74" s="402"/>
      <c r="GU74" s="402"/>
      <c r="GV74" s="402"/>
      <c r="GW74" s="402"/>
      <c r="GX74" s="402"/>
      <c r="GY74" s="402"/>
      <c r="GZ74" s="402"/>
      <c r="HA74" s="402"/>
      <c r="HB74" s="402"/>
      <c r="HC74" s="402"/>
      <c r="HD74" s="402"/>
      <c r="HE74" s="402"/>
      <c r="HF74" s="402"/>
      <c r="HG74" s="402"/>
      <c r="HH74" s="402"/>
      <c r="HI74" s="402"/>
      <c r="HJ74" s="402"/>
      <c r="HK74" s="402"/>
      <c r="HL74" s="402"/>
      <c r="HM74" s="402"/>
      <c r="HN74" s="402"/>
      <c r="HO74" s="402"/>
      <c r="HP74" s="402"/>
      <c r="HQ74" s="402"/>
      <c r="HR74" s="402"/>
      <c r="HS74" s="402"/>
      <c r="HT74" s="402"/>
      <c r="HU74" s="402"/>
      <c r="HV74" s="402"/>
      <c r="HW74" s="402"/>
      <c r="HX74" s="402"/>
      <c r="HY74" s="402"/>
      <c r="HZ74" s="402"/>
      <c r="IA74" s="402"/>
      <c r="IB74" s="402"/>
      <c r="IC74" s="402"/>
      <c r="ID74" s="402"/>
      <c r="IE74" s="402"/>
      <c r="IF74" s="402"/>
      <c r="IG74" s="402"/>
      <c r="IH74" s="402"/>
      <c r="II74" s="402"/>
      <c r="IJ74" s="402"/>
    </row>
    <row r="75" spans="1:244" x14ac:dyDescent="0.35">
      <c r="A75" s="469">
        <v>1</v>
      </c>
      <c r="B75" s="470" t="s">
        <v>205</v>
      </c>
      <c r="C75" s="365" t="s">
        <v>199</v>
      </c>
      <c r="D75" s="436">
        <v>19</v>
      </c>
      <c r="E75" s="436">
        <v>19</v>
      </c>
      <c r="F75" s="436">
        <v>19</v>
      </c>
      <c r="G75" s="367">
        <v>19</v>
      </c>
      <c r="H75" s="368">
        <f t="shared" si="7"/>
        <v>100</v>
      </c>
      <c r="I75" s="369">
        <f t="shared" si="8"/>
        <v>100</v>
      </c>
      <c r="J75" s="398"/>
      <c r="K75" s="370">
        <f t="shared" si="9"/>
        <v>0</v>
      </c>
      <c r="L75" s="371"/>
      <c r="M75" s="371"/>
      <c r="N75" s="371"/>
      <c r="O75" s="371"/>
      <c r="P75" s="371"/>
      <c r="Q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H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  <c r="AY75" s="371"/>
      <c r="AZ75" s="371"/>
      <c r="BA75" s="371"/>
      <c r="BB75" s="371"/>
      <c r="BC75" s="371"/>
      <c r="BD75" s="371"/>
      <c r="BE75" s="371"/>
      <c r="BF75" s="371"/>
      <c r="BG75" s="371"/>
      <c r="BH75" s="371"/>
      <c r="BI75" s="371"/>
      <c r="BJ75" s="371"/>
      <c r="BK75" s="371"/>
      <c r="BL75" s="371"/>
      <c r="BM75" s="371"/>
      <c r="BN75" s="371"/>
      <c r="BO75" s="371"/>
      <c r="BP75" s="371"/>
      <c r="BQ75" s="371"/>
      <c r="BR75" s="371"/>
      <c r="BS75" s="371"/>
      <c r="BT75" s="371"/>
      <c r="BU75" s="371"/>
      <c r="BV75" s="371"/>
      <c r="BW75" s="371"/>
      <c r="BX75" s="371"/>
      <c r="BY75" s="371"/>
      <c r="BZ75" s="371"/>
      <c r="CA75" s="371"/>
      <c r="CB75" s="371"/>
      <c r="CC75" s="371"/>
      <c r="CD75" s="371"/>
      <c r="CE75" s="371"/>
      <c r="CF75" s="371"/>
      <c r="CG75" s="371"/>
      <c r="CH75" s="371"/>
      <c r="CI75" s="371"/>
      <c r="CJ75" s="371"/>
      <c r="CK75" s="371"/>
      <c r="CL75" s="371"/>
      <c r="CM75" s="371"/>
      <c r="CN75" s="371"/>
      <c r="CO75" s="371"/>
      <c r="CP75" s="371"/>
      <c r="CQ75" s="371"/>
      <c r="CR75" s="371"/>
      <c r="CS75" s="371"/>
      <c r="CT75" s="371"/>
      <c r="CU75" s="371"/>
      <c r="CV75" s="371"/>
      <c r="CW75" s="371"/>
      <c r="CX75" s="371"/>
      <c r="CY75" s="371"/>
      <c r="CZ75" s="371"/>
      <c r="DA75" s="371"/>
      <c r="DB75" s="371"/>
      <c r="DC75" s="371"/>
      <c r="DD75" s="371"/>
      <c r="DE75" s="371"/>
      <c r="DF75" s="371"/>
      <c r="DG75" s="371"/>
      <c r="DH75" s="371"/>
      <c r="DI75" s="371"/>
      <c r="DJ75" s="371"/>
      <c r="DK75" s="371"/>
      <c r="DL75" s="371"/>
      <c r="DM75" s="371"/>
      <c r="DN75" s="371"/>
      <c r="DO75" s="371"/>
      <c r="DP75" s="371"/>
      <c r="DQ75" s="371"/>
      <c r="DR75" s="371"/>
      <c r="DS75" s="371"/>
      <c r="DT75" s="371"/>
      <c r="DU75" s="371"/>
      <c r="DV75" s="371"/>
      <c r="DW75" s="371"/>
      <c r="DX75" s="371"/>
      <c r="DY75" s="371"/>
      <c r="DZ75" s="371"/>
      <c r="EA75" s="371"/>
      <c r="EB75" s="371"/>
      <c r="EC75" s="371"/>
      <c r="ED75" s="371"/>
      <c r="EE75" s="371"/>
      <c r="EF75" s="371"/>
      <c r="EG75" s="371"/>
      <c r="EH75" s="371"/>
      <c r="EI75" s="371"/>
      <c r="EJ75" s="371"/>
      <c r="EK75" s="371"/>
      <c r="EL75" s="371"/>
      <c r="EM75" s="371"/>
      <c r="EN75" s="371"/>
      <c r="EO75" s="371"/>
      <c r="EP75" s="371"/>
      <c r="EQ75" s="371"/>
      <c r="ER75" s="371"/>
      <c r="ES75" s="371"/>
      <c r="ET75" s="371"/>
      <c r="EU75" s="371"/>
      <c r="EV75" s="371"/>
      <c r="EW75" s="371"/>
      <c r="EX75" s="371"/>
      <c r="EY75" s="371"/>
      <c r="EZ75" s="371"/>
      <c r="FA75" s="371"/>
      <c r="FB75" s="371"/>
      <c r="FC75" s="371"/>
      <c r="FD75" s="371"/>
      <c r="FE75" s="371"/>
      <c r="FF75" s="371"/>
      <c r="FG75" s="371"/>
      <c r="FH75" s="371"/>
      <c r="FI75" s="371"/>
      <c r="FJ75" s="371"/>
      <c r="FK75" s="371"/>
      <c r="FL75" s="371"/>
      <c r="FM75" s="371"/>
      <c r="FN75" s="371"/>
      <c r="FO75" s="371"/>
      <c r="FP75" s="371"/>
      <c r="FQ75" s="371"/>
      <c r="FR75" s="371"/>
      <c r="FS75" s="371"/>
      <c r="FT75" s="371"/>
      <c r="FU75" s="371"/>
      <c r="FV75" s="371"/>
      <c r="FW75" s="371"/>
      <c r="FX75" s="371"/>
      <c r="FY75" s="371"/>
      <c r="FZ75" s="371"/>
      <c r="GA75" s="371"/>
      <c r="GB75" s="371"/>
      <c r="GC75" s="371"/>
      <c r="GD75" s="371"/>
      <c r="GE75" s="371"/>
      <c r="GF75" s="371"/>
      <c r="GG75" s="371"/>
      <c r="GH75" s="371"/>
      <c r="GI75" s="371"/>
      <c r="GJ75" s="371"/>
      <c r="GK75" s="371"/>
      <c r="GL75" s="371"/>
      <c r="GM75" s="371"/>
      <c r="GN75" s="371"/>
      <c r="GO75" s="371"/>
      <c r="GP75" s="371"/>
      <c r="GQ75" s="371"/>
      <c r="GR75" s="371"/>
      <c r="GS75" s="371"/>
      <c r="GT75" s="371"/>
      <c r="GU75" s="371"/>
      <c r="GV75" s="371"/>
      <c r="GW75" s="371"/>
      <c r="GX75" s="371"/>
      <c r="GY75" s="371"/>
      <c r="GZ75" s="371"/>
      <c r="HA75" s="371"/>
      <c r="HB75" s="371"/>
      <c r="HC75" s="371"/>
      <c r="HD75" s="371"/>
      <c r="HE75" s="371"/>
      <c r="HF75" s="371"/>
      <c r="HG75" s="371"/>
      <c r="HH75" s="371"/>
      <c r="HI75" s="371"/>
      <c r="HJ75" s="371"/>
      <c r="HK75" s="371"/>
      <c r="HL75" s="371"/>
      <c r="HM75" s="371"/>
      <c r="HN75" s="371"/>
      <c r="HO75" s="371"/>
      <c r="HP75" s="371"/>
      <c r="HQ75" s="371"/>
      <c r="HR75" s="371"/>
      <c r="HS75" s="371"/>
      <c r="HT75" s="371"/>
      <c r="HU75" s="371"/>
      <c r="HV75" s="371"/>
      <c r="HW75" s="371"/>
      <c r="HX75" s="371"/>
      <c r="HY75" s="371"/>
      <c r="HZ75" s="371"/>
      <c r="IA75" s="371"/>
      <c r="IB75" s="371"/>
      <c r="IC75" s="371"/>
      <c r="ID75" s="371"/>
      <c r="IE75" s="371"/>
      <c r="IF75" s="371"/>
      <c r="IG75" s="371"/>
      <c r="IH75" s="371"/>
      <c r="II75" s="371"/>
      <c r="IJ75" s="371"/>
    </row>
    <row r="76" spans="1:244" x14ac:dyDescent="0.35">
      <c r="A76" s="469">
        <v>2</v>
      </c>
      <c r="B76" s="470" t="s">
        <v>204</v>
      </c>
      <c r="C76" s="365" t="s">
        <v>199</v>
      </c>
      <c r="D76" s="436">
        <v>19</v>
      </c>
      <c r="E76" s="436">
        <v>19</v>
      </c>
      <c r="F76" s="436">
        <v>19</v>
      </c>
      <c r="G76" s="367">
        <v>19</v>
      </c>
      <c r="H76" s="368">
        <f t="shared" si="7"/>
        <v>100</v>
      </c>
      <c r="I76" s="369">
        <f t="shared" si="8"/>
        <v>100</v>
      </c>
      <c r="J76" s="368"/>
      <c r="K76" s="370">
        <f t="shared" si="9"/>
        <v>0</v>
      </c>
      <c r="L76" s="371"/>
      <c r="M76" s="371"/>
      <c r="N76" s="371"/>
      <c r="O76" s="371"/>
      <c r="P76" s="371"/>
      <c r="Q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H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  <c r="AY76" s="371"/>
      <c r="AZ76" s="371"/>
      <c r="BA76" s="371"/>
      <c r="BB76" s="371"/>
      <c r="BC76" s="371"/>
      <c r="BD76" s="371"/>
      <c r="BE76" s="371"/>
      <c r="BF76" s="371"/>
      <c r="BG76" s="371"/>
      <c r="BH76" s="371"/>
      <c r="BI76" s="371"/>
      <c r="BJ76" s="371"/>
      <c r="BK76" s="371"/>
      <c r="BL76" s="371"/>
      <c r="BM76" s="371"/>
      <c r="BN76" s="371"/>
      <c r="BO76" s="371"/>
      <c r="BP76" s="371"/>
      <c r="BQ76" s="371"/>
      <c r="BR76" s="371"/>
      <c r="BS76" s="371"/>
      <c r="BT76" s="371"/>
      <c r="BU76" s="371"/>
      <c r="BV76" s="371"/>
      <c r="BW76" s="371"/>
      <c r="BX76" s="371"/>
      <c r="BY76" s="371"/>
      <c r="BZ76" s="371"/>
      <c r="CA76" s="371"/>
      <c r="CB76" s="371"/>
      <c r="CC76" s="371"/>
      <c r="CD76" s="371"/>
      <c r="CE76" s="371"/>
      <c r="CF76" s="371"/>
      <c r="CG76" s="371"/>
      <c r="CH76" s="371"/>
      <c r="CI76" s="371"/>
      <c r="CJ76" s="371"/>
      <c r="CK76" s="371"/>
      <c r="CL76" s="371"/>
      <c r="CM76" s="371"/>
      <c r="CN76" s="371"/>
      <c r="CO76" s="371"/>
      <c r="CP76" s="371"/>
      <c r="CQ76" s="371"/>
      <c r="CR76" s="371"/>
      <c r="CS76" s="371"/>
      <c r="CT76" s="371"/>
      <c r="CU76" s="371"/>
      <c r="CV76" s="371"/>
      <c r="CW76" s="371"/>
      <c r="CX76" s="371"/>
      <c r="CY76" s="371"/>
      <c r="CZ76" s="371"/>
      <c r="DA76" s="371"/>
      <c r="DB76" s="371"/>
      <c r="DC76" s="371"/>
      <c r="DD76" s="371"/>
      <c r="DE76" s="371"/>
      <c r="DF76" s="371"/>
      <c r="DG76" s="371"/>
      <c r="DH76" s="371"/>
      <c r="DI76" s="371"/>
      <c r="DJ76" s="371"/>
      <c r="DK76" s="371"/>
      <c r="DL76" s="371"/>
      <c r="DM76" s="371"/>
      <c r="DN76" s="371"/>
      <c r="DO76" s="371"/>
      <c r="DP76" s="371"/>
      <c r="DQ76" s="371"/>
      <c r="DR76" s="371"/>
      <c r="DS76" s="371"/>
      <c r="DT76" s="371"/>
      <c r="DU76" s="371"/>
      <c r="DV76" s="371"/>
      <c r="DW76" s="371"/>
      <c r="DX76" s="371"/>
      <c r="DY76" s="371"/>
      <c r="DZ76" s="371"/>
      <c r="EA76" s="371"/>
      <c r="EB76" s="371"/>
      <c r="EC76" s="371"/>
      <c r="ED76" s="371"/>
      <c r="EE76" s="371"/>
      <c r="EF76" s="371"/>
      <c r="EG76" s="371"/>
      <c r="EH76" s="371"/>
      <c r="EI76" s="371"/>
      <c r="EJ76" s="371"/>
      <c r="EK76" s="371"/>
      <c r="EL76" s="371"/>
      <c r="EM76" s="371"/>
      <c r="EN76" s="371"/>
      <c r="EO76" s="371"/>
      <c r="EP76" s="371"/>
      <c r="EQ76" s="371"/>
      <c r="ER76" s="371"/>
      <c r="ES76" s="371"/>
      <c r="ET76" s="371"/>
      <c r="EU76" s="371"/>
      <c r="EV76" s="371"/>
      <c r="EW76" s="371"/>
      <c r="EX76" s="371"/>
      <c r="EY76" s="371"/>
      <c r="EZ76" s="371"/>
      <c r="FA76" s="371"/>
      <c r="FB76" s="371"/>
      <c r="FC76" s="371"/>
      <c r="FD76" s="371"/>
      <c r="FE76" s="371"/>
      <c r="FF76" s="371"/>
      <c r="FG76" s="371"/>
      <c r="FH76" s="371"/>
      <c r="FI76" s="371"/>
      <c r="FJ76" s="371"/>
      <c r="FK76" s="371"/>
      <c r="FL76" s="371"/>
      <c r="FM76" s="371"/>
      <c r="FN76" s="371"/>
      <c r="FO76" s="371"/>
      <c r="FP76" s="371"/>
      <c r="FQ76" s="371"/>
      <c r="FR76" s="371"/>
      <c r="FS76" s="371"/>
      <c r="FT76" s="371"/>
      <c r="FU76" s="371"/>
      <c r="FV76" s="371"/>
      <c r="FW76" s="371"/>
      <c r="FX76" s="371"/>
      <c r="FY76" s="371"/>
      <c r="FZ76" s="371"/>
      <c r="GA76" s="371"/>
      <c r="GB76" s="371"/>
      <c r="GC76" s="371"/>
      <c r="GD76" s="371"/>
      <c r="GE76" s="371"/>
      <c r="GF76" s="371"/>
      <c r="GG76" s="371"/>
      <c r="GH76" s="371"/>
      <c r="GI76" s="371"/>
      <c r="GJ76" s="371"/>
      <c r="GK76" s="371"/>
      <c r="GL76" s="371"/>
      <c r="GM76" s="371"/>
      <c r="GN76" s="371"/>
      <c r="GO76" s="371"/>
      <c r="GP76" s="371"/>
      <c r="GQ76" s="371"/>
      <c r="GR76" s="371"/>
      <c r="GS76" s="371"/>
      <c r="GT76" s="371"/>
      <c r="GU76" s="371"/>
      <c r="GV76" s="371"/>
      <c r="GW76" s="371"/>
      <c r="GX76" s="371"/>
      <c r="GY76" s="371"/>
      <c r="GZ76" s="371"/>
      <c r="HA76" s="371"/>
      <c r="HB76" s="371"/>
      <c r="HC76" s="371"/>
      <c r="HD76" s="371"/>
      <c r="HE76" s="371"/>
      <c r="HF76" s="371"/>
      <c r="HG76" s="371"/>
      <c r="HH76" s="371"/>
      <c r="HI76" s="371"/>
      <c r="HJ76" s="371"/>
      <c r="HK76" s="371"/>
      <c r="HL76" s="371"/>
      <c r="HM76" s="371"/>
      <c r="HN76" s="371"/>
      <c r="HO76" s="371"/>
      <c r="HP76" s="371"/>
      <c r="HQ76" s="371"/>
      <c r="HR76" s="371"/>
      <c r="HS76" s="371"/>
      <c r="HT76" s="371"/>
      <c r="HU76" s="371"/>
      <c r="HV76" s="371"/>
      <c r="HW76" s="371"/>
      <c r="HX76" s="371"/>
      <c r="HY76" s="371"/>
      <c r="HZ76" s="371"/>
      <c r="IA76" s="371"/>
      <c r="IB76" s="371"/>
      <c r="IC76" s="371"/>
      <c r="ID76" s="371"/>
      <c r="IE76" s="371"/>
      <c r="IF76" s="371"/>
      <c r="IG76" s="371"/>
      <c r="IH76" s="371"/>
      <c r="II76" s="371"/>
      <c r="IJ76" s="371"/>
    </row>
    <row r="77" spans="1:244" x14ac:dyDescent="0.35">
      <c r="A77" s="469">
        <v>3</v>
      </c>
      <c r="B77" s="470" t="s">
        <v>203</v>
      </c>
      <c r="C77" s="365" t="s">
        <v>199</v>
      </c>
      <c r="D77" s="436">
        <v>19</v>
      </c>
      <c r="E77" s="436">
        <v>19</v>
      </c>
      <c r="F77" s="451">
        <v>19</v>
      </c>
      <c r="G77" s="367">
        <v>19</v>
      </c>
      <c r="H77" s="368">
        <f t="shared" si="7"/>
        <v>100</v>
      </c>
      <c r="I77" s="369">
        <f t="shared" si="8"/>
        <v>100</v>
      </c>
      <c r="J77" s="368"/>
      <c r="K77" s="370">
        <f t="shared" si="9"/>
        <v>0</v>
      </c>
      <c r="L77" s="371"/>
      <c r="M77" s="371"/>
      <c r="N77" s="371"/>
      <c r="O77" s="371"/>
      <c r="P77" s="371"/>
      <c r="Q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H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  <c r="AY77" s="371"/>
      <c r="AZ77" s="371"/>
      <c r="BA77" s="371"/>
      <c r="BB77" s="371"/>
      <c r="BC77" s="371"/>
      <c r="BD77" s="371"/>
      <c r="BE77" s="371"/>
      <c r="BF77" s="371"/>
      <c r="BG77" s="371"/>
      <c r="BH77" s="371"/>
      <c r="BI77" s="371"/>
      <c r="BJ77" s="371"/>
      <c r="BK77" s="371"/>
      <c r="BL77" s="371"/>
      <c r="BM77" s="371"/>
      <c r="BN77" s="371"/>
      <c r="BO77" s="371"/>
      <c r="BP77" s="371"/>
      <c r="BQ77" s="371"/>
      <c r="BR77" s="371"/>
      <c r="BS77" s="371"/>
      <c r="BT77" s="371"/>
      <c r="BU77" s="371"/>
      <c r="BV77" s="371"/>
      <c r="BW77" s="371"/>
      <c r="BX77" s="371"/>
      <c r="BY77" s="371"/>
      <c r="BZ77" s="371"/>
      <c r="CA77" s="371"/>
      <c r="CB77" s="371"/>
      <c r="CC77" s="371"/>
      <c r="CD77" s="371"/>
      <c r="CE77" s="371"/>
      <c r="CF77" s="371"/>
      <c r="CG77" s="371"/>
      <c r="CH77" s="371"/>
      <c r="CI77" s="371"/>
      <c r="CJ77" s="371"/>
      <c r="CK77" s="371"/>
      <c r="CL77" s="371"/>
      <c r="CM77" s="371"/>
      <c r="CN77" s="371"/>
      <c r="CO77" s="371"/>
      <c r="CP77" s="371"/>
      <c r="CQ77" s="371"/>
      <c r="CR77" s="371"/>
      <c r="CS77" s="371"/>
      <c r="CT77" s="371"/>
      <c r="CU77" s="371"/>
      <c r="CV77" s="371"/>
      <c r="CW77" s="371"/>
      <c r="CX77" s="371"/>
      <c r="CY77" s="371"/>
      <c r="CZ77" s="371"/>
      <c r="DA77" s="371"/>
      <c r="DB77" s="371"/>
      <c r="DC77" s="371"/>
      <c r="DD77" s="371"/>
      <c r="DE77" s="371"/>
      <c r="DF77" s="371"/>
      <c r="DG77" s="371"/>
      <c r="DH77" s="371"/>
      <c r="DI77" s="371"/>
      <c r="DJ77" s="371"/>
      <c r="DK77" s="371"/>
      <c r="DL77" s="371"/>
      <c r="DM77" s="371"/>
      <c r="DN77" s="371"/>
      <c r="DO77" s="371"/>
      <c r="DP77" s="371"/>
      <c r="DQ77" s="371"/>
      <c r="DR77" s="371"/>
      <c r="DS77" s="371"/>
      <c r="DT77" s="371"/>
      <c r="DU77" s="371"/>
      <c r="DV77" s="371"/>
      <c r="DW77" s="371"/>
      <c r="DX77" s="371"/>
      <c r="DY77" s="371"/>
      <c r="DZ77" s="371"/>
      <c r="EA77" s="371"/>
      <c r="EB77" s="371"/>
      <c r="EC77" s="371"/>
      <c r="ED77" s="371"/>
      <c r="EE77" s="371"/>
      <c r="EF77" s="371"/>
      <c r="EG77" s="371"/>
      <c r="EH77" s="371"/>
      <c r="EI77" s="371"/>
      <c r="EJ77" s="371"/>
      <c r="EK77" s="371"/>
      <c r="EL77" s="371"/>
      <c r="EM77" s="371"/>
      <c r="EN77" s="371"/>
      <c r="EO77" s="371"/>
      <c r="EP77" s="371"/>
      <c r="EQ77" s="371"/>
      <c r="ER77" s="371"/>
      <c r="ES77" s="371"/>
      <c r="ET77" s="371"/>
      <c r="EU77" s="371"/>
      <c r="EV77" s="371"/>
      <c r="EW77" s="371"/>
      <c r="EX77" s="371"/>
      <c r="EY77" s="371"/>
      <c r="EZ77" s="371"/>
      <c r="FA77" s="371"/>
      <c r="FB77" s="371"/>
      <c r="FC77" s="371"/>
      <c r="FD77" s="371"/>
      <c r="FE77" s="371"/>
      <c r="FF77" s="371"/>
      <c r="FG77" s="371"/>
      <c r="FH77" s="371"/>
      <c r="FI77" s="371"/>
      <c r="FJ77" s="371"/>
      <c r="FK77" s="371"/>
      <c r="FL77" s="371"/>
      <c r="FM77" s="371"/>
      <c r="FN77" s="371"/>
      <c r="FO77" s="371"/>
      <c r="FP77" s="371"/>
      <c r="FQ77" s="371"/>
      <c r="FR77" s="371"/>
      <c r="FS77" s="371"/>
      <c r="FT77" s="371"/>
      <c r="FU77" s="371"/>
      <c r="FV77" s="371"/>
      <c r="FW77" s="371"/>
      <c r="FX77" s="371"/>
      <c r="FY77" s="371"/>
      <c r="FZ77" s="371"/>
      <c r="GA77" s="371"/>
      <c r="GB77" s="371"/>
      <c r="GC77" s="371"/>
      <c r="GD77" s="371"/>
      <c r="GE77" s="371"/>
      <c r="GF77" s="371"/>
      <c r="GG77" s="371"/>
      <c r="GH77" s="371"/>
      <c r="GI77" s="371"/>
      <c r="GJ77" s="371"/>
      <c r="GK77" s="371"/>
      <c r="GL77" s="371"/>
      <c r="GM77" s="371"/>
      <c r="GN77" s="371"/>
      <c r="GO77" s="371"/>
      <c r="GP77" s="371"/>
      <c r="GQ77" s="371"/>
      <c r="GR77" s="371"/>
      <c r="GS77" s="371"/>
      <c r="GT77" s="371"/>
      <c r="GU77" s="371"/>
      <c r="GV77" s="371"/>
      <c r="GW77" s="371"/>
      <c r="GX77" s="371"/>
      <c r="GY77" s="371"/>
      <c r="GZ77" s="371"/>
      <c r="HA77" s="371"/>
      <c r="HB77" s="371"/>
      <c r="HC77" s="371"/>
      <c r="HD77" s="371"/>
      <c r="HE77" s="371"/>
      <c r="HF77" s="371"/>
      <c r="HG77" s="371"/>
      <c r="HH77" s="371"/>
      <c r="HI77" s="371"/>
      <c r="HJ77" s="371"/>
      <c r="HK77" s="371"/>
      <c r="HL77" s="371"/>
      <c r="HM77" s="371"/>
      <c r="HN77" s="371"/>
      <c r="HO77" s="371"/>
      <c r="HP77" s="371"/>
      <c r="HQ77" s="371"/>
      <c r="HR77" s="371"/>
      <c r="HS77" s="371"/>
      <c r="HT77" s="371"/>
      <c r="HU77" s="371"/>
      <c r="HV77" s="371"/>
      <c r="HW77" s="371"/>
      <c r="HX77" s="371"/>
      <c r="HY77" s="371"/>
      <c r="HZ77" s="371"/>
      <c r="IA77" s="371"/>
      <c r="IB77" s="371"/>
      <c r="IC77" s="371"/>
      <c r="ID77" s="371"/>
      <c r="IE77" s="371"/>
      <c r="IF77" s="371"/>
      <c r="IG77" s="371"/>
      <c r="IH77" s="371"/>
      <c r="II77" s="371"/>
      <c r="IJ77" s="371"/>
    </row>
    <row r="78" spans="1:244" x14ac:dyDescent="0.35">
      <c r="A78" s="469">
        <v>4</v>
      </c>
      <c r="B78" s="470" t="s">
        <v>202</v>
      </c>
      <c r="C78" s="365" t="s">
        <v>199</v>
      </c>
      <c r="D78" s="451">
        <v>19</v>
      </c>
      <c r="E78" s="451">
        <v>19</v>
      </c>
      <c r="F78" s="451">
        <v>19</v>
      </c>
      <c r="G78" s="367">
        <v>19</v>
      </c>
      <c r="H78" s="368">
        <f t="shared" si="7"/>
        <v>100</v>
      </c>
      <c r="I78" s="369">
        <f t="shared" si="8"/>
        <v>100</v>
      </c>
      <c r="J78" s="368"/>
      <c r="K78" s="370">
        <f t="shared" si="9"/>
        <v>0</v>
      </c>
      <c r="L78" s="371"/>
      <c r="M78" s="371"/>
      <c r="N78" s="371"/>
      <c r="O78" s="371"/>
      <c r="P78" s="371"/>
      <c r="Q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H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  <c r="AY78" s="371"/>
      <c r="AZ78" s="371"/>
      <c r="BA78" s="371"/>
      <c r="BB78" s="371"/>
      <c r="BC78" s="371"/>
      <c r="BD78" s="371"/>
      <c r="BE78" s="371"/>
      <c r="BF78" s="371"/>
      <c r="BG78" s="371"/>
      <c r="BH78" s="371"/>
      <c r="BI78" s="371"/>
      <c r="BJ78" s="371"/>
      <c r="BK78" s="371"/>
      <c r="BL78" s="371"/>
      <c r="BM78" s="371"/>
      <c r="BN78" s="371"/>
      <c r="BO78" s="371"/>
      <c r="BP78" s="371"/>
      <c r="BQ78" s="371"/>
      <c r="BR78" s="371"/>
      <c r="BS78" s="371"/>
      <c r="BT78" s="371"/>
      <c r="BU78" s="371"/>
      <c r="BV78" s="371"/>
      <c r="BW78" s="371"/>
      <c r="BX78" s="371"/>
      <c r="BY78" s="371"/>
      <c r="BZ78" s="371"/>
      <c r="CA78" s="371"/>
      <c r="CB78" s="371"/>
      <c r="CC78" s="371"/>
      <c r="CD78" s="371"/>
      <c r="CE78" s="371"/>
      <c r="CF78" s="371"/>
      <c r="CG78" s="371"/>
      <c r="CH78" s="371"/>
      <c r="CI78" s="371"/>
      <c r="CJ78" s="371"/>
      <c r="CK78" s="371"/>
      <c r="CL78" s="371"/>
      <c r="CM78" s="371"/>
      <c r="CN78" s="371"/>
      <c r="CO78" s="371"/>
      <c r="CP78" s="371"/>
      <c r="CQ78" s="371"/>
      <c r="CR78" s="371"/>
      <c r="CS78" s="371"/>
      <c r="CT78" s="371"/>
      <c r="CU78" s="371"/>
      <c r="CV78" s="371"/>
      <c r="CW78" s="371"/>
      <c r="CX78" s="371"/>
      <c r="CY78" s="371"/>
      <c r="CZ78" s="371"/>
      <c r="DA78" s="371"/>
      <c r="DB78" s="371"/>
      <c r="DC78" s="371"/>
      <c r="DD78" s="371"/>
      <c r="DE78" s="371"/>
      <c r="DF78" s="371"/>
      <c r="DG78" s="371"/>
      <c r="DH78" s="371"/>
      <c r="DI78" s="371"/>
      <c r="DJ78" s="371"/>
      <c r="DK78" s="371"/>
      <c r="DL78" s="371"/>
      <c r="DM78" s="371"/>
      <c r="DN78" s="371"/>
      <c r="DO78" s="371"/>
      <c r="DP78" s="371"/>
      <c r="DQ78" s="371"/>
      <c r="DR78" s="371"/>
      <c r="DS78" s="371"/>
      <c r="DT78" s="371"/>
      <c r="DU78" s="371"/>
      <c r="DV78" s="371"/>
      <c r="DW78" s="371"/>
      <c r="DX78" s="371"/>
      <c r="DY78" s="371"/>
      <c r="DZ78" s="371"/>
      <c r="EA78" s="371"/>
      <c r="EB78" s="371"/>
      <c r="EC78" s="371"/>
      <c r="ED78" s="371"/>
      <c r="EE78" s="371"/>
      <c r="EF78" s="371"/>
      <c r="EG78" s="371"/>
      <c r="EH78" s="371"/>
      <c r="EI78" s="371"/>
      <c r="EJ78" s="371"/>
      <c r="EK78" s="371"/>
      <c r="EL78" s="371"/>
      <c r="EM78" s="371"/>
      <c r="EN78" s="371"/>
      <c r="EO78" s="371"/>
      <c r="EP78" s="371"/>
      <c r="EQ78" s="371"/>
      <c r="ER78" s="371"/>
      <c r="ES78" s="371"/>
      <c r="ET78" s="371"/>
      <c r="EU78" s="371"/>
      <c r="EV78" s="371"/>
      <c r="EW78" s="371"/>
      <c r="EX78" s="371"/>
      <c r="EY78" s="371"/>
      <c r="EZ78" s="371"/>
      <c r="FA78" s="371"/>
      <c r="FB78" s="371"/>
      <c r="FC78" s="371"/>
      <c r="FD78" s="371"/>
      <c r="FE78" s="371"/>
      <c r="FF78" s="371"/>
      <c r="FG78" s="371"/>
      <c r="FH78" s="371"/>
      <c r="FI78" s="371"/>
      <c r="FJ78" s="371"/>
      <c r="FK78" s="371"/>
      <c r="FL78" s="371"/>
      <c r="FM78" s="371"/>
      <c r="FN78" s="371"/>
      <c r="FO78" s="371"/>
      <c r="FP78" s="371"/>
      <c r="FQ78" s="371"/>
      <c r="FR78" s="371"/>
      <c r="FS78" s="371"/>
      <c r="FT78" s="371"/>
      <c r="FU78" s="371"/>
      <c r="FV78" s="371"/>
      <c r="FW78" s="371"/>
      <c r="FX78" s="371"/>
      <c r="FY78" s="371"/>
      <c r="FZ78" s="371"/>
      <c r="GA78" s="371"/>
      <c r="GB78" s="371"/>
      <c r="GC78" s="371"/>
      <c r="GD78" s="371"/>
      <c r="GE78" s="371"/>
      <c r="GF78" s="371"/>
      <c r="GG78" s="371"/>
      <c r="GH78" s="371"/>
      <c r="GI78" s="371"/>
      <c r="GJ78" s="371"/>
      <c r="GK78" s="371"/>
      <c r="GL78" s="371"/>
      <c r="GM78" s="371"/>
      <c r="GN78" s="371"/>
      <c r="GO78" s="371"/>
      <c r="GP78" s="371"/>
      <c r="GQ78" s="371"/>
      <c r="GR78" s="371"/>
      <c r="GS78" s="371"/>
      <c r="GT78" s="371"/>
      <c r="GU78" s="371"/>
      <c r="GV78" s="371"/>
      <c r="GW78" s="371"/>
      <c r="GX78" s="371"/>
      <c r="GY78" s="371"/>
      <c r="GZ78" s="371"/>
      <c r="HA78" s="371"/>
      <c r="HB78" s="371"/>
      <c r="HC78" s="371"/>
      <c r="HD78" s="371"/>
      <c r="HE78" s="371"/>
      <c r="HF78" s="371"/>
      <c r="HG78" s="371"/>
      <c r="HH78" s="371"/>
      <c r="HI78" s="371"/>
      <c r="HJ78" s="371"/>
      <c r="HK78" s="371"/>
      <c r="HL78" s="371"/>
      <c r="HM78" s="371"/>
      <c r="HN78" s="371"/>
      <c r="HO78" s="371"/>
      <c r="HP78" s="371"/>
      <c r="HQ78" s="371"/>
      <c r="HR78" s="371"/>
      <c r="HS78" s="371"/>
      <c r="HT78" s="371"/>
      <c r="HU78" s="371"/>
      <c r="HV78" s="371"/>
      <c r="HW78" s="371"/>
      <c r="HX78" s="371"/>
      <c r="HY78" s="371"/>
      <c r="HZ78" s="371"/>
      <c r="IA78" s="371"/>
      <c r="IB78" s="371"/>
      <c r="IC78" s="371"/>
      <c r="ID78" s="371"/>
      <c r="IE78" s="371"/>
      <c r="IF78" s="371"/>
      <c r="IG78" s="371"/>
      <c r="IH78" s="371"/>
      <c r="II78" s="371"/>
      <c r="IJ78" s="371"/>
    </row>
    <row r="79" spans="1:244" x14ac:dyDescent="0.35">
      <c r="A79" s="469">
        <v>5</v>
      </c>
      <c r="B79" s="470" t="s">
        <v>201</v>
      </c>
      <c r="C79" s="365" t="s">
        <v>199</v>
      </c>
      <c r="D79" s="451">
        <v>17</v>
      </c>
      <c r="E79" s="451">
        <v>18</v>
      </c>
      <c r="F79" s="451">
        <v>18</v>
      </c>
      <c r="G79" s="367">
        <v>18</v>
      </c>
      <c r="H79" s="368">
        <f t="shared" si="7"/>
        <v>105.88235294117648</v>
      </c>
      <c r="I79" s="369">
        <f t="shared" si="8"/>
        <v>100</v>
      </c>
      <c r="J79" s="368"/>
      <c r="K79" s="370">
        <f t="shared" si="9"/>
        <v>0</v>
      </c>
      <c r="L79" s="371"/>
      <c r="M79" s="471"/>
      <c r="N79" s="371"/>
      <c r="O79" s="371"/>
      <c r="P79" s="371"/>
      <c r="Q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H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  <c r="AY79" s="371"/>
      <c r="AZ79" s="371"/>
      <c r="BA79" s="371"/>
      <c r="BB79" s="371"/>
      <c r="BC79" s="371"/>
      <c r="BD79" s="371"/>
      <c r="BE79" s="371"/>
      <c r="BF79" s="371"/>
      <c r="BG79" s="371"/>
      <c r="BH79" s="371"/>
      <c r="BI79" s="371"/>
      <c r="BJ79" s="371"/>
      <c r="BK79" s="371"/>
      <c r="BL79" s="371"/>
      <c r="BM79" s="371"/>
      <c r="BN79" s="371"/>
      <c r="BO79" s="371"/>
      <c r="BP79" s="371"/>
      <c r="BQ79" s="371"/>
      <c r="BR79" s="371"/>
      <c r="BS79" s="371"/>
      <c r="BT79" s="371"/>
      <c r="BU79" s="371"/>
      <c r="BV79" s="371"/>
      <c r="BW79" s="371"/>
      <c r="BX79" s="371"/>
      <c r="BY79" s="371"/>
      <c r="BZ79" s="371"/>
      <c r="CA79" s="371"/>
      <c r="CB79" s="371"/>
      <c r="CC79" s="371"/>
      <c r="CD79" s="371"/>
      <c r="CE79" s="371"/>
      <c r="CF79" s="371"/>
      <c r="CG79" s="371"/>
      <c r="CH79" s="371"/>
      <c r="CI79" s="371"/>
      <c r="CJ79" s="371"/>
      <c r="CK79" s="371"/>
      <c r="CL79" s="371"/>
      <c r="CM79" s="371"/>
      <c r="CN79" s="371"/>
      <c r="CO79" s="371"/>
      <c r="CP79" s="371"/>
      <c r="CQ79" s="371"/>
      <c r="CR79" s="371"/>
      <c r="CS79" s="371"/>
      <c r="CT79" s="371"/>
      <c r="CU79" s="371"/>
      <c r="CV79" s="371"/>
      <c r="CW79" s="371"/>
      <c r="CX79" s="371"/>
      <c r="CY79" s="371"/>
      <c r="CZ79" s="371"/>
      <c r="DA79" s="371"/>
      <c r="DB79" s="371"/>
      <c r="DC79" s="371"/>
      <c r="DD79" s="371"/>
      <c r="DE79" s="371"/>
      <c r="DF79" s="371"/>
      <c r="DG79" s="371"/>
      <c r="DH79" s="371"/>
      <c r="DI79" s="371"/>
      <c r="DJ79" s="371"/>
      <c r="DK79" s="371"/>
      <c r="DL79" s="371"/>
      <c r="DM79" s="371"/>
      <c r="DN79" s="371"/>
      <c r="DO79" s="371"/>
      <c r="DP79" s="371"/>
      <c r="DQ79" s="371"/>
      <c r="DR79" s="371"/>
      <c r="DS79" s="371"/>
      <c r="DT79" s="371"/>
      <c r="DU79" s="371"/>
      <c r="DV79" s="371"/>
      <c r="DW79" s="371"/>
      <c r="DX79" s="371"/>
      <c r="DY79" s="371"/>
      <c r="DZ79" s="371"/>
      <c r="EA79" s="371"/>
      <c r="EB79" s="371"/>
      <c r="EC79" s="371"/>
      <c r="ED79" s="371"/>
      <c r="EE79" s="371"/>
      <c r="EF79" s="371"/>
      <c r="EG79" s="371"/>
      <c r="EH79" s="371"/>
      <c r="EI79" s="371"/>
      <c r="EJ79" s="371"/>
      <c r="EK79" s="371"/>
      <c r="EL79" s="371"/>
      <c r="EM79" s="371"/>
      <c r="EN79" s="371"/>
      <c r="EO79" s="371"/>
      <c r="EP79" s="371"/>
      <c r="EQ79" s="371"/>
      <c r="ER79" s="371"/>
      <c r="ES79" s="371"/>
      <c r="ET79" s="371"/>
      <c r="EU79" s="371"/>
      <c r="EV79" s="371"/>
      <c r="EW79" s="371"/>
      <c r="EX79" s="371"/>
      <c r="EY79" s="371"/>
      <c r="EZ79" s="371"/>
      <c r="FA79" s="371"/>
      <c r="FB79" s="371"/>
      <c r="FC79" s="371"/>
      <c r="FD79" s="371"/>
      <c r="FE79" s="371"/>
      <c r="FF79" s="371"/>
      <c r="FG79" s="371"/>
      <c r="FH79" s="371"/>
      <c r="FI79" s="371"/>
      <c r="FJ79" s="371"/>
      <c r="FK79" s="371"/>
      <c r="FL79" s="371"/>
      <c r="FM79" s="371"/>
      <c r="FN79" s="371"/>
      <c r="FO79" s="371"/>
      <c r="FP79" s="371"/>
      <c r="FQ79" s="371"/>
      <c r="FR79" s="371"/>
      <c r="FS79" s="371"/>
      <c r="FT79" s="371"/>
      <c r="FU79" s="371"/>
      <c r="FV79" s="371"/>
      <c r="FW79" s="371"/>
      <c r="FX79" s="371"/>
      <c r="FY79" s="371"/>
      <c r="FZ79" s="371"/>
      <c r="GA79" s="371"/>
      <c r="GB79" s="371"/>
      <c r="GC79" s="371"/>
      <c r="GD79" s="371"/>
      <c r="GE79" s="371"/>
      <c r="GF79" s="371"/>
      <c r="GG79" s="371"/>
      <c r="GH79" s="371"/>
      <c r="GI79" s="371"/>
      <c r="GJ79" s="371"/>
      <c r="GK79" s="371"/>
      <c r="GL79" s="371"/>
      <c r="GM79" s="371"/>
      <c r="GN79" s="371"/>
      <c r="GO79" s="371"/>
      <c r="GP79" s="371"/>
      <c r="GQ79" s="371"/>
      <c r="GR79" s="371"/>
      <c r="GS79" s="371"/>
      <c r="GT79" s="371"/>
      <c r="GU79" s="371"/>
      <c r="GV79" s="371"/>
      <c r="GW79" s="371"/>
      <c r="GX79" s="371"/>
      <c r="GY79" s="371"/>
      <c r="GZ79" s="371"/>
      <c r="HA79" s="371"/>
      <c r="HB79" s="371"/>
      <c r="HC79" s="371"/>
      <c r="HD79" s="371"/>
      <c r="HE79" s="371"/>
      <c r="HF79" s="371"/>
      <c r="HG79" s="371"/>
      <c r="HH79" s="371"/>
      <c r="HI79" s="371"/>
      <c r="HJ79" s="371"/>
      <c r="HK79" s="371"/>
      <c r="HL79" s="371"/>
      <c r="HM79" s="371"/>
      <c r="HN79" s="371"/>
      <c r="HO79" s="371"/>
      <c r="HP79" s="371"/>
      <c r="HQ79" s="371"/>
      <c r="HR79" s="371"/>
      <c r="HS79" s="371"/>
      <c r="HT79" s="371"/>
      <c r="HU79" s="371"/>
      <c r="HV79" s="371"/>
      <c r="HW79" s="371"/>
      <c r="HX79" s="371"/>
      <c r="HY79" s="371"/>
      <c r="HZ79" s="371"/>
      <c r="IA79" s="371"/>
      <c r="IB79" s="371"/>
      <c r="IC79" s="371"/>
      <c r="ID79" s="371"/>
      <c r="IE79" s="371"/>
      <c r="IF79" s="371"/>
      <c r="IG79" s="371"/>
      <c r="IH79" s="371"/>
      <c r="II79" s="371"/>
      <c r="IJ79" s="371"/>
    </row>
    <row r="80" spans="1:244" x14ac:dyDescent="0.35">
      <c r="A80" s="469">
        <v>6</v>
      </c>
      <c r="B80" s="470" t="s">
        <v>200</v>
      </c>
      <c r="C80" s="365" t="s">
        <v>199</v>
      </c>
      <c r="D80" s="451">
        <v>19</v>
      </c>
      <c r="E80" s="451">
        <v>19</v>
      </c>
      <c r="F80" s="451">
        <v>19</v>
      </c>
      <c r="G80" s="367">
        <v>19</v>
      </c>
      <c r="H80" s="368">
        <f t="shared" si="7"/>
        <v>100</v>
      </c>
      <c r="I80" s="369">
        <f t="shared" si="8"/>
        <v>100</v>
      </c>
      <c r="J80" s="368"/>
      <c r="K80" s="370">
        <f t="shared" si="9"/>
        <v>0</v>
      </c>
      <c r="L80" s="371"/>
      <c r="M80" s="371"/>
      <c r="N80" s="371"/>
      <c r="O80" s="371"/>
      <c r="P80" s="371"/>
      <c r="Q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H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  <c r="AY80" s="371"/>
      <c r="AZ80" s="371"/>
      <c r="BA80" s="371"/>
      <c r="BB80" s="371"/>
      <c r="BC80" s="371"/>
      <c r="BD80" s="371"/>
      <c r="BE80" s="371"/>
      <c r="BF80" s="371"/>
      <c r="BG80" s="371"/>
      <c r="BH80" s="371"/>
      <c r="BI80" s="371"/>
      <c r="BJ80" s="371"/>
      <c r="BK80" s="371"/>
      <c r="BL80" s="371"/>
      <c r="BM80" s="371"/>
      <c r="BN80" s="371"/>
      <c r="BO80" s="371"/>
      <c r="BP80" s="371"/>
      <c r="BQ80" s="371"/>
      <c r="BR80" s="371"/>
      <c r="BS80" s="371"/>
      <c r="BT80" s="371"/>
      <c r="BU80" s="371"/>
      <c r="BV80" s="371"/>
      <c r="BW80" s="371"/>
      <c r="BX80" s="371"/>
      <c r="BY80" s="371"/>
      <c r="BZ80" s="371"/>
      <c r="CA80" s="371"/>
      <c r="CB80" s="371"/>
      <c r="CC80" s="371"/>
      <c r="CD80" s="371"/>
      <c r="CE80" s="371"/>
      <c r="CF80" s="371"/>
      <c r="CG80" s="371"/>
      <c r="CH80" s="371"/>
      <c r="CI80" s="371"/>
      <c r="CJ80" s="371"/>
      <c r="CK80" s="371"/>
      <c r="CL80" s="371"/>
      <c r="CM80" s="371"/>
      <c r="CN80" s="371"/>
      <c r="CO80" s="371"/>
      <c r="CP80" s="371"/>
      <c r="CQ80" s="371"/>
      <c r="CR80" s="371"/>
      <c r="CS80" s="371"/>
      <c r="CT80" s="371"/>
      <c r="CU80" s="371"/>
      <c r="CV80" s="371"/>
      <c r="CW80" s="371"/>
      <c r="CX80" s="371"/>
      <c r="CY80" s="371"/>
      <c r="CZ80" s="371"/>
      <c r="DA80" s="371"/>
      <c r="DB80" s="371"/>
      <c r="DC80" s="371"/>
      <c r="DD80" s="371"/>
      <c r="DE80" s="371"/>
      <c r="DF80" s="371"/>
      <c r="DG80" s="371"/>
      <c r="DH80" s="371"/>
      <c r="DI80" s="371"/>
      <c r="DJ80" s="371"/>
      <c r="DK80" s="371"/>
      <c r="DL80" s="371"/>
      <c r="DM80" s="371"/>
      <c r="DN80" s="371"/>
      <c r="DO80" s="371"/>
      <c r="DP80" s="371"/>
      <c r="DQ80" s="371"/>
      <c r="DR80" s="371"/>
      <c r="DS80" s="371"/>
      <c r="DT80" s="371"/>
      <c r="DU80" s="371"/>
      <c r="DV80" s="371"/>
      <c r="DW80" s="371"/>
      <c r="DX80" s="371"/>
      <c r="DY80" s="371"/>
      <c r="DZ80" s="371"/>
      <c r="EA80" s="371"/>
      <c r="EB80" s="371"/>
      <c r="EC80" s="371"/>
      <c r="ED80" s="371"/>
      <c r="EE80" s="371"/>
      <c r="EF80" s="371"/>
      <c r="EG80" s="371"/>
      <c r="EH80" s="371"/>
      <c r="EI80" s="371"/>
      <c r="EJ80" s="371"/>
      <c r="EK80" s="371"/>
      <c r="EL80" s="371"/>
      <c r="EM80" s="371"/>
      <c r="EN80" s="371"/>
      <c r="EO80" s="371"/>
      <c r="EP80" s="371"/>
      <c r="EQ80" s="371"/>
      <c r="ER80" s="371"/>
      <c r="ES80" s="371"/>
      <c r="ET80" s="371"/>
      <c r="EU80" s="371"/>
      <c r="EV80" s="371"/>
      <c r="EW80" s="371"/>
      <c r="EX80" s="371"/>
      <c r="EY80" s="371"/>
      <c r="EZ80" s="371"/>
      <c r="FA80" s="371"/>
      <c r="FB80" s="371"/>
      <c r="FC80" s="371"/>
      <c r="FD80" s="371"/>
      <c r="FE80" s="371"/>
      <c r="FF80" s="371"/>
      <c r="FG80" s="371"/>
      <c r="FH80" s="371"/>
      <c r="FI80" s="371"/>
      <c r="FJ80" s="371"/>
      <c r="FK80" s="371"/>
      <c r="FL80" s="371"/>
      <c r="FM80" s="371"/>
      <c r="FN80" s="371"/>
      <c r="FO80" s="371"/>
      <c r="FP80" s="371"/>
      <c r="FQ80" s="371"/>
      <c r="FR80" s="371"/>
      <c r="FS80" s="371"/>
      <c r="FT80" s="371"/>
      <c r="FU80" s="371"/>
      <c r="FV80" s="371"/>
      <c r="FW80" s="371"/>
      <c r="FX80" s="371"/>
      <c r="FY80" s="371"/>
      <c r="FZ80" s="371"/>
      <c r="GA80" s="371"/>
      <c r="GB80" s="371"/>
      <c r="GC80" s="371"/>
      <c r="GD80" s="371"/>
      <c r="GE80" s="371"/>
      <c r="GF80" s="371"/>
      <c r="GG80" s="371"/>
      <c r="GH80" s="371"/>
      <c r="GI80" s="371"/>
      <c r="GJ80" s="371"/>
      <c r="GK80" s="371"/>
      <c r="GL80" s="371"/>
      <c r="GM80" s="371"/>
      <c r="GN80" s="371"/>
      <c r="GO80" s="371"/>
      <c r="GP80" s="371"/>
      <c r="GQ80" s="371"/>
      <c r="GR80" s="371"/>
      <c r="GS80" s="371"/>
      <c r="GT80" s="371"/>
      <c r="GU80" s="371"/>
      <c r="GV80" s="371"/>
      <c r="GW80" s="371"/>
      <c r="GX80" s="371"/>
      <c r="GY80" s="371"/>
      <c r="GZ80" s="371"/>
      <c r="HA80" s="371"/>
      <c r="HB80" s="371"/>
      <c r="HC80" s="371"/>
      <c r="HD80" s="371"/>
      <c r="HE80" s="371"/>
      <c r="HF80" s="371"/>
      <c r="HG80" s="371"/>
      <c r="HH80" s="371"/>
      <c r="HI80" s="371"/>
      <c r="HJ80" s="371"/>
      <c r="HK80" s="371"/>
      <c r="HL80" s="371"/>
      <c r="HM80" s="371"/>
      <c r="HN80" s="371"/>
      <c r="HO80" s="371"/>
      <c r="HP80" s="371"/>
      <c r="HQ80" s="371"/>
      <c r="HR80" s="371"/>
      <c r="HS80" s="371"/>
      <c r="HT80" s="371"/>
      <c r="HU80" s="371"/>
      <c r="HV80" s="371"/>
      <c r="HW80" s="371"/>
      <c r="HX80" s="371"/>
      <c r="HY80" s="371"/>
      <c r="HZ80" s="371"/>
      <c r="IA80" s="371"/>
      <c r="IB80" s="371"/>
      <c r="IC80" s="371"/>
      <c r="ID80" s="371"/>
      <c r="IE80" s="371"/>
      <c r="IF80" s="371"/>
      <c r="IG80" s="371"/>
      <c r="IH80" s="371"/>
      <c r="II80" s="371"/>
      <c r="IJ80" s="371"/>
    </row>
    <row r="81" spans="1:244" x14ac:dyDescent="0.35">
      <c r="A81" s="469">
        <v>7</v>
      </c>
      <c r="B81" s="472" t="s">
        <v>198</v>
      </c>
      <c r="C81" s="410" t="s">
        <v>15</v>
      </c>
      <c r="D81" s="473">
        <v>90.9</v>
      </c>
      <c r="E81" s="473">
        <v>90.6</v>
      </c>
      <c r="F81" s="473">
        <v>90.6</v>
      </c>
      <c r="G81" s="414">
        <v>90.7</v>
      </c>
      <c r="H81" s="368">
        <f t="shared" si="7"/>
        <v>99.669966996699657</v>
      </c>
      <c r="I81" s="369">
        <f t="shared" si="8"/>
        <v>100.1103752759382</v>
      </c>
      <c r="J81" s="368"/>
      <c r="K81" s="370">
        <f t="shared" si="9"/>
        <v>0.10000000000000853</v>
      </c>
      <c r="M81" s="420"/>
    </row>
    <row r="82" spans="1:244" s="403" customFormat="1" x14ac:dyDescent="0.35">
      <c r="A82" s="384" t="s">
        <v>58</v>
      </c>
      <c r="B82" s="474" t="s">
        <v>197</v>
      </c>
      <c r="C82" s="405"/>
      <c r="D82" s="475">
        <v>86</v>
      </c>
      <c r="E82" s="475">
        <v>85</v>
      </c>
      <c r="F82" s="475">
        <f>F83+F105</f>
        <v>86</v>
      </c>
      <c r="G82" s="397">
        <v>86</v>
      </c>
      <c r="H82" s="398">
        <f t="shared" si="7"/>
        <v>100</v>
      </c>
      <c r="I82" s="399">
        <f t="shared" si="8"/>
        <v>100</v>
      </c>
      <c r="J82" s="398"/>
      <c r="K82" s="370">
        <f t="shared" si="9"/>
        <v>0</v>
      </c>
      <c r="L82" s="402"/>
      <c r="M82" s="434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  <c r="AA82" s="402"/>
      <c r="AB82" s="402"/>
      <c r="AC82" s="402"/>
      <c r="AD82" s="402"/>
      <c r="AE82" s="402"/>
      <c r="AF82" s="402"/>
      <c r="AG82" s="402"/>
      <c r="AH82" s="402"/>
      <c r="AI82" s="402"/>
      <c r="AJ82" s="402"/>
      <c r="AK82" s="402"/>
      <c r="AL82" s="402"/>
      <c r="AM82" s="402"/>
      <c r="AN82" s="402"/>
      <c r="AO82" s="402"/>
      <c r="AP82" s="402"/>
      <c r="AQ82" s="402"/>
      <c r="AR82" s="402"/>
      <c r="AS82" s="402"/>
      <c r="AT82" s="402"/>
      <c r="AU82" s="402"/>
      <c r="AV82" s="402"/>
      <c r="AW82" s="402"/>
      <c r="AX82" s="402"/>
      <c r="AY82" s="402"/>
      <c r="AZ82" s="402"/>
      <c r="BA82" s="402"/>
      <c r="BB82" s="402"/>
      <c r="BC82" s="402"/>
      <c r="BD82" s="402"/>
      <c r="BE82" s="402"/>
      <c r="BF82" s="402"/>
      <c r="BG82" s="402"/>
      <c r="BH82" s="402"/>
      <c r="BI82" s="402"/>
      <c r="BJ82" s="402"/>
      <c r="BK82" s="402"/>
      <c r="BL82" s="402"/>
      <c r="BM82" s="402"/>
      <c r="BN82" s="402"/>
      <c r="BO82" s="402"/>
      <c r="BP82" s="402"/>
      <c r="BQ82" s="402"/>
      <c r="BR82" s="402"/>
      <c r="BS82" s="402"/>
      <c r="BT82" s="402"/>
      <c r="BU82" s="402"/>
      <c r="BV82" s="402"/>
      <c r="BW82" s="402"/>
      <c r="BX82" s="402"/>
      <c r="BY82" s="402"/>
      <c r="BZ82" s="402"/>
      <c r="CA82" s="402"/>
      <c r="CB82" s="402"/>
      <c r="CC82" s="402"/>
      <c r="CD82" s="402"/>
      <c r="CE82" s="402"/>
      <c r="CF82" s="402"/>
      <c r="CG82" s="402"/>
      <c r="CH82" s="402"/>
      <c r="CI82" s="402"/>
      <c r="CJ82" s="402"/>
      <c r="CK82" s="402"/>
      <c r="CL82" s="402"/>
      <c r="CM82" s="402"/>
      <c r="CN82" s="402"/>
      <c r="CO82" s="402"/>
      <c r="CP82" s="402"/>
      <c r="CQ82" s="402"/>
      <c r="CR82" s="402"/>
      <c r="CS82" s="402"/>
      <c r="CT82" s="402"/>
      <c r="CU82" s="402"/>
      <c r="CV82" s="402"/>
      <c r="CW82" s="402"/>
      <c r="CX82" s="402"/>
      <c r="CY82" s="402"/>
      <c r="CZ82" s="402"/>
      <c r="DA82" s="402"/>
      <c r="DB82" s="402"/>
      <c r="DC82" s="402"/>
      <c r="DD82" s="402"/>
      <c r="DE82" s="402"/>
      <c r="DF82" s="402"/>
      <c r="DG82" s="402"/>
      <c r="DH82" s="402"/>
      <c r="DI82" s="402"/>
      <c r="DJ82" s="402"/>
      <c r="DK82" s="402"/>
      <c r="DL82" s="402"/>
      <c r="DM82" s="402"/>
      <c r="DN82" s="402"/>
      <c r="DO82" s="402"/>
      <c r="DP82" s="402"/>
      <c r="DQ82" s="402"/>
      <c r="DR82" s="402"/>
      <c r="DS82" s="402"/>
      <c r="DT82" s="402"/>
      <c r="DU82" s="402"/>
      <c r="DV82" s="402"/>
      <c r="DW82" s="402"/>
      <c r="DX82" s="402"/>
      <c r="DY82" s="402"/>
      <c r="DZ82" s="402"/>
      <c r="EA82" s="402"/>
      <c r="EB82" s="402"/>
      <c r="EC82" s="402"/>
      <c r="ED82" s="402"/>
      <c r="EE82" s="402"/>
      <c r="EF82" s="402"/>
      <c r="EG82" s="402"/>
      <c r="EH82" s="402"/>
      <c r="EI82" s="402"/>
      <c r="EJ82" s="402"/>
      <c r="EK82" s="402"/>
      <c r="EL82" s="402"/>
      <c r="EM82" s="402"/>
      <c r="EN82" s="402"/>
      <c r="EO82" s="402"/>
      <c r="EP82" s="402"/>
      <c r="EQ82" s="402"/>
      <c r="ER82" s="402"/>
      <c r="ES82" s="402"/>
      <c r="ET82" s="402"/>
      <c r="EU82" s="402"/>
      <c r="EV82" s="402"/>
      <c r="EW82" s="402"/>
      <c r="EX82" s="402"/>
      <c r="EY82" s="402"/>
      <c r="EZ82" s="402"/>
      <c r="FA82" s="402"/>
      <c r="FB82" s="402"/>
      <c r="FC82" s="402"/>
      <c r="FD82" s="402"/>
      <c r="FE82" s="402"/>
      <c r="FF82" s="402"/>
      <c r="FG82" s="402"/>
      <c r="FH82" s="402"/>
      <c r="FI82" s="402"/>
      <c r="FJ82" s="402"/>
      <c r="FK82" s="402"/>
      <c r="FL82" s="402"/>
      <c r="FM82" s="402"/>
      <c r="FN82" s="402"/>
      <c r="FO82" s="402"/>
      <c r="FP82" s="402"/>
      <c r="FQ82" s="402"/>
      <c r="FR82" s="402"/>
      <c r="FS82" s="402"/>
      <c r="FT82" s="402"/>
      <c r="FU82" s="402"/>
      <c r="FV82" s="402"/>
      <c r="FW82" s="402"/>
      <c r="FX82" s="402"/>
      <c r="FY82" s="402"/>
      <c r="FZ82" s="402"/>
      <c r="GA82" s="402"/>
      <c r="GB82" s="402"/>
      <c r="GC82" s="402"/>
      <c r="GD82" s="402"/>
      <c r="GE82" s="402"/>
      <c r="GF82" s="402"/>
      <c r="GG82" s="402"/>
      <c r="GH82" s="402"/>
      <c r="GI82" s="402"/>
      <c r="GJ82" s="402"/>
      <c r="GK82" s="402"/>
      <c r="GL82" s="402"/>
      <c r="GM82" s="402"/>
      <c r="GN82" s="402"/>
      <c r="GO82" s="402"/>
      <c r="GP82" s="402"/>
      <c r="GQ82" s="402"/>
      <c r="GR82" s="402"/>
      <c r="GS82" s="402"/>
      <c r="GT82" s="402"/>
      <c r="GU82" s="402"/>
      <c r="GV82" s="402"/>
      <c r="GW82" s="402"/>
      <c r="GX82" s="402"/>
      <c r="GY82" s="402"/>
      <c r="GZ82" s="402"/>
      <c r="HA82" s="402"/>
      <c r="HB82" s="402"/>
      <c r="HC82" s="402"/>
      <c r="HD82" s="402"/>
      <c r="HE82" s="402"/>
      <c r="HF82" s="402"/>
      <c r="HG82" s="402"/>
      <c r="HH82" s="402"/>
      <c r="HI82" s="402"/>
      <c r="HJ82" s="402"/>
      <c r="HK82" s="402"/>
      <c r="HL82" s="402"/>
      <c r="HM82" s="402"/>
      <c r="HN82" s="402"/>
      <c r="HO82" s="402"/>
      <c r="HP82" s="402"/>
      <c r="HQ82" s="402"/>
      <c r="HR82" s="402"/>
      <c r="HS82" s="402"/>
      <c r="HT82" s="402"/>
      <c r="HU82" s="402"/>
      <c r="HV82" s="402"/>
      <c r="HW82" s="402"/>
      <c r="HX82" s="402"/>
      <c r="HY82" s="402"/>
      <c r="HZ82" s="402"/>
      <c r="IA82" s="402"/>
      <c r="IB82" s="402"/>
      <c r="IC82" s="402"/>
      <c r="ID82" s="402"/>
      <c r="IE82" s="402"/>
      <c r="IF82" s="402"/>
      <c r="IG82" s="402"/>
      <c r="IH82" s="402"/>
      <c r="II82" s="402"/>
      <c r="IJ82" s="402"/>
    </row>
    <row r="83" spans="1:244" s="403" customFormat="1" x14ac:dyDescent="0.35">
      <c r="A83" s="384">
        <v>1</v>
      </c>
      <c r="B83" s="476" t="s">
        <v>196</v>
      </c>
      <c r="C83" s="405" t="s">
        <v>188</v>
      </c>
      <c r="D83" s="475">
        <v>66</v>
      </c>
      <c r="E83" s="475">
        <v>65</v>
      </c>
      <c r="F83" s="475">
        <f>SUM(F86,F94,F98,F102)</f>
        <v>66</v>
      </c>
      <c r="G83" s="397">
        <f>SUM(G86,G89)</f>
        <v>66</v>
      </c>
      <c r="H83" s="398">
        <f t="shared" si="7"/>
        <v>100</v>
      </c>
      <c r="I83" s="399">
        <f t="shared" si="8"/>
        <v>100</v>
      </c>
      <c r="J83" s="398"/>
      <c r="K83" s="370">
        <f t="shared" si="9"/>
        <v>0</v>
      </c>
      <c r="L83" s="434"/>
      <c r="M83" s="434"/>
      <c r="N83" s="402"/>
      <c r="O83" s="402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402"/>
      <c r="AC83" s="402"/>
      <c r="AD83" s="402"/>
      <c r="AE83" s="402"/>
      <c r="AF83" s="402"/>
      <c r="AG83" s="402"/>
      <c r="AH83" s="402"/>
      <c r="AI83" s="402"/>
      <c r="AJ83" s="402"/>
      <c r="AK83" s="402"/>
      <c r="AL83" s="402"/>
      <c r="AM83" s="402"/>
      <c r="AN83" s="402"/>
      <c r="AO83" s="402"/>
      <c r="AP83" s="402"/>
      <c r="AQ83" s="402"/>
      <c r="AR83" s="402"/>
      <c r="AS83" s="402"/>
      <c r="AT83" s="402"/>
      <c r="AU83" s="402"/>
      <c r="AV83" s="402"/>
      <c r="AW83" s="402"/>
      <c r="AX83" s="402"/>
      <c r="AY83" s="402"/>
      <c r="AZ83" s="402"/>
      <c r="BA83" s="402"/>
      <c r="BB83" s="402"/>
      <c r="BC83" s="402"/>
      <c r="BD83" s="402"/>
      <c r="BE83" s="402"/>
      <c r="BF83" s="402"/>
      <c r="BG83" s="402"/>
      <c r="BH83" s="402"/>
      <c r="BI83" s="402"/>
      <c r="BJ83" s="402"/>
      <c r="BK83" s="402"/>
      <c r="BL83" s="402"/>
      <c r="BM83" s="402"/>
      <c r="BN83" s="402"/>
      <c r="BO83" s="402"/>
      <c r="BP83" s="402"/>
      <c r="BQ83" s="402"/>
      <c r="BR83" s="402"/>
      <c r="BS83" s="402"/>
      <c r="BT83" s="402"/>
      <c r="BU83" s="402"/>
      <c r="BV83" s="402"/>
      <c r="BW83" s="402"/>
      <c r="BX83" s="402"/>
      <c r="BY83" s="402"/>
      <c r="BZ83" s="402"/>
      <c r="CA83" s="402"/>
      <c r="CB83" s="402"/>
      <c r="CC83" s="402"/>
      <c r="CD83" s="402"/>
      <c r="CE83" s="402"/>
      <c r="CF83" s="402"/>
      <c r="CG83" s="402"/>
      <c r="CH83" s="402"/>
      <c r="CI83" s="402"/>
      <c r="CJ83" s="402"/>
      <c r="CK83" s="402"/>
      <c r="CL83" s="402"/>
      <c r="CM83" s="402"/>
      <c r="CN83" s="402"/>
      <c r="CO83" s="402"/>
      <c r="CP83" s="402"/>
      <c r="CQ83" s="402"/>
      <c r="CR83" s="402"/>
      <c r="CS83" s="402"/>
      <c r="CT83" s="402"/>
      <c r="CU83" s="402"/>
      <c r="CV83" s="402"/>
      <c r="CW83" s="402"/>
      <c r="CX83" s="402"/>
      <c r="CY83" s="402"/>
      <c r="CZ83" s="402"/>
      <c r="DA83" s="402"/>
      <c r="DB83" s="402"/>
      <c r="DC83" s="402"/>
      <c r="DD83" s="402"/>
      <c r="DE83" s="402"/>
      <c r="DF83" s="402"/>
      <c r="DG83" s="402"/>
      <c r="DH83" s="402"/>
      <c r="DI83" s="402"/>
      <c r="DJ83" s="402"/>
      <c r="DK83" s="402"/>
      <c r="DL83" s="402"/>
      <c r="DM83" s="402"/>
      <c r="DN83" s="402"/>
      <c r="DO83" s="402"/>
      <c r="DP83" s="402"/>
      <c r="DQ83" s="402"/>
      <c r="DR83" s="402"/>
      <c r="DS83" s="402"/>
      <c r="DT83" s="402"/>
      <c r="DU83" s="402"/>
      <c r="DV83" s="402"/>
      <c r="DW83" s="402"/>
      <c r="DX83" s="402"/>
      <c r="DY83" s="402"/>
      <c r="DZ83" s="402"/>
      <c r="EA83" s="402"/>
      <c r="EB83" s="402"/>
      <c r="EC83" s="402"/>
      <c r="ED83" s="402"/>
      <c r="EE83" s="402"/>
      <c r="EF83" s="402"/>
      <c r="EG83" s="402"/>
      <c r="EH83" s="402"/>
      <c r="EI83" s="402"/>
      <c r="EJ83" s="402"/>
      <c r="EK83" s="402"/>
      <c r="EL83" s="402"/>
      <c r="EM83" s="402"/>
      <c r="EN83" s="402"/>
      <c r="EO83" s="402"/>
      <c r="EP83" s="402"/>
      <c r="EQ83" s="402"/>
      <c r="ER83" s="402"/>
      <c r="ES83" s="402"/>
      <c r="ET83" s="402"/>
      <c r="EU83" s="402"/>
      <c r="EV83" s="402"/>
      <c r="EW83" s="402"/>
      <c r="EX83" s="402"/>
      <c r="EY83" s="402"/>
      <c r="EZ83" s="402"/>
      <c r="FA83" s="402"/>
      <c r="FB83" s="402"/>
      <c r="FC83" s="402"/>
      <c r="FD83" s="402"/>
      <c r="FE83" s="402"/>
      <c r="FF83" s="402"/>
      <c r="FG83" s="402"/>
      <c r="FH83" s="402"/>
      <c r="FI83" s="402"/>
      <c r="FJ83" s="402"/>
      <c r="FK83" s="402"/>
      <c r="FL83" s="402"/>
      <c r="FM83" s="402"/>
      <c r="FN83" s="402"/>
      <c r="FO83" s="402"/>
      <c r="FP83" s="402"/>
      <c r="FQ83" s="402"/>
      <c r="FR83" s="402"/>
      <c r="FS83" s="402"/>
      <c r="FT83" s="402"/>
      <c r="FU83" s="402"/>
      <c r="FV83" s="402"/>
      <c r="FW83" s="402"/>
      <c r="FX83" s="402"/>
      <c r="FY83" s="402"/>
      <c r="FZ83" s="402"/>
      <c r="GA83" s="402"/>
      <c r="GB83" s="402"/>
      <c r="GC83" s="402"/>
      <c r="GD83" s="402"/>
      <c r="GE83" s="402"/>
      <c r="GF83" s="402"/>
      <c r="GG83" s="402"/>
      <c r="GH83" s="402"/>
      <c r="GI83" s="402"/>
      <c r="GJ83" s="402"/>
      <c r="GK83" s="402"/>
      <c r="GL83" s="402"/>
      <c r="GM83" s="402"/>
      <c r="GN83" s="402"/>
      <c r="GO83" s="402"/>
      <c r="GP83" s="402"/>
      <c r="GQ83" s="402"/>
      <c r="GR83" s="402"/>
      <c r="GS83" s="402"/>
      <c r="GT83" s="402"/>
      <c r="GU83" s="402"/>
      <c r="GV83" s="402"/>
      <c r="GW83" s="402"/>
      <c r="GX83" s="402"/>
      <c r="GY83" s="402"/>
      <c r="GZ83" s="402"/>
      <c r="HA83" s="402"/>
      <c r="HB83" s="402"/>
      <c r="HC83" s="402"/>
      <c r="HD83" s="402"/>
      <c r="HE83" s="402"/>
      <c r="HF83" s="402"/>
      <c r="HG83" s="402"/>
      <c r="HH83" s="402"/>
      <c r="HI83" s="402"/>
      <c r="HJ83" s="402"/>
      <c r="HK83" s="402"/>
      <c r="HL83" s="402"/>
      <c r="HM83" s="402"/>
      <c r="HN83" s="402"/>
      <c r="HO83" s="402"/>
      <c r="HP83" s="402"/>
      <c r="HQ83" s="402"/>
      <c r="HR83" s="402"/>
      <c r="HS83" s="402"/>
      <c r="HT83" s="402"/>
      <c r="HU83" s="402"/>
      <c r="HV83" s="402"/>
      <c r="HW83" s="402"/>
      <c r="HX83" s="402"/>
      <c r="HY83" s="402"/>
      <c r="HZ83" s="402"/>
      <c r="IA83" s="402"/>
      <c r="IB83" s="402"/>
      <c r="IC83" s="402"/>
      <c r="ID83" s="402"/>
      <c r="IE83" s="402"/>
      <c r="IF83" s="402"/>
      <c r="IG83" s="402"/>
      <c r="IH83" s="402"/>
      <c r="II83" s="402"/>
      <c r="IJ83" s="402"/>
    </row>
    <row r="84" spans="1:244" x14ac:dyDescent="0.35">
      <c r="A84" s="384"/>
      <c r="B84" s="417" t="s">
        <v>186</v>
      </c>
      <c r="C84" s="365" t="s">
        <v>178</v>
      </c>
      <c r="D84" s="419">
        <v>55</v>
      </c>
      <c r="E84" s="419">
        <v>57</v>
      </c>
      <c r="F84" s="419">
        <f>SUM(F87,F91)</f>
        <v>56</v>
      </c>
      <c r="G84" s="367">
        <f>SUM(G87,G95,G99,G103)</f>
        <v>57</v>
      </c>
      <c r="H84" s="368">
        <f t="shared" si="7"/>
        <v>101.81818181818181</v>
      </c>
      <c r="I84" s="369">
        <f t="shared" si="8"/>
        <v>101.78571428571428</v>
      </c>
      <c r="J84" s="368"/>
      <c r="K84" s="370">
        <f t="shared" si="9"/>
        <v>1</v>
      </c>
      <c r="L84" s="477"/>
      <c r="M84" s="372"/>
      <c r="N84" s="371"/>
      <c r="O84" s="371"/>
      <c r="P84" s="371"/>
      <c r="Q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H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  <c r="AY84" s="371"/>
      <c r="AZ84" s="371"/>
      <c r="BA84" s="371"/>
      <c r="BB84" s="371"/>
      <c r="BC84" s="371"/>
      <c r="BD84" s="371"/>
      <c r="BE84" s="371"/>
      <c r="BF84" s="371"/>
      <c r="BG84" s="371"/>
      <c r="BH84" s="371"/>
      <c r="BI84" s="371"/>
      <c r="BJ84" s="371"/>
      <c r="BK84" s="371"/>
      <c r="BL84" s="371"/>
      <c r="BM84" s="371"/>
      <c r="BN84" s="371"/>
      <c r="BO84" s="371"/>
      <c r="BP84" s="371"/>
      <c r="BQ84" s="371"/>
      <c r="BR84" s="371"/>
      <c r="BS84" s="371"/>
      <c r="BT84" s="371"/>
      <c r="BU84" s="371"/>
      <c r="BV84" s="371"/>
      <c r="BW84" s="371"/>
      <c r="BX84" s="371"/>
      <c r="BY84" s="371"/>
      <c r="BZ84" s="371"/>
      <c r="CA84" s="371"/>
      <c r="CB84" s="371"/>
      <c r="CC84" s="371"/>
      <c r="CD84" s="371"/>
      <c r="CE84" s="371"/>
      <c r="CF84" s="371"/>
      <c r="CG84" s="371"/>
      <c r="CH84" s="371"/>
      <c r="CI84" s="371"/>
      <c r="CJ84" s="371"/>
      <c r="CK84" s="371"/>
      <c r="CL84" s="371"/>
      <c r="CM84" s="371"/>
      <c r="CN84" s="371"/>
      <c r="CO84" s="371"/>
      <c r="CP84" s="371"/>
      <c r="CQ84" s="371"/>
      <c r="CR84" s="371"/>
      <c r="CS84" s="371"/>
      <c r="CT84" s="371"/>
      <c r="CU84" s="371"/>
      <c r="CV84" s="371"/>
      <c r="CW84" s="371"/>
      <c r="CX84" s="371"/>
      <c r="CY84" s="371"/>
      <c r="CZ84" s="371"/>
      <c r="DA84" s="371"/>
      <c r="DB84" s="371"/>
      <c r="DC84" s="371"/>
      <c r="DD84" s="371"/>
      <c r="DE84" s="371"/>
      <c r="DF84" s="371"/>
      <c r="DG84" s="371"/>
      <c r="DH84" s="371"/>
      <c r="DI84" s="371"/>
      <c r="DJ84" s="371"/>
      <c r="DK84" s="371"/>
      <c r="DL84" s="371"/>
      <c r="DM84" s="371"/>
      <c r="DN84" s="371"/>
      <c r="DO84" s="371"/>
      <c r="DP84" s="371"/>
      <c r="DQ84" s="371"/>
      <c r="DR84" s="371"/>
      <c r="DS84" s="371"/>
      <c r="DT84" s="371"/>
      <c r="DU84" s="371"/>
      <c r="DV84" s="371"/>
      <c r="DW84" s="371"/>
      <c r="DX84" s="371"/>
      <c r="DY84" s="371"/>
      <c r="DZ84" s="371"/>
      <c r="EA84" s="371"/>
      <c r="EB84" s="371"/>
      <c r="EC84" s="371"/>
      <c r="ED84" s="371"/>
      <c r="EE84" s="371"/>
      <c r="EF84" s="371"/>
      <c r="EG84" s="371"/>
      <c r="EH84" s="371"/>
      <c r="EI84" s="371"/>
      <c r="EJ84" s="371"/>
      <c r="EK84" s="371"/>
      <c r="EL84" s="371"/>
      <c r="EM84" s="371"/>
      <c r="EN84" s="371"/>
      <c r="EO84" s="371"/>
      <c r="EP84" s="371"/>
      <c r="EQ84" s="371"/>
      <c r="ER84" s="371"/>
      <c r="ES84" s="371"/>
      <c r="ET84" s="371"/>
      <c r="EU84" s="371"/>
      <c r="EV84" s="371"/>
      <c r="EW84" s="371"/>
      <c r="EX84" s="371"/>
      <c r="EY84" s="371"/>
      <c r="EZ84" s="371"/>
      <c r="FA84" s="371"/>
      <c r="FB84" s="371"/>
      <c r="FC84" s="371"/>
      <c r="FD84" s="371"/>
      <c r="FE84" s="371"/>
      <c r="FF84" s="371"/>
      <c r="FG84" s="371"/>
      <c r="FH84" s="371"/>
      <c r="FI84" s="371"/>
      <c r="FJ84" s="371"/>
      <c r="FK84" s="371"/>
      <c r="FL84" s="371"/>
      <c r="FM84" s="371"/>
      <c r="FN84" s="371"/>
      <c r="FO84" s="371"/>
      <c r="FP84" s="371"/>
      <c r="FQ84" s="371"/>
      <c r="FR84" s="371"/>
      <c r="FS84" s="371"/>
      <c r="FT84" s="371"/>
      <c r="FU84" s="371"/>
      <c r="FV84" s="371"/>
      <c r="FW84" s="371"/>
      <c r="FX84" s="371"/>
      <c r="FY84" s="371"/>
      <c r="FZ84" s="371"/>
      <c r="GA84" s="371"/>
      <c r="GB84" s="371"/>
      <c r="GC84" s="371"/>
      <c r="GD84" s="371"/>
      <c r="GE84" s="371"/>
      <c r="GF84" s="371"/>
      <c r="GG84" s="371"/>
      <c r="GH84" s="371"/>
      <c r="GI84" s="371"/>
      <c r="GJ84" s="371"/>
      <c r="GK84" s="371"/>
      <c r="GL84" s="371"/>
      <c r="GM84" s="371"/>
      <c r="GN84" s="371"/>
      <c r="GO84" s="371"/>
      <c r="GP84" s="371"/>
      <c r="GQ84" s="371"/>
      <c r="GR84" s="371"/>
      <c r="GS84" s="371"/>
      <c r="GT84" s="371"/>
      <c r="GU84" s="371"/>
      <c r="GV84" s="371"/>
      <c r="GW84" s="371"/>
      <c r="GX84" s="371"/>
      <c r="GY84" s="371"/>
      <c r="GZ84" s="371"/>
      <c r="HA84" s="371"/>
      <c r="HB84" s="371"/>
      <c r="HC84" s="371"/>
      <c r="HD84" s="371"/>
      <c r="HE84" s="371"/>
      <c r="HF84" s="371"/>
      <c r="HG84" s="371"/>
      <c r="HH84" s="371"/>
      <c r="HI84" s="371"/>
      <c r="HJ84" s="371"/>
      <c r="HK84" s="371"/>
      <c r="HL84" s="371"/>
      <c r="HM84" s="371"/>
      <c r="HN84" s="371"/>
      <c r="HO84" s="371"/>
      <c r="HP84" s="371"/>
      <c r="HQ84" s="371"/>
      <c r="HR84" s="371"/>
      <c r="HS84" s="371"/>
      <c r="HT84" s="371"/>
      <c r="HU84" s="371"/>
      <c r="HV84" s="371"/>
      <c r="HW84" s="371"/>
      <c r="HX84" s="371"/>
      <c r="HY84" s="371"/>
      <c r="HZ84" s="371"/>
      <c r="IA84" s="371"/>
      <c r="IB84" s="371"/>
      <c r="IC84" s="371"/>
      <c r="ID84" s="371"/>
      <c r="IE84" s="371"/>
      <c r="IF84" s="371"/>
      <c r="IG84" s="371"/>
      <c r="IH84" s="371"/>
      <c r="II84" s="371"/>
      <c r="IJ84" s="371"/>
    </row>
    <row r="85" spans="1:244" x14ac:dyDescent="0.35">
      <c r="A85" s="384"/>
      <c r="B85" s="449" t="s">
        <v>195</v>
      </c>
      <c r="C85" s="365" t="s">
        <v>178</v>
      </c>
      <c r="D85" s="419">
        <v>55</v>
      </c>
      <c r="E85" s="419">
        <v>57</v>
      </c>
      <c r="F85" s="419">
        <f>F88+F92</f>
        <v>57</v>
      </c>
      <c r="G85" s="367">
        <f>SUM(G88,G96,G100,G104)</f>
        <v>58</v>
      </c>
      <c r="H85" s="368">
        <f t="shared" si="7"/>
        <v>103.63636363636364</v>
      </c>
      <c r="I85" s="369">
        <f t="shared" si="8"/>
        <v>101.75438596491229</v>
      </c>
      <c r="J85" s="368"/>
      <c r="K85" s="370">
        <f t="shared" si="9"/>
        <v>1</v>
      </c>
      <c r="L85" s="477"/>
      <c r="M85" s="372"/>
      <c r="N85" s="371"/>
      <c r="O85" s="371"/>
      <c r="P85" s="371"/>
      <c r="Q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H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  <c r="AY85" s="371"/>
      <c r="AZ85" s="371"/>
      <c r="BA85" s="371"/>
      <c r="BB85" s="371"/>
      <c r="BC85" s="371"/>
      <c r="BD85" s="371"/>
      <c r="BE85" s="371"/>
      <c r="BF85" s="371"/>
      <c r="BG85" s="371"/>
      <c r="BH85" s="371"/>
      <c r="BI85" s="371"/>
      <c r="BJ85" s="371"/>
      <c r="BK85" s="371"/>
      <c r="BL85" s="371"/>
      <c r="BM85" s="371"/>
      <c r="BN85" s="371"/>
      <c r="BO85" s="371"/>
      <c r="BP85" s="371"/>
      <c r="BQ85" s="371"/>
      <c r="BR85" s="371"/>
      <c r="BS85" s="371"/>
      <c r="BT85" s="371"/>
      <c r="BU85" s="371"/>
      <c r="BV85" s="371"/>
      <c r="BW85" s="371"/>
      <c r="BX85" s="371"/>
      <c r="BY85" s="371"/>
      <c r="BZ85" s="371"/>
      <c r="CA85" s="371"/>
      <c r="CB85" s="371"/>
      <c r="CC85" s="371"/>
      <c r="CD85" s="371"/>
      <c r="CE85" s="371"/>
      <c r="CF85" s="371"/>
      <c r="CG85" s="371"/>
      <c r="CH85" s="371"/>
      <c r="CI85" s="371"/>
      <c r="CJ85" s="371"/>
      <c r="CK85" s="371"/>
      <c r="CL85" s="371"/>
      <c r="CM85" s="371"/>
      <c r="CN85" s="371"/>
      <c r="CO85" s="371"/>
      <c r="CP85" s="371"/>
      <c r="CQ85" s="371"/>
      <c r="CR85" s="371"/>
      <c r="CS85" s="371"/>
      <c r="CT85" s="371"/>
      <c r="CU85" s="371"/>
      <c r="CV85" s="371"/>
      <c r="CW85" s="371"/>
      <c r="CX85" s="371"/>
      <c r="CY85" s="371"/>
      <c r="CZ85" s="371"/>
      <c r="DA85" s="371"/>
      <c r="DB85" s="371"/>
      <c r="DC85" s="371"/>
      <c r="DD85" s="371"/>
      <c r="DE85" s="371"/>
      <c r="DF85" s="371"/>
      <c r="DG85" s="371"/>
      <c r="DH85" s="371"/>
      <c r="DI85" s="371"/>
      <c r="DJ85" s="371"/>
      <c r="DK85" s="371"/>
      <c r="DL85" s="371"/>
      <c r="DM85" s="371"/>
      <c r="DN85" s="371"/>
      <c r="DO85" s="371"/>
      <c r="DP85" s="371"/>
      <c r="DQ85" s="371"/>
      <c r="DR85" s="371"/>
      <c r="DS85" s="371"/>
      <c r="DT85" s="371"/>
      <c r="DU85" s="371"/>
      <c r="DV85" s="371"/>
      <c r="DW85" s="371"/>
      <c r="DX85" s="371"/>
      <c r="DY85" s="371"/>
      <c r="DZ85" s="371"/>
      <c r="EA85" s="371"/>
      <c r="EB85" s="371"/>
      <c r="EC85" s="371"/>
      <c r="ED85" s="371"/>
      <c r="EE85" s="371"/>
      <c r="EF85" s="371"/>
      <c r="EG85" s="371"/>
      <c r="EH85" s="371"/>
      <c r="EI85" s="371"/>
      <c r="EJ85" s="371"/>
      <c r="EK85" s="371"/>
      <c r="EL85" s="371"/>
      <c r="EM85" s="371"/>
      <c r="EN85" s="371"/>
      <c r="EO85" s="371"/>
      <c r="EP85" s="371"/>
      <c r="EQ85" s="371"/>
      <c r="ER85" s="371"/>
      <c r="ES85" s="371"/>
      <c r="ET85" s="371"/>
      <c r="EU85" s="371"/>
      <c r="EV85" s="371"/>
      <c r="EW85" s="371"/>
      <c r="EX85" s="371"/>
      <c r="EY85" s="371"/>
      <c r="EZ85" s="371"/>
      <c r="FA85" s="371"/>
      <c r="FB85" s="371"/>
      <c r="FC85" s="371"/>
      <c r="FD85" s="371"/>
      <c r="FE85" s="371"/>
      <c r="FF85" s="371"/>
      <c r="FG85" s="371"/>
      <c r="FH85" s="371"/>
      <c r="FI85" s="371"/>
      <c r="FJ85" s="371"/>
      <c r="FK85" s="371"/>
      <c r="FL85" s="371"/>
      <c r="FM85" s="371"/>
      <c r="FN85" s="371"/>
      <c r="FO85" s="371"/>
      <c r="FP85" s="371"/>
      <c r="FQ85" s="371"/>
      <c r="FR85" s="371"/>
      <c r="FS85" s="371"/>
      <c r="FT85" s="371"/>
      <c r="FU85" s="371"/>
      <c r="FV85" s="371"/>
      <c r="FW85" s="371"/>
      <c r="FX85" s="371"/>
      <c r="FY85" s="371"/>
      <c r="FZ85" s="371"/>
      <c r="GA85" s="371"/>
      <c r="GB85" s="371"/>
      <c r="GC85" s="371"/>
      <c r="GD85" s="371"/>
      <c r="GE85" s="371"/>
      <c r="GF85" s="371"/>
      <c r="GG85" s="371"/>
      <c r="GH85" s="371"/>
      <c r="GI85" s="371"/>
      <c r="GJ85" s="371"/>
      <c r="GK85" s="371"/>
      <c r="GL85" s="371"/>
      <c r="GM85" s="371"/>
      <c r="GN85" s="371"/>
      <c r="GO85" s="371"/>
      <c r="GP85" s="371"/>
      <c r="GQ85" s="371"/>
      <c r="GR85" s="371"/>
      <c r="GS85" s="371"/>
      <c r="GT85" s="371"/>
      <c r="GU85" s="371"/>
      <c r="GV85" s="371"/>
      <c r="GW85" s="371"/>
      <c r="GX85" s="371"/>
      <c r="GY85" s="371"/>
      <c r="GZ85" s="371"/>
      <c r="HA85" s="371"/>
      <c r="HB85" s="371"/>
      <c r="HC85" s="371"/>
      <c r="HD85" s="371"/>
      <c r="HE85" s="371"/>
      <c r="HF85" s="371"/>
      <c r="HG85" s="371"/>
      <c r="HH85" s="371"/>
      <c r="HI85" s="371"/>
      <c r="HJ85" s="371"/>
      <c r="HK85" s="371"/>
      <c r="HL85" s="371"/>
      <c r="HM85" s="371"/>
      <c r="HN85" s="371"/>
      <c r="HO85" s="371"/>
      <c r="HP85" s="371"/>
      <c r="HQ85" s="371"/>
      <c r="HR85" s="371"/>
      <c r="HS85" s="371"/>
      <c r="HT85" s="371"/>
      <c r="HU85" s="371"/>
      <c r="HV85" s="371"/>
      <c r="HW85" s="371"/>
      <c r="HX85" s="371"/>
      <c r="HY85" s="371"/>
      <c r="HZ85" s="371"/>
      <c r="IA85" s="371"/>
      <c r="IB85" s="371"/>
      <c r="IC85" s="371"/>
      <c r="ID85" s="371"/>
      <c r="IE85" s="371"/>
      <c r="IF85" s="371"/>
      <c r="IG85" s="371"/>
      <c r="IH85" s="371"/>
      <c r="II85" s="371"/>
      <c r="IJ85" s="371"/>
    </row>
    <row r="86" spans="1:244" s="403" customFormat="1" x14ac:dyDescent="0.35">
      <c r="A86" s="384" t="s">
        <v>35</v>
      </c>
      <c r="B86" s="404" t="s">
        <v>194</v>
      </c>
      <c r="C86" s="405" t="s">
        <v>178</v>
      </c>
      <c r="D86" s="406">
        <v>24</v>
      </c>
      <c r="E86" s="406">
        <v>23</v>
      </c>
      <c r="F86" s="406">
        <v>24</v>
      </c>
      <c r="G86" s="397">
        <v>24</v>
      </c>
      <c r="H86" s="398">
        <f t="shared" si="7"/>
        <v>100</v>
      </c>
      <c r="I86" s="399">
        <f t="shared" si="8"/>
        <v>100</v>
      </c>
      <c r="J86" s="398"/>
      <c r="K86" s="370">
        <f t="shared" si="9"/>
        <v>0</v>
      </c>
      <c r="L86" s="402"/>
      <c r="M86" s="434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2"/>
      <c r="AC86" s="402"/>
      <c r="AD86" s="402"/>
      <c r="AE86" s="402"/>
      <c r="AF86" s="402"/>
      <c r="AG86" s="402"/>
      <c r="AH86" s="402"/>
      <c r="AI86" s="402"/>
      <c r="AJ86" s="402"/>
      <c r="AK86" s="402"/>
      <c r="AL86" s="402"/>
      <c r="AM86" s="402"/>
      <c r="AN86" s="402"/>
      <c r="AO86" s="402"/>
      <c r="AP86" s="402"/>
      <c r="AQ86" s="402"/>
      <c r="AR86" s="402"/>
      <c r="AS86" s="402"/>
      <c r="AT86" s="402"/>
      <c r="AU86" s="402"/>
      <c r="AV86" s="402"/>
      <c r="AW86" s="402"/>
      <c r="AX86" s="402"/>
      <c r="AY86" s="402"/>
      <c r="AZ86" s="402"/>
      <c r="BA86" s="402"/>
      <c r="BB86" s="402"/>
      <c r="BC86" s="402"/>
      <c r="BD86" s="402"/>
      <c r="BE86" s="402"/>
      <c r="BF86" s="402"/>
      <c r="BG86" s="402"/>
      <c r="BH86" s="402"/>
      <c r="BI86" s="402"/>
      <c r="BJ86" s="402"/>
      <c r="BK86" s="402"/>
      <c r="BL86" s="402"/>
      <c r="BM86" s="402"/>
      <c r="BN86" s="402"/>
      <c r="BO86" s="402"/>
      <c r="BP86" s="402"/>
      <c r="BQ86" s="402"/>
      <c r="BR86" s="402"/>
      <c r="BS86" s="402"/>
      <c r="BT86" s="402"/>
      <c r="BU86" s="402"/>
      <c r="BV86" s="402"/>
      <c r="BW86" s="402"/>
      <c r="BX86" s="402"/>
      <c r="BY86" s="402"/>
      <c r="BZ86" s="402"/>
      <c r="CA86" s="402"/>
      <c r="CB86" s="402"/>
      <c r="CC86" s="402"/>
      <c r="CD86" s="402"/>
      <c r="CE86" s="402"/>
      <c r="CF86" s="402"/>
      <c r="CG86" s="402"/>
      <c r="CH86" s="402"/>
      <c r="CI86" s="402"/>
      <c r="CJ86" s="402"/>
      <c r="CK86" s="402"/>
      <c r="CL86" s="402"/>
      <c r="CM86" s="402"/>
      <c r="CN86" s="402"/>
      <c r="CO86" s="402"/>
      <c r="CP86" s="402"/>
      <c r="CQ86" s="402"/>
      <c r="CR86" s="402"/>
      <c r="CS86" s="402"/>
      <c r="CT86" s="402"/>
      <c r="CU86" s="402"/>
      <c r="CV86" s="402"/>
      <c r="CW86" s="402"/>
      <c r="CX86" s="402"/>
      <c r="CY86" s="402"/>
      <c r="CZ86" s="402"/>
      <c r="DA86" s="402"/>
      <c r="DB86" s="402"/>
      <c r="DC86" s="402"/>
      <c r="DD86" s="402"/>
      <c r="DE86" s="402"/>
      <c r="DF86" s="402"/>
      <c r="DG86" s="402"/>
      <c r="DH86" s="402"/>
      <c r="DI86" s="402"/>
      <c r="DJ86" s="402"/>
      <c r="DK86" s="402"/>
      <c r="DL86" s="402"/>
      <c r="DM86" s="402"/>
      <c r="DN86" s="402"/>
      <c r="DO86" s="402"/>
      <c r="DP86" s="402"/>
      <c r="DQ86" s="402"/>
      <c r="DR86" s="402"/>
      <c r="DS86" s="402"/>
      <c r="DT86" s="402"/>
      <c r="DU86" s="402"/>
      <c r="DV86" s="402"/>
      <c r="DW86" s="402"/>
      <c r="DX86" s="402"/>
      <c r="DY86" s="402"/>
      <c r="DZ86" s="402"/>
      <c r="EA86" s="402"/>
      <c r="EB86" s="402"/>
      <c r="EC86" s="402"/>
      <c r="ED86" s="402"/>
      <c r="EE86" s="402"/>
      <c r="EF86" s="402"/>
      <c r="EG86" s="402"/>
      <c r="EH86" s="402"/>
      <c r="EI86" s="402"/>
      <c r="EJ86" s="402"/>
      <c r="EK86" s="402"/>
      <c r="EL86" s="402"/>
      <c r="EM86" s="402"/>
      <c r="EN86" s="402"/>
      <c r="EO86" s="402"/>
      <c r="EP86" s="402"/>
      <c r="EQ86" s="402"/>
      <c r="ER86" s="402"/>
      <c r="ES86" s="402"/>
      <c r="ET86" s="402"/>
      <c r="EU86" s="402"/>
      <c r="EV86" s="402"/>
      <c r="EW86" s="402"/>
      <c r="EX86" s="402"/>
      <c r="EY86" s="402"/>
      <c r="EZ86" s="402"/>
      <c r="FA86" s="402"/>
      <c r="FB86" s="402"/>
      <c r="FC86" s="402"/>
      <c r="FD86" s="402"/>
      <c r="FE86" s="402"/>
      <c r="FF86" s="402"/>
      <c r="FG86" s="402"/>
      <c r="FH86" s="402"/>
      <c r="FI86" s="402"/>
      <c r="FJ86" s="402"/>
      <c r="FK86" s="402"/>
      <c r="FL86" s="402"/>
      <c r="FM86" s="402"/>
      <c r="FN86" s="402"/>
      <c r="FO86" s="402"/>
      <c r="FP86" s="402"/>
      <c r="FQ86" s="402"/>
      <c r="FR86" s="402"/>
      <c r="FS86" s="402"/>
      <c r="FT86" s="402"/>
      <c r="FU86" s="402"/>
      <c r="FV86" s="402"/>
      <c r="FW86" s="402"/>
      <c r="FX86" s="402"/>
      <c r="FY86" s="402"/>
      <c r="FZ86" s="402"/>
      <c r="GA86" s="402"/>
      <c r="GB86" s="402"/>
      <c r="GC86" s="402"/>
      <c r="GD86" s="402"/>
      <c r="GE86" s="402"/>
      <c r="GF86" s="402"/>
      <c r="GG86" s="402"/>
      <c r="GH86" s="402"/>
      <c r="GI86" s="402"/>
      <c r="GJ86" s="402"/>
      <c r="GK86" s="402"/>
      <c r="GL86" s="402"/>
      <c r="GM86" s="402"/>
      <c r="GN86" s="402"/>
      <c r="GO86" s="402"/>
      <c r="GP86" s="402"/>
      <c r="GQ86" s="402"/>
      <c r="GR86" s="402"/>
      <c r="GS86" s="402"/>
      <c r="GT86" s="402"/>
      <c r="GU86" s="402"/>
      <c r="GV86" s="402"/>
      <c r="GW86" s="402"/>
      <c r="GX86" s="402"/>
      <c r="GY86" s="402"/>
      <c r="GZ86" s="402"/>
      <c r="HA86" s="402"/>
      <c r="HB86" s="402"/>
      <c r="HC86" s="402"/>
      <c r="HD86" s="402"/>
      <c r="HE86" s="402"/>
      <c r="HF86" s="402"/>
      <c r="HG86" s="402"/>
      <c r="HH86" s="402"/>
      <c r="HI86" s="402"/>
      <c r="HJ86" s="402"/>
      <c r="HK86" s="402"/>
      <c r="HL86" s="402"/>
      <c r="HM86" s="402"/>
      <c r="HN86" s="402"/>
      <c r="HO86" s="402"/>
      <c r="HP86" s="402"/>
      <c r="HQ86" s="402"/>
      <c r="HR86" s="402"/>
      <c r="HS86" s="402"/>
      <c r="HT86" s="402"/>
      <c r="HU86" s="402"/>
      <c r="HV86" s="402"/>
      <c r="HW86" s="402"/>
      <c r="HX86" s="402"/>
      <c r="HY86" s="402"/>
      <c r="HZ86" s="402"/>
      <c r="IA86" s="402"/>
      <c r="IB86" s="402"/>
      <c r="IC86" s="402"/>
      <c r="ID86" s="402"/>
      <c r="IE86" s="402"/>
      <c r="IF86" s="402"/>
      <c r="IG86" s="402"/>
      <c r="IH86" s="402"/>
      <c r="II86" s="402"/>
      <c r="IJ86" s="402"/>
    </row>
    <row r="87" spans="1:244" x14ac:dyDescent="0.35">
      <c r="A87" s="410"/>
      <c r="B87" s="364" t="s">
        <v>183</v>
      </c>
      <c r="C87" s="365" t="s">
        <v>178</v>
      </c>
      <c r="D87" s="430">
        <v>20</v>
      </c>
      <c r="E87" s="430">
        <v>20</v>
      </c>
      <c r="F87" s="436">
        <v>20</v>
      </c>
      <c r="G87" s="367">
        <v>21</v>
      </c>
      <c r="H87" s="368">
        <f t="shared" si="7"/>
        <v>100</v>
      </c>
      <c r="I87" s="369">
        <f t="shared" si="8"/>
        <v>105</v>
      </c>
      <c r="J87" s="368"/>
      <c r="K87" s="370">
        <f t="shared" si="9"/>
        <v>1</v>
      </c>
      <c r="L87" s="371"/>
      <c r="M87" s="372"/>
      <c r="N87" s="371"/>
      <c r="O87" s="371"/>
      <c r="P87" s="371"/>
      <c r="Q87" s="371"/>
      <c r="R87" s="371"/>
      <c r="S87" s="371"/>
      <c r="T87" s="371"/>
      <c r="U87" s="371"/>
      <c r="V87" s="371"/>
      <c r="W87" s="371"/>
      <c r="X87" s="371"/>
      <c r="Y87" s="371"/>
      <c r="Z87" s="371"/>
      <c r="AA87" s="371"/>
      <c r="AB87" s="371"/>
      <c r="AC87" s="371"/>
      <c r="AD87" s="371"/>
      <c r="AE87" s="371"/>
      <c r="AF87" s="371"/>
      <c r="AG87" s="371"/>
      <c r="AH87" s="371"/>
      <c r="AI87" s="371"/>
      <c r="AJ87" s="371"/>
      <c r="AK87" s="371"/>
      <c r="AL87" s="371"/>
      <c r="AM87" s="371"/>
      <c r="AN87" s="371"/>
      <c r="AO87" s="371"/>
      <c r="AP87" s="371"/>
      <c r="AQ87" s="371"/>
      <c r="AR87" s="371"/>
      <c r="AS87" s="371"/>
      <c r="AT87" s="371"/>
      <c r="AU87" s="371"/>
      <c r="AV87" s="371"/>
      <c r="AW87" s="371"/>
      <c r="AX87" s="371"/>
      <c r="AY87" s="371"/>
      <c r="AZ87" s="371"/>
      <c r="BA87" s="371"/>
      <c r="BB87" s="371"/>
      <c r="BC87" s="371"/>
      <c r="BD87" s="371"/>
      <c r="BE87" s="371"/>
      <c r="BF87" s="371"/>
      <c r="BG87" s="371"/>
      <c r="BH87" s="371"/>
      <c r="BI87" s="371"/>
      <c r="BJ87" s="371"/>
      <c r="BK87" s="371"/>
      <c r="BL87" s="371"/>
      <c r="BM87" s="371"/>
      <c r="BN87" s="371"/>
      <c r="BO87" s="371"/>
      <c r="BP87" s="371"/>
      <c r="BQ87" s="371"/>
      <c r="BR87" s="371"/>
      <c r="BS87" s="371"/>
      <c r="BT87" s="371"/>
      <c r="BU87" s="371"/>
      <c r="BV87" s="371"/>
      <c r="BW87" s="371"/>
      <c r="BX87" s="371"/>
      <c r="BY87" s="371"/>
      <c r="BZ87" s="371"/>
      <c r="CA87" s="371"/>
      <c r="CB87" s="371"/>
      <c r="CC87" s="371"/>
      <c r="CD87" s="371"/>
      <c r="CE87" s="371"/>
      <c r="CF87" s="371"/>
      <c r="CG87" s="371"/>
      <c r="CH87" s="371"/>
      <c r="CI87" s="371"/>
      <c r="CJ87" s="371"/>
      <c r="CK87" s="371"/>
      <c r="CL87" s="371"/>
      <c r="CM87" s="371"/>
      <c r="CN87" s="371"/>
      <c r="CO87" s="371"/>
      <c r="CP87" s="371"/>
      <c r="CQ87" s="371"/>
      <c r="CR87" s="371"/>
      <c r="CS87" s="371"/>
      <c r="CT87" s="371"/>
      <c r="CU87" s="371"/>
      <c r="CV87" s="371"/>
      <c r="CW87" s="371"/>
      <c r="CX87" s="371"/>
      <c r="CY87" s="371"/>
      <c r="CZ87" s="371"/>
      <c r="DA87" s="371"/>
      <c r="DB87" s="371"/>
      <c r="DC87" s="371"/>
      <c r="DD87" s="371"/>
      <c r="DE87" s="371"/>
      <c r="DF87" s="371"/>
      <c r="DG87" s="371"/>
      <c r="DH87" s="371"/>
      <c r="DI87" s="371"/>
      <c r="DJ87" s="371"/>
      <c r="DK87" s="371"/>
      <c r="DL87" s="371"/>
      <c r="DM87" s="371"/>
      <c r="DN87" s="371"/>
      <c r="DO87" s="371"/>
      <c r="DP87" s="371"/>
      <c r="DQ87" s="371"/>
      <c r="DR87" s="371"/>
      <c r="DS87" s="371"/>
      <c r="DT87" s="371"/>
      <c r="DU87" s="371"/>
      <c r="DV87" s="371"/>
      <c r="DW87" s="371"/>
      <c r="DX87" s="371"/>
      <c r="DY87" s="371"/>
      <c r="DZ87" s="371"/>
      <c r="EA87" s="371"/>
      <c r="EB87" s="371"/>
      <c r="EC87" s="371"/>
      <c r="ED87" s="371"/>
      <c r="EE87" s="371"/>
      <c r="EF87" s="371"/>
      <c r="EG87" s="371"/>
      <c r="EH87" s="371"/>
      <c r="EI87" s="371"/>
      <c r="EJ87" s="371"/>
      <c r="EK87" s="371"/>
      <c r="EL87" s="371"/>
      <c r="EM87" s="371"/>
      <c r="EN87" s="371"/>
      <c r="EO87" s="371"/>
      <c r="EP87" s="371"/>
      <c r="EQ87" s="371"/>
      <c r="ER87" s="371"/>
      <c r="ES87" s="371"/>
      <c r="ET87" s="371"/>
      <c r="EU87" s="371"/>
      <c r="EV87" s="371"/>
      <c r="EW87" s="371"/>
      <c r="EX87" s="371"/>
      <c r="EY87" s="371"/>
      <c r="EZ87" s="371"/>
      <c r="FA87" s="371"/>
      <c r="FB87" s="371"/>
      <c r="FC87" s="371"/>
      <c r="FD87" s="371"/>
      <c r="FE87" s="371"/>
      <c r="FF87" s="371"/>
      <c r="FG87" s="371"/>
      <c r="FH87" s="371"/>
      <c r="FI87" s="371"/>
      <c r="FJ87" s="371"/>
      <c r="FK87" s="371"/>
      <c r="FL87" s="371"/>
      <c r="FM87" s="371"/>
      <c r="FN87" s="371"/>
      <c r="FO87" s="371"/>
      <c r="FP87" s="371"/>
      <c r="FQ87" s="371"/>
      <c r="FR87" s="371"/>
      <c r="FS87" s="371"/>
      <c r="FT87" s="371"/>
      <c r="FU87" s="371"/>
      <c r="FV87" s="371"/>
      <c r="FW87" s="371"/>
      <c r="FX87" s="371"/>
      <c r="FY87" s="371"/>
      <c r="FZ87" s="371"/>
      <c r="GA87" s="371"/>
      <c r="GB87" s="371"/>
      <c r="GC87" s="371"/>
      <c r="GD87" s="371"/>
      <c r="GE87" s="371"/>
      <c r="GF87" s="371"/>
      <c r="GG87" s="371"/>
      <c r="GH87" s="371"/>
      <c r="GI87" s="371"/>
      <c r="GJ87" s="371"/>
      <c r="GK87" s="371"/>
      <c r="GL87" s="371"/>
      <c r="GM87" s="371"/>
      <c r="GN87" s="371"/>
      <c r="GO87" s="371"/>
      <c r="GP87" s="371"/>
      <c r="GQ87" s="371"/>
      <c r="GR87" s="371"/>
      <c r="GS87" s="371"/>
      <c r="GT87" s="371"/>
      <c r="GU87" s="371"/>
      <c r="GV87" s="371"/>
      <c r="GW87" s="371"/>
      <c r="GX87" s="371"/>
      <c r="GY87" s="371"/>
      <c r="GZ87" s="371"/>
      <c r="HA87" s="371"/>
      <c r="HB87" s="371"/>
      <c r="HC87" s="371"/>
      <c r="HD87" s="371"/>
      <c r="HE87" s="371"/>
      <c r="HF87" s="371"/>
      <c r="HG87" s="371"/>
      <c r="HH87" s="371"/>
      <c r="HI87" s="371"/>
      <c r="HJ87" s="371"/>
      <c r="HK87" s="371"/>
      <c r="HL87" s="371"/>
      <c r="HM87" s="371"/>
      <c r="HN87" s="371"/>
      <c r="HO87" s="371"/>
      <c r="HP87" s="371"/>
      <c r="HQ87" s="371"/>
      <c r="HR87" s="371"/>
      <c r="HS87" s="371"/>
      <c r="HT87" s="371"/>
      <c r="HU87" s="371"/>
      <c r="HV87" s="371"/>
      <c r="HW87" s="371"/>
      <c r="HX87" s="371"/>
      <c r="HY87" s="371"/>
      <c r="HZ87" s="371"/>
      <c r="IA87" s="371"/>
      <c r="IB87" s="371"/>
      <c r="IC87" s="371"/>
      <c r="ID87" s="371"/>
      <c r="IE87" s="371"/>
      <c r="IF87" s="371"/>
      <c r="IG87" s="371"/>
      <c r="IH87" s="371"/>
      <c r="II87" s="371"/>
      <c r="IJ87" s="371"/>
    </row>
    <row r="88" spans="1:244" x14ac:dyDescent="0.35">
      <c r="A88" s="410"/>
      <c r="B88" s="449" t="s">
        <v>182</v>
      </c>
      <c r="C88" s="365" t="s">
        <v>178</v>
      </c>
      <c r="D88" s="430">
        <v>21</v>
      </c>
      <c r="E88" s="430">
        <v>21</v>
      </c>
      <c r="F88" s="436">
        <v>21</v>
      </c>
      <c r="G88" s="367">
        <v>22</v>
      </c>
      <c r="H88" s="368">
        <f t="shared" si="7"/>
        <v>100</v>
      </c>
      <c r="I88" s="369">
        <f t="shared" si="8"/>
        <v>104.76190476190477</v>
      </c>
      <c r="J88" s="368"/>
      <c r="K88" s="370">
        <f t="shared" si="9"/>
        <v>1</v>
      </c>
      <c r="L88" s="371"/>
      <c r="M88" s="372"/>
      <c r="N88" s="371"/>
      <c r="O88" s="371"/>
      <c r="P88" s="371"/>
      <c r="Q88" s="371"/>
      <c r="R88" s="371"/>
      <c r="S88" s="371"/>
      <c r="T88" s="371"/>
      <c r="U88" s="371"/>
      <c r="V88" s="371"/>
      <c r="W88" s="371"/>
      <c r="X88" s="371"/>
      <c r="Y88" s="371"/>
      <c r="Z88" s="371"/>
      <c r="AA88" s="371"/>
      <c r="AB88" s="371"/>
      <c r="AC88" s="371"/>
      <c r="AD88" s="371"/>
      <c r="AE88" s="371"/>
      <c r="AF88" s="371"/>
      <c r="AG88" s="371"/>
      <c r="AH88" s="371"/>
      <c r="AI88" s="371"/>
      <c r="AJ88" s="371"/>
      <c r="AK88" s="371"/>
      <c r="AL88" s="371"/>
      <c r="AM88" s="371"/>
      <c r="AN88" s="371"/>
      <c r="AO88" s="371"/>
      <c r="AP88" s="371"/>
      <c r="AQ88" s="371"/>
      <c r="AR88" s="371"/>
      <c r="AS88" s="371"/>
      <c r="AT88" s="371"/>
      <c r="AU88" s="371"/>
      <c r="AV88" s="371"/>
      <c r="AW88" s="371"/>
      <c r="AX88" s="371"/>
      <c r="AY88" s="371"/>
      <c r="AZ88" s="371"/>
      <c r="BA88" s="371"/>
      <c r="BB88" s="371"/>
      <c r="BC88" s="371"/>
      <c r="BD88" s="371"/>
      <c r="BE88" s="371"/>
      <c r="BF88" s="371"/>
      <c r="BG88" s="371"/>
      <c r="BH88" s="371"/>
      <c r="BI88" s="371"/>
      <c r="BJ88" s="371"/>
      <c r="BK88" s="371"/>
      <c r="BL88" s="371"/>
      <c r="BM88" s="371"/>
      <c r="BN88" s="371"/>
      <c r="BO88" s="371"/>
      <c r="BP88" s="371"/>
      <c r="BQ88" s="371"/>
      <c r="BR88" s="371"/>
      <c r="BS88" s="371"/>
      <c r="BT88" s="371"/>
      <c r="BU88" s="371"/>
      <c r="BV88" s="371"/>
      <c r="BW88" s="371"/>
      <c r="BX88" s="371"/>
      <c r="BY88" s="371"/>
      <c r="BZ88" s="371"/>
      <c r="CA88" s="371"/>
      <c r="CB88" s="371"/>
      <c r="CC88" s="371"/>
      <c r="CD88" s="371"/>
      <c r="CE88" s="371"/>
      <c r="CF88" s="371"/>
      <c r="CG88" s="371"/>
      <c r="CH88" s="371"/>
      <c r="CI88" s="371"/>
      <c r="CJ88" s="371"/>
      <c r="CK88" s="371"/>
      <c r="CL88" s="371"/>
      <c r="CM88" s="371"/>
      <c r="CN88" s="371"/>
      <c r="CO88" s="371"/>
      <c r="CP88" s="371"/>
      <c r="CQ88" s="371"/>
      <c r="CR88" s="371"/>
      <c r="CS88" s="371"/>
      <c r="CT88" s="371"/>
      <c r="CU88" s="371"/>
      <c r="CV88" s="371"/>
      <c r="CW88" s="371"/>
      <c r="CX88" s="371"/>
      <c r="CY88" s="371"/>
      <c r="CZ88" s="371"/>
      <c r="DA88" s="371"/>
      <c r="DB88" s="371"/>
      <c r="DC88" s="371"/>
      <c r="DD88" s="371"/>
      <c r="DE88" s="371"/>
      <c r="DF88" s="371"/>
      <c r="DG88" s="371"/>
      <c r="DH88" s="371"/>
      <c r="DI88" s="371"/>
      <c r="DJ88" s="371"/>
      <c r="DK88" s="371"/>
      <c r="DL88" s="371"/>
      <c r="DM88" s="371"/>
      <c r="DN88" s="371"/>
      <c r="DO88" s="371"/>
      <c r="DP88" s="371"/>
      <c r="DQ88" s="371"/>
      <c r="DR88" s="371"/>
      <c r="DS88" s="371"/>
      <c r="DT88" s="371"/>
      <c r="DU88" s="371"/>
      <c r="DV88" s="371"/>
      <c r="DW88" s="371"/>
      <c r="DX88" s="371"/>
      <c r="DY88" s="371"/>
      <c r="DZ88" s="371"/>
      <c r="EA88" s="371"/>
      <c r="EB88" s="371"/>
      <c r="EC88" s="371"/>
      <c r="ED88" s="371"/>
      <c r="EE88" s="371"/>
      <c r="EF88" s="371"/>
      <c r="EG88" s="371"/>
      <c r="EH88" s="371"/>
      <c r="EI88" s="371"/>
      <c r="EJ88" s="371"/>
      <c r="EK88" s="371"/>
      <c r="EL88" s="371"/>
      <c r="EM88" s="371"/>
      <c r="EN88" s="371"/>
      <c r="EO88" s="371"/>
      <c r="EP88" s="371"/>
      <c r="EQ88" s="371"/>
      <c r="ER88" s="371"/>
      <c r="ES88" s="371"/>
      <c r="ET88" s="371"/>
      <c r="EU88" s="371"/>
      <c r="EV88" s="371"/>
      <c r="EW88" s="371"/>
      <c r="EX88" s="371"/>
      <c r="EY88" s="371"/>
      <c r="EZ88" s="371"/>
      <c r="FA88" s="371"/>
      <c r="FB88" s="371"/>
      <c r="FC88" s="371"/>
      <c r="FD88" s="371"/>
      <c r="FE88" s="371"/>
      <c r="FF88" s="371"/>
      <c r="FG88" s="371"/>
      <c r="FH88" s="371"/>
      <c r="FI88" s="371"/>
      <c r="FJ88" s="371"/>
      <c r="FK88" s="371"/>
      <c r="FL88" s="371"/>
      <c r="FM88" s="371"/>
      <c r="FN88" s="371"/>
      <c r="FO88" s="371"/>
      <c r="FP88" s="371"/>
      <c r="FQ88" s="371"/>
      <c r="FR88" s="371"/>
      <c r="FS88" s="371"/>
      <c r="FT88" s="371"/>
      <c r="FU88" s="371"/>
      <c r="FV88" s="371"/>
      <c r="FW88" s="371"/>
      <c r="FX88" s="371"/>
      <c r="FY88" s="371"/>
      <c r="FZ88" s="371"/>
      <c r="GA88" s="371"/>
      <c r="GB88" s="371"/>
      <c r="GC88" s="371"/>
      <c r="GD88" s="371"/>
      <c r="GE88" s="371"/>
      <c r="GF88" s="371"/>
      <c r="GG88" s="371"/>
      <c r="GH88" s="371"/>
      <c r="GI88" s="371"/>
      <c r="GJ88" s="371"/>
      <c r="GK88" s="371"/>
      <c r="GL88" s="371"/>
      <c r="GM88" s="371"/>
      <c r="GN88" s="371"/>
      <c r="GO88" s="371"/>
      <c r="GP88" s="371"/>
      <c r="GQ88" s="371"/>
      <c r="GR88" s="371"/>
      <c r="GS88" s="371"/>
      <c r="GT88" s="371"/>
      <c r="GU88" s="371"/>
      <c r="GV88" s="371"/>
      <c r="GW88" s="371"/>
      <c r="GX88" s="371"/>
      <c r="GY88" s="371"/>
      <c r="GZ88" s="371"/>
      <c r="HA88" s="371"/>
      <c r="HB88" s="371"/>
      <c r="HC88" s="371"/>
      <c r="HD88" s="371"/>
      <c r="HE88" s="371"/>
      <c r="HF88" s="371"/>
      <c r="HG88" s="371"/>
      <c r="HH88" s="371"/>
      <c r="HI88" s="371"/>
      <c r="HJ88" s="371"/>
      <c r="HK88" s="371"/>
      <c r="HL88" s="371"/>
      <c r="HM88" s="371"/>
      <c r="HN88" s="371"/>
      <c r="HO88" s="371"/>
      <c r="HP88" s="371"/>
      <c r="HQ88" s="371"/>
      <c r="HR88" s="371"/>
      <c r="HS88" s="371"/>
      <c r="HT88" s="371"/>
      <c r="HU88" s="371"/>
      <c r="HV88" s="371"/>
      <c r="HW88" s="371"/>
      <c r="HX88" s="371"/>
      <c r="HY88" s="371"/>
      <c r="HZ88" s="371"/>
      <c r="IA88" s="371"/>
      <c r="IB88" s="371"/>
      <c r="IC88" s="371"/>
      <c r="ID88" s="371"/>
      <c r="IE88" s="371"/>
      <c r="IF88" s="371"/>
      <c r="IG88" s="371"/>
      <c r="IH88" s="371"/>
      <c r="II88" s="371"/>
      <c r="IJ88" s="371"/>
    </row>
    <row r="89" spans="1:244" s="403" customFormat="1" x14ac:dyDescent="0.35">
      <c r="A89" s="478" t="s">
        <v>39</v>
      </c>
      <c r="B89" s="479" t="s">
        <v>193</v>
      </c>
      <c r="C89" s="405"/>
      <c r="D89" s="46">
        <v>42</v>
      </c>
      <c r="E89" s="46">
        <v>42</v>
      </c>
      <c r="F89" s="46">
        <f>SUM(F94,F98,F102)</f>
        <v>42</v>
      </c>
      <c r="G89" s="397">
        <f>SUM(G94,G98,G102)</f>
        <v>42</v>
      </c>
      <c r="H89" s="398">
        <f t="shared" si="7"/>
        <v>100</v>
      </c>
      <c r="I89" s="399">
        <f t="shared" si="8"/>
        <v>100</v>
      </c>
      <c r="J89" s="398"/>
      <c r="K89" s="370">
        <f t="shared" si="9"/>
        <v>0</v>
      </c>
      <c r="L89" s="402"/>
      <c r="M89" s="434"/>
      <c r="N89" s="402"/>
      <c r="O89" s="402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402"/>
      <c r="AC89" s="402"/>
      <c r="AD89" s="402"/>
      <c r="AE89" s="402"/>
      <c r="AF89" s="402"/>
      <c r="AG89" s="402"/>
      <c r="AH89" s="402"/>
      <c r="AI89" s="402"/>
      <c r="AJ89" s="402"/>
      <c r="AK89" s="402"/>
      <c r="AL89" s="402"/>
      <c r="AM89" s="402"/>
      <c r="AN89" s="402"/>
      <c r="AO89" s="402"/>
      <c r="AP89" s="402"/>
      <c r="AQ89" s="402"/>
      <c r="AR89" s="402"/>
      <c r="AS89" s="402"/>
      <c r="AT89" s="402"/>
      <c r="AU89" s="402"/>
      <c r="AV89" s="402"/>
      <c r="AW89" s="402"/>
      <c r="AX89" s="402"/>
      <c r="AY89" s="402"/>
      <c r="AZ89" s="402"/>
      <c r="BA89" s="402"/>
      <c r="BB89" s="402"/>
      <c r="BC89" s="402"/>
      <c r="BD89" s="402"/>
      <c r="BE89" s="402"/>
      <c r="BF89" s="402"/>
      <c r="BG89" s="402"/>
      <c r="BH89" s="402"/>
      <c r="BI89" s="402"/>
      <c r="BJ89" s="402"/>
      <c r="BK89" s="402"/>
      <c r="BL89" s="402"/>
      <c r="BM89" s="402"/>
      <c r="BN89" s="402"/>
      <c r="BO89" s="402"/>
      <c r="BP89" s="402"/>
      <c r="BQ89" s="402"/>
      <c r="BR89" s="402"/>
      <c r="BS89" s="402"/>
      <c r="BT89" s="402"/>
      <c r="BU89" s="402"/>
      <c r="BV89" s="402"/>
      <c r="BW89" s="402"/>
      <c r="BX89" s="402"/>
      <c r="BY89" s="402"/>
      <c r="BZ89" s="402"/>
      <c r="CA89" s="402"/>
      <c r="CB89" s="402"/>
      <c r="CC89" s="402"/>
      <c r="CD89" s="402"/>
      <c r="CE89" s="402"/>
      <c r="CF89" s="402"/>
      <c r="CG89" s="402"/>
      <c r="CH89" s="402"/>
      <c r="CI89" s="402"/>
      <c r="CJ89" s="402"/>
      <c r="CK89" s="402"/>
      <c r="CL89" s="402"/>
      <c r="CM89" s="402"/>
      <c r="CN89" s="402"/>
      <c r="CO89" s="402"/>
      <c r="CP89" s="402"/>
      <c r="CQ89" s="402"/>
      <c r="CR89" s="402"/>
      <c r="CS89" s="402"/>
      <c r="CT89" s="402"/>
      <c r="CU89" s="402"/>
      <c r="CV89" s="402"/>
      <c r="CW89" s="402"/>
      <c r="CX89" s="402"/>
      <c r="CY89" s="402"/>
      <c r="CZ89" s="402"/>
      <c r="DA89" s="402"/>
      <c r="DB89" s="402"/>
      <c r="DC89" s="402"/>
      <c r="DD89" s="402"/>
      <c r="DE89" s="402"/>
      <c r="DF89" s="402"/>
      <c r="DG89" s="402"/>
      <c r="DH89" s="402"/>
      <c r="DI89" s="402"/>
      <c r="DJ89" s="402"/>
      <c r="DK89" s="402"/>
      <c r="DL89" s="402"/>
      <c r="DM89" s="402"/>
      <c r="DN89" s="402"/>
      <c r="DO89" s="402"/>
      <c r="DP89" s="402"/>
      <c r="DQ89" s="402"/>
      <c r="DR89" s="402"/>
      <c r="DS89" s="402"/>
      <c r="DT89" s="402"/>
      <c r="DU89" s="402"/>
      <c r="DV89" s="402"/>
      <c r="DW89" s="402"/>
      <c r="DX89" s="402"/>
      <c r="DY89" s="402"/>
      <c r="DZ89" s="402"/>
      <c r="EA89" s="402"/>
      <c r="EB89" s="402"/>
      <c r="EC89" s="402"/>
      <c r="ED89" s="402"/>
      <c r="EE89" s="402"/>
      <c r="EF89" s="402"/>
      <c r="EG89" s="402"/>
      <c r="EH89" s="402"/>
      <c r="EI89" s="402"/>
      <c r="EJ89" s="402"/>
      <c r="EK89" s="402"/>
      <c r="EL89" s="402"/>
      <c r="EM89" s="402"/>
      <c r="EN89" s="402"/>
      <c r="EO89" s="402"/>
      <c r="EP89" s="402"/>
      <c r="EQ89" s="402"/>
      <c r="ER89" s="402"/>
      <c r="ES89" s="402"/>
      <c r="ET89" s="402"/>
      <c r="EU89" s="402"/>
      <c r="EV89" s="402"/>
      <c r="EW89" s="402"/>
      <c r="EX89" s="402"/>
      <c r="EY89" s="402"/>
      <c r="EZ89" s="402"/>
      <c r="FA89" s="402"/>
      <c r="FB89" s="402"/>
      <c r="FC89" s="402"/>
      <c r="FD89" s="402"/>
      <c r="FE89" s="402"/>
      <c r="FF89" s="402"/>
      <c r="FG89" s="402"/>
      <c r="FH89" s="402"/>
      <c r="FI89" s="402"/>
      <c r="FJ89" s="402"/>
      <c r="FK89" s="402"/>
      <c r="FL89" s="402"/>
      <c r="FM89" s="402"/>
      <c r="FN89" s="402"/>
      <c r="FO89" s="402"/>
      <c r="FP89" s="402"/>
      <c r="FQ89" s="402"/>
      <c r="FR89" s="402"/>
      <c r="FS89" s="402"/>
      <c r="FT89" s="402"/>
      <c r="FU89" s="402"/>
      <c r="FV89" s="402"/>
      <c r="FW89" s="402"/>
      <c r="FX89" s="402"/>
      <c r="FY89" s="402"/>
      <c r="FZ89" s="402"/>
      <c r="GA89" s="402"/>
      <c r="GB89" s="402"/>
      <c r="GC89" s="402"/>
      <c r="GD89" s="402"/>
      <c r="GE89" s="402"/>
      <c r="GF89" s="402"/>
      <c r="GG89" s="402"/>
      <c r="GH89" s="402"/>
      <c r="GI89" s="402"/>
      <c r="GJ89" s="402"/>
      <c r="GK89" s="402"/>
      <c r="GL89" s="402"/>
      <c r="GM89" s="402"/>
      <c r="GN89" s="402"/>
      <c r="GO89" s="402"/>
      <c r="GP89" s="402"/>
      <c r="GQ89" s="402"/>
      <c r="GR89" s="402"/>
      <c r="GS89" s="402"/>
      <c r="GT89" s="402"/>
      <c r="GU89" s="402"/>
      <c r="GV89" s="402"/>
      <c r="GW89" s="402"/>
      <c r="GX89" s="402"/>
      <c r="GY89" s="402"/>
      <c r="GZ89" s="402"/>
      <c r="HA89" s="402"/>
      <c r="HB89" s="402"/>
      <c r="HC89" s="402"/>
      <c r="HD89" s="402"/>
      <c r="HE89" s="402"/>
      <c r="HF89" s="402"/>
      <c r="HG89" s="402"/>
      <c r="HH89" s="402"/>
      <c r="HI89" s="402"/>
      <c r="HJ89" s="402"/>
      <c r="HK89" s="402"/>
      <c r="HL89" s="402"/>
      <c r="HM89" s="402"/>
      <c r="HN89" s="402"/>
      <c r="HO89" s="402"/>
      <c r="HP89" s="402"/>
      <c r="HQ89" s="402"/>
      <c r="HR89" s="402"/>
      <c r="HS89" s="402"/>
      <c r="HT89" s="402"/>
      <c r="HU89" s="402"/>
      <c r="HV89" s="402"/>
      <c r="HW89" s="402"/>
      <c r="HX89" s="402"/>
      <c r="HY89" s="402"/>
      <c r="HZ89" s="402"/>
      <c r="IA89" s="402"/>
      <c r="IB89" s="402"/>
      <c r="IC89" s="402"/>
      <c r="ID89" s="402"/>
      <c r="IE89" s="402"/>
      <c r="IF89" s="402"/>
      <c r="IG89" s="402"/>
      <c r="IH89" s="402"/>
      <c r="II89" s="402"/>
      <c r="IJ89" s="402"/>
    </row>
    <row r="90" spans="1:244" x14ac:dyDescent="0.35">
      <c r="A90" s="410"/>
      <c r="B90" s="364" t="s">
        <v>192</v>
      </c>
      <c r="C90" s="365" t="s">
        <v>178</v>
      </c>
      <c r="D90" s="430">
        <v>1</v>
      </c>
      <c r="E90" s="430">
        <v>1</v>
      </c>
      <c r="F90" s="436">
        <v>1</v>
      </c>
      <c r="G90" s="367">
        <v>1</v>
      </c>
      <c r="H90" s="368">
        <f t="shared" si="7"/>
        <v>100</v>
      </c>
      <c r="I90" s="369">
        <f t="shared" si="8"/>
        <v>100</v>
      </c>
      <c r="J90" s="368"/>
      <c r="K90" s="370">
        <f t="shared" si="9"/>
        <v>0</v>
      </c>
      <c r="L90" s="371"/>
      <c r="M90" s="372"/>
      <c r="N90" s="371"/>
      <c r="O90" s="371"/>
      <c r="P90" s="371"/>
      <c r="Q90" s="371"/>
      <c r="R90" s="371"/>
      <c r="S90" s="371"/>
      <c r="T90" s="371"/>
      <c r="U90" s="371"/>
      <c r="V90" s="371"/>
      <c r="W90" s="371"/>
      <c r="X90" s="371"/>
      <c r="Y90" s="371"/>
      <c r="Z90" s="371"/>
      <c r="AA90" s="371"/>
      <c r="AB90" s="371"/>
      <c r="AC90" s="371"/>
      <c r="AD90" s="371"/>
      <c r="AE90" s="371"/>
      <c r="AF90" s="371"/>
      <c r="AG90" s="371"/>
      <c r="AH90" s="371"/>
      <c r="AI90" s="371"/>
      <c r="AJ90" s="371"/>
      <c r="AK90" s="371"/>
      <c r="AL90" s="371"/>
      <c r="AM90" s="371"/>
      <c r="AN90" s="371"/>
      <c r="AO90" s="371"/>
      <c r="AP90" s="371"/>
      <c r="AQ90" s="371"/>
      <c r="AR90" s="371"/>
      <c r="AS90" s="371"/>
      <c r="AT90" s="371"/>
      <c r="AU90" s="371"/>
      <c r="AV90" s="371"/>
      <c r="AW90" s="371"/>
      <c r="AX90" s="371"/>
      <c r="AY90" s="371"/>
      <c r="AZ90" s="371"/>
      <c r="BA90" s="371"/>
      <c r="BB90" s="371"/>
      <c r="BC90" s="371"/>
      <c r="BD90" s="371"/>
      <c r="BE90" s="371"/>
      <c r="BF90" s="371"/>
      <c r="BG90" s="371"/>
      <c r="BH90" s="371"/>
      <c r="BI90" s="371"/>
      <c r="BJ90" s="371"/>
      <c r="BK90" s="371"/>
      <c r="BL90" s="371"/>
      <c r="BM90" s="371"/>
      <c r="BN90" s="371"/>
      <c r="BO90" s="371"/>
      <c r="BP90" s="371"/>
      <c r="BQ90" s="371"/>
      <c r="BR90" s="371"/>
      <c r="BS90" s="371"/>
      <c r="BT90" s="371"/>
      <c r="BU90" s="371"/>
      <c r="BV90" s="371"/>
      <c r="BW90" s="371"/>
      <c r="BX90" s="371"/>
      <c r="BY90" s="371"/>
      <c r="BZ90" s="371"/>
      <c r="CA90" s="371"/>
      <c r="CB90" s="371"/>
      <c r="CC90" s="371"/>
      <c r="CD90" s="371"/>
      <c r="CE90" s="371"/>
      <c r="CF90" s="371"/>
      <c r="CG90" s="371"/>
      <c r="CH90" s="371"/>
      <c r="CI90" s="371"/>
      <c r="CJ90" s="371"/>
      <c r="CK90" s="371"/>
      <c r="CL90" s="371"/>
      <c r="CM90" s="371"/>
      <c r="CN90" s="371"/>
      <c r="CO90" s="371"/>
      <c r="CP90" s="371"/>
      <c r="CQ90" s="371"/>
      <c r="CR90" s="371"/>
      <c r="CS90" s="371"/>
      <c r="CT90" s="371"/>
      <c r="CU90" s="371"/>
      <c r="CV90" s="371"/>
      <c r="CW90" s="371"/>
      <c r="CX90" s="371"/>
      <c r="CY90" s="371"/>
      <c r="CZ90" s="371"/>
      <c r="DA90" s="371"/>
      <c r="DB90" s="371"/>
      <c r="DC90" s="371"/>
      <c r="DD90" s="371"/>
      <c r="DE90" s="371"/>
      <c r="DF90" s="371"/>
      <c r="DG90" s="371"/>
      <c r="DH90" s="371"/>
      <c r="DI90" s="371"/>
      <c r="DJ90" s="371"/>
      <c r="DK90" s="371"/>
      <c r="DL90" s="371"/>
      <c r="DM90" s="371"/>
      <c r="DN90" s="371"/>
      <c r="DO90" s="371"/>
      <c r="DP90" s="371"/>
      <c r="DQ90" s="371"/>
      <c r="DR90" s="371"/>
      <c r="DS90" s="371"/>
      <c r="DT90" s="371"/>
      <c r="DU90" s="371"/>
      <c r="DV90" s="371"/>
      <c r="DW90" s="371"/>
      <c r="DX90" s="371"/>
      <c r="DY90" s="371"/>
      <c r="DZ90" s="371"/>
      <c r="EA90" s="371"/>
      <c r="EB90" s="371"/>
      <c r="EC90" s="371"/>
      <c r="ED90" s="371"/>
      <c r="EE90" s="371"/>
      <c r="EF90" s="371"/>
      <c r="EG90" s="371"/>
      <c r="EH90" s="371"/>
      <c r="EI90" s="371"/>
      <c r="EJ90" s="371"/>
      <c r="EK90" s="371"/>
      <c r="EL90" s="371"/>
      <c r="EM90" s="371"/>
      <c r="EN90" s="371"/>
      <c r="EO90" s="371"/>
      <c r="EP90" s="371"/>
      <c r="EQ90" s="371"/>
      <c r="ER90" s="371"/>
      <c r="ES90" s="371"/>
      <c r="ET90" s="371"/>
      <c r="EU90" s="371"/>
      <c r="EV90" s="371"/>
      <c r="EW90" s="371"/>
      <c r="EX90" s="371"/>
      <c r="EY90" s="371"/>
      <c r="EZ90" s="371"/>
      <c r="FA90" s="371"/>
      <c r="FB90" s="371"/>
      <c r="FC90" s="371"/>
      <c r="FD90" s="371"/>
      <c r="FE90" s="371"/>
      <c r="FF90" s="371"/>
      <c r="FG90" s="371"/>
      <c r="FH90" s="371"/>
      <c r="FI90" s="371"/>
      <c r="FJ90" s="371"/>
      <c r="FK90" s="371"/>
      <c r="FL90" s="371"/>
      <c r="FM90" s="371"/>
      <c r="FN90" s="371"/>
      <c r="FO90" s="371"/>
      <c r="FP90" s="371"/>
      <c r="FQ90" s="371"/>
      <c r="FR90" s="371"/>
      <c r="FS90" s="371"/>
      <c r="FT90" s="371"/>
      <c r="FU90" s="371"/>
      <c r="FV90" s="371"/>
      <c r="FW90" s="371"/>
      <c r="FX90" s="371"/>
      <c r="FY90" s="371"/>
      <c r="FZ90" s="371"/>
      <c r="GA90" s="371"/>
      <c r="GB90" s="371"/>
      <c r="GC90" s="371"/>
      <c r="GD90" s="371"/>
      <c r="GE90" s="371"/>
      <c r="GF90" s="371"/>
      <c r="GG90" s="371"/>
      <c r="GH90" s="371"/>
      <c r="GI90" s="371"/>
      <c r="GJ90" s="371"/>
      <c r="GK90" s="371"/>
      <c r="GL90" s="371"/>
      <c r="GM90" s="371"/>
      <c r="GN90" s="371"/>
      <c r="GO90" s="371"/>
      <c r="GP90" s="371"/>
      <c r="GQ90" s="371"/>
      <c r="GR90" s="371"/>
      <c r="GS90" s="371"/>
      <c r="GT90" s="371"/>
      <c r="GU90" s="371"/>
      <c r="GV90" s="371"/>
      <c r="GW90" s="371"/>
      <c r="GX90" s="371"/>
      <c r="GY90" s="371"/>
      <c r="GZ90" s="371"/>
      <c r="HA90" s="371"/>
      <c r="HB90" s="371"/>
      <c r="HC90" s="371"/>
      <c r="HD90" s="371"/>
      <c r="HE90" s="371"/>
      <c r="HF90" s="371"/>
      <c r="HG90" s="371"/>
      <c r="HH90" s="371"/>
      <c r="HI90" s="371"/>
      <c r="HJ90" s="371"/>
      <c r="HK90" s="371"/>
      <c r="HL90" s="371"/>
      <c r="HM90" s="371"/>
      <c r="HN90" s="371"/>
      <c r="HO90" s="371"/>
      <c r="HP90" s="371"/>
      <c r="HQ90" s="371"/>
      <c r="HR90" s="371"/>
      <c r="HS90" s="371"/>
      <c r="HT90" s="371"/>
      <c r="HU90" s="371"/>
      <c r="HV90" s="371"/>
      <c r="HW90" s="371"/>
      <c r="HX90" s="371"/>
      <c r="HY90" s="371"/>
      <c r="HZ90" s="371"/>
      <c r="IA90" s="371"/>
      <c r="IB90" s="371"/>
      <c r="IC90" s="371"/>
      <c r="ID90" s="371"/>
      <c r="IE90" s="371"/>
      <c r="IF90" s="371"/>
      <c r="IG90" s="371"/>
      <c r="IH90" s="371"/>
      <c r="II90" s="371"/>
      <c r="IJ90" s="371"/>
    </row>
    <row r="91" spans="1:244" x14ac:dyDescent="0.35">
      <c r="A91" s="480"/>
      <c r="B91" s="364" t="s">
        <v>191</v>
      </c>
      <c r="C91" s="365" t="s">
        <v>178</v>
      </c>
      <c r="D91" s="428">
        <v>35</v>
      </c>
      <c r="E91" s="428">
        <v>37</v>
      </c>
      <c r="F91" s="428">
        <f>SUM(F95,F99,F103)</f>
        <v>36</v>
      </c>
      <c r="G91" s="367">
        <f>SUM(G95,G99,G103)</f>
        <v>36</v>
      </c>
      <c r="H91" s="368">
        <f t="shared" si="7"/>
        <v>102.85714285714285</v>
      </c>
      <c r="I91" s="369">
        <f t="shared" si="8"/>
        <v>100</v>
      </c>
      <c r="J91" s="368"/>
      <c r="K91" s="370">
        <f t="shared" si="9"/>
        <v>0</v>
      </c>
      <c r="L91" s="371"/>
      <c r="M91" s="372"/>
      <c r="N91" s="371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1"/>
      <c r="AL91" s="371"/>
      <c r="AM91" s="371"/>
      <c r="AN91" s="371"/>
      <c r="AO91" s="371"/>
      <c r="AP91" s="371"/>
      <c r="AQ91" s="371"/>
      <c r="AR91" s="371"/>
      <c r="AS91" s="371"/>
      <c r="AT91" s="371"/>
      <c r="AU91" s="371"/>
      <c r="AV91" s="371"/>
      <c r="AW91" s="371"/>
      <c r="AX91" s="371"/>
      <c r="AY91" s="371"/>
      <c r="AZ91" s="371"/>
      <c r="BA91" s="371"/>
      <c r="BB91" s="371"/>
      <c r="BC91" s="371"/>
      <c r="BD91" s="371"/>
      <c r="BE91" s="371"/>
      <c r="BF91" s="371"/>
      <c r="BG91" s="371"/>
      <c r="BH91" s="371"/>
      <c r="BI91" s="371"/>
      <c r="BJ91" s="371"/>
      <c r="BK91" s="371"/>
      <c r="BL91" s="371"/>
      <c r="BM91" s="371"/>
      <c r="BN91" s="371"/>
      <c r="BO91" s="371"/>
      <c r="BP91" s="371"/>
      <c r="BQ91" s="371"/>
      <c r="BR91" s="371"/>
      <c r="BS91" s="371"/>
      <c r="BT91" s="371"/>
      <c r="BU91" s="371"/>
      <c r="BV91" s="371"/>
      <c r="BW91" s="371"/>
      <c r="BX91" s="371"/>
      <c r="BY91" s="371"/>
      <c r="BZ91" s="371"/>
      <c r="CA91" s="371"/>
      <c r="CB91" s="371"/>
      <c r="CC91" s="371"/>
      <c r="CD91" s="371"/>
      <c r="CE91" s="371"/>
      <c r="CF91" s="371"/>
      <c r="CG91" s="371"/>
      <c r="CH91" s="371"/>
      <c r="CI91" s="371"/>
      <c r="CJ91" s="371"/>
      <c r="CK91" s="371"/>
      <c r="CL91" s="371"/>
      <c r="CM91" s="371"/>
      <c r="CN91" s="371"/>
      <c r="CO91" s="371"/>
      <c r="CP91" s="371"/>
      <c r="CQ91" s="371"/>
      <c r="CR91" s="371"/>
      <c r="CS91" s="371"/>
      <c r="CT91" s="371"/>
      <c r="CU91" s="371"/>
      <c r="CV91" s="371"/>
      <c r="CW91" s="371"/>
      <c r="CX91" s="371"/>
      <c r="CY91" s="371"/>
      <c r="CZ91" s="371"/>
      <c r="DA91" s="371"/>
      <c r="DB91" s="371"/>
      <c r="DC91" s="371"/>
      <c r="DD91" s="371"/>
      <c r="DE91" s="371"/>
      <c r="DF91" s="371"/>
      <c r="DG91" s="371"/>
      <c r="DH91" s="371"/>
      <c r="DI91" s="371"/>
      <c r="DJ91" s="371"/>
      <c r="DK91" s="371"/>
      <c r="DL91" s="371"/>
      <c r="DM91" s="371"/>
      <c r="DN91" s="371"/>
      <c r="DO91" s="371"/>
      <c r="DP91" s="371"/>
      <c r="DQ91" s="371"/>
      <c r="DR91" s="371"/>
      <c r="DS91" s="371"/>
      <c r="DT91" s="371"/>
      <c r="DU91" s="371"/>
      <c r="DV91" s="371"/>
      <c r="DW91" s="371"/>
      <c r="DX91" s="371"/>
      <c r="DY91" s="371"/>
      <c r="DZ91" s="371"/>
      <c r="EA91" s="371"/>
      <c r="EB91" s="371"/>
      <c r="EC91" s="371"/>
      <c r="ED91" s="371"/>
      <c r="EE91" s="371"/>
      <c r="EF91" s="371"/>
      <c r="EG91" s="371"/>
      <c r="EH91" s="371"/>
      <c r="EI91" s="371"/>
      <c r="EJ91" s="371"/>
      <c r="EK91" s="371"/>
      <c r="EL91" s="371"/>
      <c r="EM91" s="371"/>
      <c r="EN91" s="371"/>
      <c r="EO91" s="371"/>
      <c r="EP91" s="371"/>
      <c r="EQ91" s="371"/>
      <c r="ER91" s="371"/>
      <c r="ES91" s="371"/>
      <c r="ET91" s="371"/>
      <c r="EU91" s="371"/>
      <c r="EV91" s="371"/>
      <c r="EW91" s="371"/>
      <c r="EX91" s="371"/>
      <c r="EY91" s="371"/>
      <c r="EZ91" s="371"/>
      <c r="FA91" s="371"/>
      <c r="FB91" s="371"/>
      <c r="FC91" s="371"/>
      <c r="FD91" s="371"/>
      <c r="FE91" s="371"/>
      <c r="FF91" s="371"/>
      <c r="FG91" s="371"/>
      <c r="FH91" s="371"/>
      <c r="FI91" s="371"/>
      <c r="FJ91" s="371"/>
      <c r="FK91" s="371"/>
      <c r="FL91" s="371"/>
      <c r="FM91" s="371"/>
      <c r="FN91" s="371"/>
      <c r="FO91" s="371"/>
      <c r="FP91" s="371"/>
      <c r="FQ91" s="371"/>
      <c r="FR91" s="371"/>
      <c r="FS91" s="371"/>
      <c r="FT91" s="371"/>
      <c r="FU91" s="371"/>
      <c r="FV91" s="371"/>
      <c r="FW91" s="371"/>
      <c r="FX91" s="371"/>
      <c r="FY91" s="371"/>
      <c r="FZ91" s="371"/>
      <c r="GA91" s="371"/>
      <c r="GB91" s="371"/>
      <c r="GC91" s="371"/>
      <c r="GD91" s="371"/>
      <c r="GE91" s="371"/>
      <c r="GF91" s="371"/>
      <c r="GG91" s="371"/>
      <c r="GH91" s="371"/>
      <c r="GI91" s="371"/>
      <c r="GJ91" s="371"/>
      <c r="GK91" s="371"/>
      <c r="GL91" s="371"/>
      <c r="GM91" s="371"/>
      <c r="GN91" s="371"/>
      <c r="GO91" s="371"/>
      <c r="GP91" s="371"/>
      <c r="GQ91" s="371"/>
      <c r="GR91" s="371"/>
      <c r="GS91" s="371"/>
      <c r="GT91" s="371"/>
      <c r="GU91" s="371"/>
      <c r="GV91" s="371"/>
      <c r="GW91" s="371"/>
      <c r="GX91" s="371"/>
      <c r="GY91" s="371"/>
      <c r="GZ91" s="371"/>
      <c r="HA91" s="371"/>
      <c r="HB91" s="371"/>
      <c r="HC91" s="371"/>
      <c r="HD91" s="371"/>
      <c r="HE91" s="371"/>
      <c r="HF91" s="371"/>
      <c r="HG91" s="371"/>
      <c r="HH91" s="371"/>
      <c r="HI91" s="371"/>
      <c r="HJ91" s="371"/>
      <c r="HK91" s="371"/>
      <c r="HL91" s="371"/>
      <c r="HM91" s="371"/>
      <c r="HN91" s="371"/>
      <c r="HO91" s="371"/>
      <c r="HP91" s="371"/>
      <c r="HQ91" s="371"/>
      <c r="HR91" s="371"/>
      <c r="HS91" s="371"/>
      <c r="HT91" s="371"/>
      <c r="HU91" s="371"/>
      <c r="HV91" s="371"/>
      <c r="HW91" s="371"/>
      <c r="HX91" s="371"/>
      <c r="HY91" s="371"/>
      <c r="HZ91" s="371"/>
      <c r="IA91" s="371"/>
      <c r="IB91" s="371"/>
      <c r="IC91" s="371"/>
      <c r="ID91" s="371"/>
      <c r="IE91" s="371"/>
      <c r="IF91" s="371"/>
      <c r="IG91" s="371"/>
      <c r="IH91" s="371"/>
      <c r="II91" s="371"/>
      <c r="IJ91" s="371"/>
    </row>
    <row r="92" spans="1:244" x14ac:dyDescent="0.35">
      <c r="A92" s="480"/>
      <c r="B92" s="449" t="s">
        <v>190</v>
      </c>
      <c r="C92" s="365" t="s">
        <v>178</v>
      </c>
      <c r="D92" s="428">
        <v>34</v>
      </c>
      <c r="E92" s="428">
        <v>36</v>
      </c>
      <c r="F92" s="428">
        <f>SUM(F96,F100,F104)</f>
        <v>36</v>
      </c>
      <c r="G92" s="367">
        <f>SUM(G96,G100,G104)</f>
        <v>36</v>
      </c>
      <c r="H92" s="368">
        <f t="shared" si="7"/>
        <v>105.88235294117648</v>
      </c>
      <c r="I92" s="369">
        <f t="shared" si="8"/>
        <v>100</v>
      </c>
      <c r="J92" s="368"/>
      <c r="K92" s="370">
        <f t="shared" si="9"/>
        <v>0</v>
      </c>
      <c r="L92" s="371"/>
      <c r="M92" s="372"/>
      <c r="N92" s="371"/>
      <c r="O92" s="371"/>
      <c r="P92" s="371"/>
      <c r="Q92" s="371"/>
      <c r="R92" s="371"/>
      <c r="S92" s="371"/>
      <c r="T92" s="371"/>
      <c r="U92" s="371"/>
      <c r="V92" s="371"/>
      <c r="W92" s="371"/>
      <c r="X92" s="371"/>
      <c r="Y92" s="371"/>
      <c r="Z92" s="371"/>
      <c r="AA92" s="371"/>
      <c r="AB92" s="371"/>
      <c r="AC92" s="371"/>
      <c r="AD92" s="371"/>
      <c r="AE92" s="371"/>
      <c r="AF92" s="371"/>
      <c r="AG92" s="371"/>
      <c r="AH92" s="371"/>
      <c r="AI92" s="371"/>
      <c r="AJ92" s="371"/>
      <c r="AK92" s="371"/>
      <c r="AL92" s="371"/>
      <c r="AM92" s="371"/>
      <c r="AN92" s="371"/>
      <c r="AO92" s="371"/>
      <c r="AP92" s="371"/>
      <c r="AQ92" s="371"/>
      <c r="AR92" s="371"/>
      <c r="AS92" s="371"/>
      <c r="AT92" s="371"/>
      <c r="AU92" s="371"/>
      <c r="AV92" s="371"/>
      <c r="AW92" s="371"/>
      <c r="AX92" s="371"/>
      <c r="AY92" s="371"/>
      <c r="AZ92" s="371"/>
      <c r="BA92" s="371"/>
      <c r="BB92" s="371"/>
      <c r="BC92" s="371"/>
      <c r="BD92" s="371"/>
      <c r="BE92" s="371"/>
      <c r="BF92" s="371"/>
      <c r="BG92" s="371"/>
      <c r="BH92" s="371"/>
      <c r="BI92" s="371"/>
      <c r="BJ92" s="371"/>
      <c r="BK92" s="371"/>
      <c r="BL92" s="371"/>
      <c r="BM92" s="371"/>
      <c r="BN92" s="371"/>
      <c r="BO92" s="371"/>
      <c r="BP92" s="371"/>
      <c r="BQ92" s="371"/>
      <c r="BR92" s="371"/>
      <c r="BS92" s="371"/>
      <c r="BT92" s="371"/>
      <c r="BU92" s="371"/>
      <c r="BV92" s="371"/>
      <c r="BW92" s="371"/>
      <c r="BX92" s="371"/>
      <c r="BY92" s="371"/>
      <c r="BZ92" s="371"/>
      <c r="CA92" s="371"/>
      <c r="CB92" s="371"/>
      <c r="CC92" s="371"/>
      <c r="CD92" s="371"/>
      <c r="CE92" s="371"/>
      <c r="CF92" s="371"/>
      <c r="CG92" s="371"/>
      <c r="CH92" s="371"/>
      <c r="CI92" s="371"/>
      <c r="CJ92" s="371"/>
      <c r="CK92" s="371"/>
      <c r="CL92" s="371"/>
      <c r="CM92" s="371"/>
      <c r="CN92" s="371"/>
      <c r="CO92" s="371"/>
      <c r="CP92" s="371"/>
      <c r="CQ92" s="371"/>
      <c r="CR92" s="371"/>
      <c r="CS92" s="371"/>
      <c r="CT92" s="371"/>
      <c r="CU92" s="371"/>
      <c r="CV92" s="371"/>
      <c r="CW92" s="371"/>
      <c r="CX92" s="371"/>
      <c r="CY92" s="371"/>
      <c r="CZ92" s="371"/>
      <c r="DA92" s="371"/>
      <c r="DB92" s="371"/>
      <c r="DC92" s="371"/>
      <c r="DD92" s="371"/>
      <c r="DE92" s="371"/>
      <c r="DF92" s="371"/>
      <c r="DG92" s="371"/>
      <c r="DH92" s="371"/>
      <c r="DI92" s="371"/>
      <c r="DJ92" s="371"/>
      <c r="DK92" s="371"/>
      <c r="DL92" s="371"/>
      <c r="DM92" s="371"/>
      <c r="DN92" s="371"/>
      <c r="DO92" s="371"/>
      <c r="DP92" s="371"/>
      <c r="DQ92" s="371"/>
      <c r="DR92" s="371"/>
      <c r="DS92" s="371"/>
      <c r="DT92" s="371"/>
      <c r="DU92" s="371"/>
      <c r="DV92" s="371"/>
      <c r="DW92" s="371"/>
      <c r="DX92" s="371"/>
      <c r="DY92" s="371"/>
      <c r="DZ92" s="371"/>
      <c r="EA92" s="371"/>
      <c r="EB92" s="371"/>
      <c r="EC92" s="371"/>
      <c r="ED92" s="371"/>
      <c r="EE92" s="371"/>
      <c r="EF92" s="371"/>
      <c r="EG92" s="371"/>
      <c r="EH92" s="371"/>
      <c r="EI92" s="371"/>
      <c r="EJ92" s="371"/>
      <c r="EK92" s="371"/>
      <c r="EL92" s="371"/>
      <c r="EM92" s="371"/>
      <c r="EN92" s="371"/>
      <c r="EO92" s="371"/>
      <c r="EP92" s="371"/>
      <c r="EQ92" s="371"/>
      <c r="ER92" s="371"/>
      <c r="ES92" s="371"/>
      <c r="ET92" s="371"/>
      <c r="EU92" s="371"/>
      <c r="EV92" s="371"/>
      <c r="EW92" s="371"/>
      <c r="EX92" s="371"/>
      <c r="EY92" s="371"/>
      <c r="EZ92" s="371"/>
      <c r="FA92" s="371"/>
      <c r="FB92" s="371"/>
      <c r="FC92" s="371"/>
      <c r="FD92" s="371"/>
      <c r="FE92" s="371"/>
      <c r="FF92" s="371"/>
      <c r="FG92" s="371"/>
      <c r="FH92" s="371"/>
      <c r="FI92" s="371"/>
      <c r="FJ92" s="371"/>
      <c r="FK92" s="371"/>
      <c r="FL92" s="371"/>
      <c r="FM92" s="371"/>
      <c r="FN92" s="371"/>
      <c r="FO92" s="371"/>
      <c r="FP92" s="371"/>
      <c r="FQ92" s="371"/>
      <c r="FR92" s="371"/>
      <c r="FS92" s="371"/>
      <c r="FT92" s="371"/>
      <c r="FU92" s="371"/>
      <c r="FV92" s="371"/>
      <c r="FW92" s="371"/>
      <c r="FX92" s="371"/>
      <c r="FY92" s="371"/>
      <c r="FZ92" s="371"/>
      <c r="GA92" s="371"/>
      <c r="GB92" s="371"/>
      <c r="GC92" s="371"/>
      <c r="GD92" s="371"/>
      <c r="GE92" s="371"/>
      <c r="GF92" s="371"/>
      <c r="GG92" s="371"/>
      <c r="GH92" s="371"/>
      <c r="GI92" s="371"/>
      <c r="GJ92" s="371"/>
      <c r="GK92" s="371"/>
      <c r="GL92" s="371"/>
      <c r="GM92" s="371"/>
      <c r="GN92" s="371"/>
      <c r="GO92" s="371"/>
      <c r="GP92" s="371"/>
      <c r="GQ92" s="371"/>
      <c r="GR92" s="371"/>
      <c r="GS92" s="371"/>
      <c r="GT92" s="371"/>
      <c r="GU92" s="371"/>
      <c r="GV92" s="371"/>
      <c r="GW92" s="371"/>
      <c r="GX92" s="371"/>
      <c r="GY92" s="371"/>
      <c r="GZ92" s="371"/>
      <c r="HA92" s="371"/>
      <c r="HB92" s="371"/>
      <c r="HC92" s="371"/>
      <c r="HD92" s="371"/>
      <c r="HE92" s="371"/>
      <c r="HF92" s="371"/>
      <c r="HG92" s="371"/>
      <c r="HH92" s="371"/>
      <c r="HI92" s="371"/>
      <c r="HJ92" s="371"/>
      <c r="HK92" s="371"/>
      <c r="HL92" s="371"/>
      <c r="HM92" s="371"/>
      <c r="HN92" s="371"/>
      <c r="HO92" s="371"/>
      <c r="HP92" s="371"/>
      <c r="HQ92" s="371"/>
      <c r="HR92" s="371"/>
      <c r="HS92" s="371"/>
      <c r="HT92" s="371"/>
      <c r="HU92" s="371"/>
      <c r="HV92" s="371"/>
      <c r="HW92" s="371"/>
      <c r="HX92" s="371"/>
      <c r="HY92" s="371"/>
      <c r="HZ92" s="371"/>
      <c r="IA92" s="371"/>
      <c r="IB92" s="371"/>
      <c r="IC92" s="371"/>
      <c r="ID92" s="371"/>
      <c r="IE92" s="371"/>
      <c r="IF92" s="371"/>
      <c r="IG92" s="371"/>
      <c r="IH92" s="371"/>
      <c r="II92" s="371"/>
      <c r="IJ92" s="371"/>
    </row>
    <row r="93" spans="1:244" x14ac:dyDescent="0.35">
      <c r="A93" s="410"/>
      <c r="B93" s="364" t="s">
        <v>185</v>
      </c>
      <c r="C93" s="365" t="s">
        <v>178</v>
      </c>
      <c r="D93" s="45">
        <v>10</v>
      </c>
      <c r="E93" s="45">
        <v>10</v>
      </c>
      <c r="F93" s="45">
        <v>10</v>
      </c>
      <c r="G93" s="367">
        <v>10</v>
      </c>
      <c r="H93" s="368">
        <f t="shared" si="7"/>
        <v>100</v>
      </c>
      <c r="I93" s="369">
        <f t="shared" si="8"/>
        <v>100</v>
      </c>
      <c r="J93" s="368"/>
      <c r="K93" s="370">
        <f t="shared" si="9"/>
        <v>0</v>
      </c>
      <c r="L93" s="371"/>
      <c r="M93" s="372"/>
      <c r="N93" s="371"/>
      <c r="O93" s="371"/>
      <c r="P93" s="371"/>
      <c r="Q93" s="371"/>
      <c r="R93" s="371"/>
      <c r="S93" s="371"/>
      <c r="T93" s="371"/>
      <c r="U93" s="371"/>
      <c r="V93" s="371"/>
      <c r="W93" s="371"/>
      <c r="X93" s="371"/>
      <c r="Y93" s="371"/>
      <c r="Z93" s="371"/>
      <c r="AA93" s="371"/>
      <c r="AB93" s="371"/>
      <c r="AC93" s="371"/>
      <c r="AD93" s="371"/>
      <c r="AE93" s="371"/>
      <c r="AF93" s="371"/>
      <c r="AG93" s="371"/>
      <c r="AH93" s="371"/>
      <c r="AI93" s="371"/>
      <c r="AJ93" s="371"/>
      <c r="AK93" s="371"/>
      <c r="AL93" s="371"/>
      <c r="AM93" s="371"/>
      <c r="AN93" s="371"/>
      <c r="AO93" s="371"/>
      <c r="AP93" s="371"/>
      <c r="AQ93" s="371"/>
      <c r="AR93" s="371"/>
      <c r="AS93" s="371"/>
      <c r="AT93" s="371"/>
      <c r="AU93" s="371"/>
      <c r="AV93" s="371"/>
      <c r="AW93" s="371"/>
      <c r="AX93" s="371"/>
      <c r="AY93" s="371"/>
      <c r="AZ93" s="371"/>
      <c r="BA93" s="371"/>
      <c r="BB93" s="371"/>
      <c r="BC93" s="371"/>
      <c r="BD93" s="371"/>
      <c r="BE93" s="371"/>
      <c r="BF93" s="371"/>
      <c r="BG93" s="371"/>
      <c r="BH93" s="371"/>
      <c r="BI93" s="371"/>
      <c r="BJ93" s="371"/>
      <c r="BK93" s="371"/>
      <c r="BL93" s="371"/>
      <c r="BM93" s="371"/>
      <c r="BN93" s="371"/>
      <c r="BO93" s="371"/>
      <c r="BP93" s="371"/>
      <c r="BQ93" s="371"/>
      <c r="BR93" s="371"/>
      <c r="BS93" s="371"/>
      <c r="BT93" s="371"/>
      <c r="BU93" s="371"/>
      <c r="BV93" s="371"/>
      <c r="BW93" s="371"/>
      <c r="BX93" s="371"/>
      <c r="BY93" s="371"/>
      <c r="BZ93" s="371"/>
      <c r="CA93" s="371"/>
      <c r="CB93" s="371"/>
      <c r="CC93" s="371"/>
      <c r="CD93" s="371"/>
      <c r="CE93" s="371"/>
      <c r="CF93" s="371"/>
      <c r="CG93" s="371"/>
      <c r="CH93" s="371"/>
      <c r="CI93" s="371"/>
      <c r="CJ93" s="371"/>
      <c r="CK93" s="371"/>
      <c r="CL93" s="371"/>
      <c r="CM93" s="371"/>
      <c r="CN93" s="371"/>
      <c r="CO93" s="371"/>
      <c r="CP93" s="371"/>
      <c r="CQ93" s="371"/>
      <c r="CR93" s="371"/>
      <c r="CS93" s="371"/>
      <c r="CT93" s="371"/>
      <c r="CU93" s="371"/>
      <c r="CV93" s="371"/>
      <c r="CW93" s="371"/>
      <c r="CX93" s="371"/>
      <c r="CY93" s="371"/>
      <c r="CZ93" s="371"/>
      <c r="DA93" s="371"/>
      <c r="DB93" s="371"/>
      <c r="DC93" s="371"/>
      <c r="DD93" s="371"/>
      <c r="DE93" s="371"/>
      <c r="DF93" s="371"/>
      <c r="DG93" s="371"/>
      <c r="DH93" s="371"/>
      <c r="DI93" s="371"/>
      <c r="DJ93" s="371"/>
      <c r="DK93" s="371"/>
      <c r="DL93" s="371"/>
      <c r="DM93" s="371"/>
      <c r="DN93" s="371"/>
      <c r="DO93" s="371"/>
      <c r="DP93" s="371"/>
      <c r="DQ93" s="371"/>
      <c r="DR93" s="371"/>
      <c r="DS93" s="371"/>
      <c r="DT93" s="371"/>
      <c r="DU93" s="371"/>
      <c r="DV93" s="371"/>
      <c r="DW93" s="371"/>
      <c r="DX93" s="371"/>
      <c r="DY93" s="371"/>
      <c r="DZ93" s="371"/>
      <c r="EA93" s="371"/>
      <c r="EB93" s="371"/>
      <c r="EC93" s="371"/>
      <c r="ED93" s="371"/>
      <c r="EE93" s="371"/>
      <c r="EF93" s="371"/>
      <c r="EG93" s="371"/>
      <c r="EH93" s="371"/>
      <c r="EI93" s="371"/>
      <c r="EJ93" s="371"/>
      <c r="EK93" s="371"/>
      <c r="EL93" s="371"/>
      <c r="EM93" s="371"/>
      <c r="EN93" s="371"/>
      <c r="EO93" s="371"/>
      <c r="EP93" s="371"/>
      <c r="EQ93" s="371"/>
      <c r="ER93" s="371"/>
      <c r="ES93" s="371"/>
      <c r="ET93" s="371"/>
      <c r="EU93" s="371"/>
      <c r="EV93" s="371"/>
      <c r="EW93" s="371"/>
      <c r="EX93" s="371"/>
      <c r="EY93" s="371"/>
      <c r="EZ93" s="371"/>
      <c r="FA93" s="371"/>
      <c r="FB93" s="371"/>
      <c r="FC93" s="371"/>
      <c r="FD93" s="371"/>
      <c r="FE93" s="371"/>
      <c r="FF93" s="371"/>
      <c r="FG93" s="371"/>
      <c r="FH93" s="371"/>
      <c r="FI93" s="371"/>
      <c r="FJ93" s="371"/>
      <c r="FK93" s="371"/>
      <c r="FL93" s="371"/>
      <c r="FM93" s="371"/>
      <c r="FN93" s="371"/>
      <c r="FO93" s="371"/>
      <c r="FP93" s="371"/>
      <c r="FQ93" s="371"/>
      <c r="FR93" s="371"/>
      <c r="FS93" s="371"/>
      <c r="FT93" s="371"/>
      <c r="FU93" s="371"/>
      <c r="FV93" s="371"/>
      <c r="FW93" s="371"/>
      <c r="FX93" s="371"/>
      <c r="FY93" s="371"/>
      <c r="FZ93" s="371"/>
      <c r="GA93" s="371"/>
      <c r="GB93" s="371"/>
      <c r="GC93" s="371"/>
      <c r="GD93" s="371"/>
      <c r="GE93" s="371"/>
      <c r="GF93" s="371"/>
      <c r="GG93" s="371"/>
      <c r="GH93" s="371"/>
      <c r="GI93" s="371"/>
      <c r="GJ93" s="371"/>
      <c r="GK93" s="371"/>
      <c r="GL93" s="371"/>
      <c r="GM93" s="371"/>
      <c r="GN93" s="371"/>
      <c r="GO93" s="371"/>
      <c r="GP93" s="371"/>
      <c r="GQ93" s="371"/>
      <c r="GR93" s="371"/>
      <c r="GS93" s="371"/>
      <c r="GT93" s="371"/>
      <c r="GU93" s="371"/>
      <c r="GV93" s="371"/>
      <c r="GW93" s="371"/>
      <c r="GX93" s="371"/>
      <c r="GY93" s="371"/>
      <c r="GZ93" s="371"/>
      <c r="HA93" s="371"/>
      <c r="HB93" s="371"/>
      <c r="HC93" s="371"/>
      <c r="HD93" s="371"/>
      <c r="HE93" s="371"/>
      <c r="HF93" s="371"/>
      <c r="HG93" s="371"/>
      <c r="HH93" s="371"/>
      <c r="HI93" s="371"/>
      <c r="HJ93" s="371"/>
      <c r="HK93" s="371"/>
      <c r="HL93" s="371"/>
      <c r="HM93" s="371"/>
      <c r="HN93" s="371"/>
      <c r="HO93" s="371"/>
      <c r="HP93" s="371"/>
      <c r="HQ93" s="371"/>
      <c r="HR93" s="371"/>
      <c r="HS93" s="371"/>
      <c r="HT93" s="371"/>
      <c r="HU93" s="371"/>
      <c r="HV93" s="371"/>
      <c r="HW93" s="371"/>
      <c r="HX93" s="371"/>
      <c r="HY93" s="371"/>
      <c r="HZ93" s="371"/>
      <c r="IA93" s="371"/>
      <c r="IB93" s="371"/>
      <c r="IC93" s="371"/>
      <c r="ID93" s="371"/>
      <c r="IE93" s="371"/>
      <c r="IF93" s="371"/>
      <c r="IG93" s="371"/>
      <c r="IH93" s="371"/>
      <c r="II93" s="371"/>
      <c r="IJ93" s="371"/>
    </row>
    <row r="94" spans="1:244" s="403" customFormat="1" x14ac:dyDescent="0.35">
      <c r="A94" s="478" t="s">
        <v>21</v>
      </c>
      <c r="B94" s="479" t="s">
        <v>189</v>
      </c>
      <c r="C94" s="405" t="s">
        <v>188</v>
      </c>
      <c r="D94" s="406">
        <v>21</v>
      </c>
      <c r="E94" s="406">
        <v>21</v>
      </c>
      <c r="F94" s="446">
        <v>21</v>
      </c>
      <c r="G94" s="397">
        <v>21</v>
      </c>
      <c r="H94" s="398">
        <f t="shared" si="7"/>
        <v>100</v>
      </c>
      <c r="I94" s="399">
        <f t="shared" si="8"/>
        <v>100</v>
      </c>
      <c r="J94" s="398"/>
      <c r="K94" s="370">
        <f t="shared" si="9"/>
        <v>0</v>
      </c>
      <c r="L94" s="402"/>
      <c r="M94" s="434"/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  <c r="AA94" s="402"/>
      <c r="AB94" s="402"/>
      <c r="AC94" s="402"/>
      <c r="AD94" s="402"/>
      <c r="AE94" s="402"/>
      <c r="AF94" s="402"/>
      <c r="AG94" s="402"/>
      <c r="AH94" s="402"/>
      <c r="AI94" s="402"/>
      <c r="AJ94" s="402"/>
      <c r="AK94" s="402"/>
      <c r="AL94" s="402"/>
      <c r="AM94" s="402"/>
      <c r="AN94" s="402"/>
      <c r="AO94" s="402"/>
      <c r="AP94" s="402"/>
      <c r="AQ94" s="402"/>
      <c r="AR94" s="402"/>
      <c r="AS94" s="402"/>
      <c r="AT94" s="402"/>
      <c r="AU94" s="402"/>
      <c r="AV94" s="402"/>
      <c r="AW94" s="402"/>
      <c r="AX94" s="402"/>
      <c r="AY94" s="402"/>
      <c r="AZ94" s="402"/>
      <c r="BA94" s="402"/>
      <c r="BB94" s="402"/>
      <c r="BC94" s="402"/>
      <c r="BD94" s="402"/>
      <c r="BE94" s="402"/>
      <c r="BF94" s="402"/>
      <c r="BG94" s="402"/>
      <c r="BH94" s="402"/>
      <c r="BI94" s="402"/>
      <c r="BJ94" s="402"/>
      <c r="BK94" s="402"/>
      <c r="BL94" s="402"/>
      <c r="BM94" s="402"/>
      <c r="BN94" s="402"/>
      <c r="BO94" s="402"/>
      <c r="BP94" s="402"/>
      <c r="BQ94" s="402"/>
      <c r="BR94" s="402"/>
      <c r="BS94" s="402"/>
      <c r="BT94" s="402"/>
      <c r="BU94" s="402"/>
      <c r="BV94" s="402"/>
      <c r="BW94" s="402"/>
      <c r="BX94" s="402"/>
      <c r="BY94" s="402"/>
      <c r="BZ94" s="402"/>
      <c r="CA94" s="402"/>
      <c r="CB94" s="402"/>
      <c r="CC94" s="402"/>
      <c r="CD94" s="402"/>
      <c r="CE94" s="402"/>
      <c r="CF94" s="402"/>
      <c r="CG94" s="402"/>
      <c r="CH94" s="402"/>
      <c r="CI94" s="402"/>
      <c r="CJ94" s="402"/>
      <c r="CK94" s="402"/>
      <c r="CL94" s="402"/>
      <c r="CM94" s="402"/>
      <c r="CN94" s="402"/>
      <c r="CO94" s="402"/>
      <c r="CP94" s="402"/>
      <c r="CQ94" s="402"/>
      <c r="CR94" s="402"/>
      <c r="CS94" s="402"/>
      <c r="CT94" s="402"/>
      <c r="CU94" s="402"/>
      <c r="CV94" s="402"/>
      <c r="CW94" s="402"/>
      <c r="CX94" s="402"/>
      <c r="CY94" s="402"/>
      <c r="CZ94" s="402"/>
      <c r="DA94" s="402"/>
      <c r="DB94" s="402"/>
      <c r="DC94" s="402"/>
      <c r="DD94" s="402"/>
      <c r="DE94" s="402"/>
      <c r="DF94" s="402"/>
      <c r="DG94" s="402"/>
      <c r="DH94" s="402"/>
      <c r="DI94" s="402"/>
      <c r="DJ94" s="402"/>
      <c r="DK94" s="402"/>
      <c r="DL94" s="402"/>
      <c r="DM94" s="402"/>
      <c r="DN94" s="402"/>
      <c r="DO94" s="402"/>
      <c r="DP94" s="402"/>
      <c r="DQ94" s="402"/>
      <c r="DR94" s="402"/>
      <c r="DS94" s="402"/>
      <c r="DT94" s="402"/>
      <c r="DU94" s="402"/>
      <c r="DV94" s="402"/>
      <c r="DW94" s="402"/>
      <c r="DX94" s="402"/>
      <c r="DY94" s="402"/>
      <c r="DZ94" s="402"/>
      <c r="EA94" s="402"/>
      <c r="EB94" s="402"/>
      <c r="EC94" s="402"/>
      <c r="ED94" s="402"/>
      <c r="EE94" s="402"/>
      <c r="EF94" s="402"/>
      <c r="EG94" s="402"/>
      <c r="EH94" s="402"/>
      <c r="EI94" s="402"/>
      <c r="EJ94" s="402"/>
      <c r="EK94" s="402"/>
      <c r="EL94" s="402"/>
      <c r="EM94" s="402"/>
      <c r="EN94" s="402"/>
      <c r="EO94" s="402"/>
      <c r="EP94" s="402"/>
      <c r="EQ94" s="402"/>
      <c r="ER94" s="402"/>
      <c r="ES94" s="402"/>
      <c r="ET94" s="402"/>
      <c r="EU94" s="402"/>
      <c r="EV94" s="402"/>
      <c r="EW94" s="402"/>
      <c r="EX94" s="402"/>
      <c r="EY94" s="402"/>
      <c r="EZ94" s="402"/>
      <c r="FA94" s="402"/>
      <c r="FB94" s="402"/>
      <c r="FC94" s="402"/>
      <c r="FD94" s="402"/>
      <c r="FE94" s="402"/>
      <c r="FF94" s="402"/>
      <c r="FG94" s="402"/>
      <c r="FH94" s="402"/>
      <c r="FI94" s="402"/>
      <c r="FJ94" s="402"/>
      <c r="FK94" s="402"/>
      <c r="FL94" s="402"/>
      <c r="FM94" s="402"/>
      <c r="FN94" s="402"/>
      <c r="FO94" s="402"/>
      <c r="FP94" s="402"/>
      <c r="FQ94" s="402"/>
      <c r="FR94" s="402"/>
      <c r="FS94" s="402"/>
      <c r="FT94" s="402"/>
      <c r="FU94" s="402"/>
      <c r="FV94" s="402"/>
      <c r="FW94" s="402"/>
      <c r="FX94" s="402"/>
      <c r="FY94" s="402"/>
      <c r="FZ94" s="402"/>
      <c r="GA94" s="402"/>
      <c r="GB94" s="402"/>
      <c r="GC94" s="402"/>
      <c r="GD94" s="402"/>
      <c r="GE94" s="402"/>
      <c r="GF94" s="402"/>
      <c r="GG94" s="402"/>
      <c r="GH94" s="402"/>
      <c r="GI94" s="402"/>
      <c r="GJ94" s="402"/>
      <c r="GK94" s="402"/>
      <c r="GL94" s="402"/>
      <c r="GM94" s="402"/>
      <c r="GN94" s="402"/>
      <c r="GO94" s="402"/>
      <c r="GP94" s="402"/>
      <c r="GQ94" s="402"/>
      <c r="GR94" s="402"/>
      <c r="GS94" s="402"/>
      <c r="GT94" s="402"/>
      <c r="GU94" s="402"/>
      <c r="GV94" s="402"/>
      <c r="GW94" s="402"/>
      <c r="GX94" s="402"/>
      <c r="GY94" s="402"/>
      <c r="GZ94" s="402"/>
      <c r="HA94" s="402"/>
      <c r="HB94" s="402"/>
      <c r="HC94" s="402"/>
      <c r="HD94" s="402"/>
      <c r="HE94" s="402"/>
      <c r="HF94" s="402"/>
      <c r="HG94" s="402"/>
      <c r="HH94" s="402"/>
      <c r="HI94" s="402"/>
      <c r="HJ94" s="402"/>
      <c r="HK94" s="402"/>
      <c r="HL94" s="402"/>
      <c r="HM94" s="402"/>
      <c r="HN94" s="402"/>
      <c r="HO94" s="402"/>
      <c r="HP94" s="402"/>
      <c r="HQ94" s="402"/>
      <c r="HR94" s="402"/>
      <c r="HS94" s="402"/>
      <c r="HT94" s="402"/>
      <c r="HU94" s="402"/>
      <c r="HV94" s="402"/>
      <c r="HW94" s="402"/>
      <c r="HX94" s="402"/>
      <c r="HY94" s="402"/>
      <c r="HZ94" s="402"/>
      <c r="IA94" s="402"/>
      <c r="IB94" s="402"/>
      <c r="IC94" s="402"/>
      <c r="ID94" s="402"/>
      <c r="IE94" s="402"/>
      <c r="IF94" s="402"/>
      <c r="IG94" s="402"/>
      <c r="IH94" s="402"/>
      <c r="II94" s="402"/>
      <c r="IJ94" s="402"/>
    </row>
    <row r="95" spans="1:244" x14ac:dyDescent="0.35">
      <c r="A95" s="410"/>
      <c r="B95" s="364" t="s">
        <v>183</v>
      </c>
      <c r="C95" s="365" t="s">
        <v>178</v>
      </c>
      <c r="D95" s="430">
        <v>19</v>
      </c>
      <c r="E95" s="430">
        <v>20</v>
      </c>
      <c r="F95" s="436">
        <v>19</v>
      </c>
      <c r="G95" s="367">
        <v>19</v>
      </c>
      <c r="H95" s="368">
        <f t="shared" si="7"/>
        <v>100</v>
      </c>
      <c r="I95" s="369">
        <f t="shared" si="8"/>
        <v>100</v>
      </c>
      <c r="J95" s="368"/>
      <c r="K95" s="370">
        <f t="shared" si="9"/>
        <v>0</v>
      </c>
      <c r="L95" s="371"/>
      <c r="M95" s="372"/>
      <c r="N95" s="371"/>
      <c r="O95" s="371"/>
      <c r="P95" s="371"/>
      <c r="Q95" s="371"/>
      <c r="R95" s="3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371"/>
      <c r="AL95" s="371"/>
      <c r="AM95" s="371"/>
      <c r="AN95" s="371"/>
      <c r="AO95" s="371"/>
      <c r="AP95" s="371"/>
      <c r="AQ95" s="371"/>
      <c r="AR95" s="371"/>
      <c r="AS95" s="371"/>
      <c r="AT95" s="371"/>
      <c r="AU95" s="371"/>
      <c r="AV95" s="371"/>
      <c r="AW95" s="371"/>
      <c r="AX95" s="371"/>
      <c r="AY95" s="371"/>
      <c r="AZ95" s="371"/>
      <c r="BA95" s="371"/>
      <c r="BB95" s="371"/>
      <c r="BC95" s="371"/>
      <c r="BD95" s="371"/>
      <c r="BE95" s="371"/>
      <c r="BF95" s="371"/>
      <c r="BG95" s="371"/>
      <c r="BH95" s="371"/>
      <c r="BI95" s="371"/>
      <c r="BJ95" s="371"/>
      <c r="BK95" s="371"/>
      <c r="BL95" s="371"/>
      <c r="BM95" s="371"/>
      <c r="BN95" s="371"/>
      <c r="BO95" s="371"/>
      <c r="BP95" s="371"/>
      <c r="BQ95" s="371"/>
      <c r="BR95" s="371"/>
      <c r="BS95" s="371"/>
      <c r="BT95" s="371"/>
      <c r="BU95" s="371"/>
      <c r="BV95" s="371"/>
      <c r="BW95" s="371"/>
      <c r="BX95" s="371"/>
      <c r="BY95" s="371"/>
      <c r="BZ95" s="371"/>
      <c r="CA95" s="371"/>
      <c r="CB95" s="371"/>
      <c r="CC95" s="371"/>
      <c r="CD95" s="371"/>
      <c r="CE95" s="371"/>
      <c r="CF95" s="371"/>
      <c r="CG95" s="371"/>
      <c r="CH95" s="371"/>
      <c r="CI95" s="371"/>
      <c r="CJ95" s="371"/>
      <c r="CK95" s="371"/>
      <c r="CL95" s="371"/>
      <c r="CM95" s="371"/>
      <c r="CN95" s="371"/>
      <c r="CO95" s="371"/>
      <c r="CP95" s="371"/>
      <c r="CQ95" s="371"/>
      <c r="CR95" s="371"/>
      <c r="CS95" s="371"/>
      <c r="CT95" s="371"/>
      <c r="CU95" s="371"/>
      <c r="CV95" s="371"/>
      <c r="CW95" s="371"/>
      <c r="CX95" s="371"/>
      <c r="CY95" s="371"/>
      <c r="CZ95" s="371"/>
      <c r="DA95" s="371"/>
      <c r="DB95" s="371"/>
      <c r="DC95" s="371"/>
      <c r="DD95" s="371"/>
      <c r="DE95" s="371"/>
      <c r="DF95" s="371"/>
      <c r="DG95" s="371"/>
      <c r="DH95" s="371"/>
      <c r="DI95" s="371"/>
      <c r="DJ95" s="371"/>
      <c r="DK95" s="371"/>
      <c r="DL95" s="371"/>
      <c r="DM95" s="371"/>
      <c r="DN95" s="371"/>
      <c r="DO95" s="371"/>
      <c r="DP95" s="371"/>
      <c r="DQ95" s="371"/>
      <c r="DR95" s="371"/>
      <c r="DS95" s="371"/>
      <c r="DT95" s="371"/>
      <c r="DU95" s="371"/>
      <c r="DV95" s="371"/>
      <c r="DW95" s="371"/>
      <c r="DX95" s="371"/>
      <c r="DY95" s="371"/>
      <c r="DZ95" s="371"/>
      <c r="EA95" s="371"/>
      <c r="EB95" s="371"/>
      <c r="EC95" s="371"/>
      <c r="ED95" s="371"/>
      <c r="EE95" s="371"/>
      <c r="EF95" s="371"/>
      <c r="EG95" s="371"/>
      <c r="EH95" s="371"/>
      <c r="EI95" s="371"/>
      <c r="EJ95" s="371"/>
      <c r="EK95" s="371"/>
      <c r="EL95" s="371"/>
      <c r="EM95" s="371"/>
      <c r="EN95" s="371"/>
      <c r="EO95" s="371"/>
      <c r="EP95" s="371"/>
      <c r="EQ95" s="371"/>
      <c r="ER95" s="371"/>
      <c r="ES95" s="371"/>
      <c r="ET95" s="371"/>
      <c r="EU95" s="371"/>
      <c r="EV95" s="371"/>
      <c r="EW95" s="371"/>
      <c r="EX95" s="371"/>
      <c r="EY95" s="371"/>
      <c r="EZ95" s="371"/>
      <c r="FA95" s="371"/>
      <c r="FB95" s="371"/>
      <c r="FC95" s="371"/>
      <c r="FD95" s="371"/>
      <c r="FE95" s="371"/>
      <c r="FF95" s="371"/>
      <c r="FG95" s="371"/>
      <c r="FH95" s="371"/>
      <c r="FI95" s="371"/>
      <c r="FJ95" s="371"/>
      <c r="FK95" s="371"/>
      <c r="FL95" s="371"/>
      <c r="FM95" s="371"/>
      <c r="FN95" s="371"/>
      <c r="FO95" s="371"/>
      <c r="FP95" s="371"/>
      <c r="FQ95" s="371"/>
      <c r="FR95" s="371"/>
      <c r="FS95" s="371"/>
      <c r="FT95" s="371"/>
      <c r="FU95" s="371"/>
      <c r="FV95" s="371"/>
      <c r="FW95" s="371"/>
      <c r="FX95" s="371"/>
      <c r="FY95" s="371"/>
      <c r="FZ95" s="371"/>
      <c r="GA95" s="371"/>
      <c r="GB95" s="371"/>
      <c r="GC95" s="371"/>
      <c r="GD95" s="371"/>
      <c r="GE95" s="371"/>
      <c r="GF95" s="371"/>
      <c r="GG95" s="371"/>
      <c r="GH95" s="371"/>
      <c r="GI95" s="371"/>
      <c r="GJ95" s="371"/>
      <c r="GK95" s="371"/>
      <c r="GL95" s="371"/>
      <c r="GM95" s="371"/>
      <c r="GN95" s="371"/>
      <c r="GO95" s="371"/>
      <c r="GP95" s="371"/>
      <c r="GQ95" s="371"/>
      <c r="GR95" s="371"/>
      <c r="GS95" s="371"/>
      <c r="GT95" s="371"/>
      <c r="GU95" s="371"/>
      <c r="GV95" s="371"/>
      <c r="GW95" s="371"/>
      <c r="GX95" s="371"/>
      <c r="GY95" s="371"/>
      <c r="GZ95" s="371"/>
      <c r="HA95" s="371"/>
      <c r="HB95" s="371"/>
      <c r="HC95" s="371"/>
      <c r="HD95" s="371"/>
      <c r="HE95" s="371"/>
      <c r="HF95" s="371"/>
      <c r="HG95" s="371"/>
      <c r="HH95" s="371"/>
      <c r="HI95" s="371"/>
      <c r="HJ95" s="371"/>
      <c r="HK95" s="371"/>
      <c r="HL95" s="371"/>
      <c r="HM95" s="371"/>
      <c r="HN95" s="371"/>
      <c r="HO95" s="371"/>
      <c r="HP95" s="371"/>
      <c r="HQ95" s="371"/>
      <c r="HR95" s="371"/>
      <c r="HS95" s="371"/>
      <c r="HT95" s="371"/>
      <c r="HU95" s="371"/>
      <c r="HV95" s="371"/>
      <c r="HW95" s="371"/>
      <c r="HX95" s="371"/>
      <c r="HY95" s="371"/>
      <c r="HZ95" s="371"/>
      <c r="IA95" s="371"/>
      <c r="IB95" s="371"/>
      <c r="IC95" s="371"/>
      <c r="ID95" s="371"/>
      <c r="IE95" s="371"/>
      <c r="IF95" s="371"/>
      <c r="IG95" s="371"/>
      <c r="IH95" s="371"/>
      <c r="II95" s="371"/>
      <c r="IJ95" s="371"/>
    </row>
    <row r="96" spans="1:244" x14ac:dyDescent="0.35">
      <c r="A96" s="410"/>
      <c r="B96" s="449" t="s">
        <v>182</v>
      </c>
      <c r="C96" s="365" t="s">
        <v>178</v>
      </c>
      <c r="D96" s="430">
        <v>19</v>
      </c>
      <c r="E96" s="430">
        <v>20</v>
      </c>
      <c r="F96" s="436">
        <v>19</v>
      </c>
      <c r="G96" s="367">
        <v>19</v>
      </c>
      <c r="H96" s="368">
        <f t="shared" si="7"/>
        <v>100</v>
      </c>
      <c r="I96" s="369">
        <f t="shared" si="8"/>
        <v>100</v>
      </c>
      <c r="J96" s="368"/>
      <c r="K96" s="370">
        <f t="shared" si="9"/>
        <v>0</v>
      </c>
      <c r="L96" s="371"/>
      <c r="M96" s="372"/>
      <c r="N96" s="371"/>
      <c r="O96" s="371"/>
      <c r="P96" s="371"/>
      <c r="Q96" s="371"/>
      <c r="R96" s="371"/>
      <c r="S96" s="371"/>
      <c r="T96" s="371"/>
      <c r="U96" s="371"/>
      <c r="V96" s="371"/>
      <c r="W96" s="371"/>
      <c r="X96" s="371"/>
      <c r="Y96" s="371"/>
      <c r="Z96" s="371"/>
      <c r="AA96" s="371"/>
      <c r="AB96" s="371"/>
      <c r="AC96" s="371"/>
      <c r="AD96" s="371"/>
      <c r="AE96" s="371"/>
      <c r="AF96" s="371"/>
      <c r="AG96" s="371"/>
      <c r="AH96" s="371"/>
      <c r="AI96" s="371"/>
      <c r="AJ96" s="371"/>
      <c r="AK96" s="371"/>
      <c r="AL96" s="371"/>
      <c r="AM96" s="371"/>
      <c r="AN96" s="371"/>
      <c r="AO96" s="371"/>
      <c r="AP96" s="371"/>
      <c r="AQ96" s="371"/>
      <c r="AR96" s="371"/>
      <c r="AS96" s="371"/>
      <c r="AT96" s="371"/>
      <c r="AU96" s="371"/>
      <c r="AV96" s="371"/>
      <c r="AW96" s="371"/>
      <c r="AX96" s="371"/>
      <c r="AY96" s="371"/>
      <c r="AZ96" s="371"/>
      <c r="BA96" s="371"/>
      <c r="BB96" s="371"/>
      <c r="BC96" s="371"/>
      <c r="BD96" s="371"/>
      <c r="BE96" s="371"/>
      <c r="BF96" s="371"/>
      <c r="BG96" s="371"/>
      <c r="BH96" s="371"/>
      <c r="BI96" s="371"/>
      <c r="BJ96" s="371"/>
      <c r="BK96" s="371"/>
      <c r="BL96" s="371"/>
      <c r="BM96" s="371"/>
      <c r="BN96" s="371"/>
      <c r="BO96" s="371"/>
      <c r="BP96" s="371"/>
      <c r="BQ96" s="371"/>
      <c r="BR96" s="371"/>
      <c r="BS96" s="371"/>
      <c r="BT96" s="371"/>
      <c r="BU96" s="371"/>
      <c r="BV96" s="371"/>
      <c r="BW96" s="371"/>
      <c r="BX96" s="371"/>
      <c r="BY96" s="371"/>
      <c r="BZ96" s="371"/>
      <c r="CA96" s="371"/>
      <c r="CB96" s="371"/>
      <c r="CC96" s="371"/>
      <c r="CD96" s="371"/>
      <c r="CE96" s="371"/>
      <c r="CF96" s="371"/>
      <c r="CG96" s="371"/>
      <c r="CH96" s="371"/>
      <c r="CI96" s="371"/>
      <c r="CJ96" s="371"/>
      <c r="CK96" s="371"/>
      <c r="CL96" s="371"/>
      <c r="CM96" s="371"/>
      <c r="CN96" s="371"/>
      <c r="CO96" s="371"/>
      <c r="CP96" s="371"/>
      <c r="CQ96" s="371"/>
      <c r="CR96" s="371"/>
      <c r="CS96" s="371"/>
      <c r="CT96" s="371"/>
      <c r="CU96" s="371"/>
      <c r="CV96" s="371"/>
      <c r="CW96" s="371"/>
      <c r="CX96" s="371"/>
      <c r="CY96" s="371"/>
      <c r="CZ96" s="371"/>
      <c r="DA96" s="371"/>
      <c r="DB96" s="371"/>
      <c r="DC96" s="371"/>
      <c r="DD96" s="371"/>
      <c r="DE96" s="371"/>
      <c r="DF96" s="371"/>
      <c r="DG96" s="371"/>
      <c r="DH96" s="371"/>
      <c r="DI96" s="371"/>
      <c r="DJ96" s="371"/>
      <c r="DK96" s="371"/>
      <c r="DL96" s="371"/>
      <c r="DM96" s="371"/>
      <c r="DN96" s="371"/>
      <c r="DO96" s="371"/>
      <c r="DP96" s="371"/>
      <c r="DQ96" s="371"/>
      <c r="DR96" s="371"/>
      <c r="DS96" s="371"/>
      <c r="DT96" s="371"/>
      <c r="DU96" s="371"/>
      <c r="DV96" s="371"/>
      <c r="DW96" s="371"/>
      <c r="DX96" s="371"/>
      <c r="DY96" s="371"/>
      <c r="DZ96" s="371"/>
      <c r="EA96" s="371"/>
      <c r="EB96" s="371"/>
      <c r="EC96" s="371"/>
      <c r="ED96" s="371"/>
      <c r="EE96" s="371"/>
      <c r="EF96" s="371"/>
      <c r="EG96" s="371"/>
      <c r="EH96" s="371"/>
      <c r="EI96" s="371"/>
      <c r="EJ96" s="371"/>
      <c r="EK96" s="371"/>
      <c r="EL96" s="371"/>
      <c r="EM96" s="371"/>
      <c r="EN96" s="371"/>
      <c r="EO96" s="371"/>
      <c r="EP96" s="371"/>
      <c r="EQ96" s="371"/>
      <c r="ER96" s="371"/>
      <c r="ES96" s="371"/>
      <c r="ET96" s="371"/>
      <c r="EU96" s="371"/>
      <c r="EV96" s="371"/>
      <c r="EW96" s="371"/>
      <c r="EX96" s="371"/>
      <c r="EY96" s="371"/>
      <c r="EZ96" s="371"/>
      <c r="FA96" s="371"/>
      <c r="FB96" s="371"/>
      <c r="FC96" s="371"/>
      <c r="FD96" s="371"/>
      <c r="FE96" s="371"/>
      <c r="FF96" s="371"/>
      <c r="FG96" s="371"/>
      <c r="FH96" s="371"/>
      <c r="FI96" s="371"/>
      <c r="FJ96" s="371"/>
      <c r="FK96" s="371"/>
      <c r="FL96" s="371"/>
      <c r="FM96" s="371"/>
      <c r="FN96" s="371"/>
      <c r="FO96" s="371"/>
      <c r="FP96" s="371"/>
      <c r="FQ96" s="371"/>
      <c r="FR96" s="371"/>
      <c r="FS96" s="371"/>
      <c r="FT96" s="371"/>
      <c r="FU96" s="371"/>
      <c r="FV96" s="371"/>
      <c r="FW96" s="371"/>
      <c r="FX96" s="371"/>
      <c r="FY96" s="371"/>
      <c r="FZ96" s="371"/>
      <c r="GA96" s="371"/>
      <c r="GB96" s="371"/>
      <c r="GC96" s="371"/>
      <c r="GD96" s="371"/>
      <c r="GE96" s="371"/>
      <c r="GF96" s="371"/>
      <c r="GG96" s="371"/>
      <c r="GH96" s="371"/>
      <c r="GI96" s="371"/>
      <c r="GJ96" s="371"/>
      <c r="GK96" s="371"/>
      <c r="GL96" s="371"/>
      <c r="GM96" s="371"/>
      <c r="GN96" s="371"/>
      <c r="GO96" s="371"/>
      <c r="GP96" s="371"/>
      <c r="GQ96" s="371"/>
      <c r="GR96" s="371"/>
      <c r="GS96" s="371"/>
      <c r="GT96" s="371"/>
      <c r="GU96" s="371"/>
      <c r="GV96" s="371"/>
      <c r="GW96" s="371"/>
      <c r="GX96" s="371"/>
      <c r="GY96" s="371"/>
      <c r="GZ96" s="371"/>
      <c r="HA96" s="371"/>
      <c r="HB96" s="371"/>
      <c r="HC96" s="371"/>
      <c r="HD96" s="371"/>
      <c r="HE96" s="371"/>
      <c r="HF96" s="371"/>
      <c r="HG96" s="371"/>
      <c r="HH96" s="371"/>
      <c r="HI96" s="371"/>
      <c r="HJ96" s="371"/>
      <c r="HK96" s="371"/>
      <c r="HL96" s="371"/>
      <c r="HM96" s="371"/>
      <c r="HN96" s="371"/>
      <c r="HO96" s="371"/>
      <c r="HP96" s="371"/>
      <c r="HQ96" s="371"/>
      <c r="HR96" s="371"/>
      <c r="HS96" s="371"/>
      <c r="HT96" s="371"/>
      <c r="HU96" s="371"/>
      <c r="HV96" s="371"/>
      <c r="HW96" s="371"/>
      <c r="HX96" s="371"/>
      <c r="HY96" s="371"/>
      <c r="HZ96" s="371"/>
      <c r="IA96" s="371"/>
      <c r="IB96" s="371"/>
      <c r="IC96" s="371"/>
      <c r="ID96" s="371"/>
      <c r="IE96" s="371"/>
      <c r="IF96" s="371"/>
      <c r="IG96" s="371"/>
      <c r="IH96" s="371"/>
      <c r="II96" s="371"/>
      <c r="IJ96" s="371"/>
    </row>
    <row r="97" spans="1:244" x14ac:dyDescent="0.35">
      <c r="A97" s="410"/>
      <c r="B97" s="364" t="s">
        <v>185</v>
      </c>
      <c r="C97" s="365" t="s">
        <v>178</v>
      </c>
      <c r="D97" s="430">
        <v>4</v>
      </c>
      <c r="E97" s="430">
        <v>4</v>
      </c>
      <c r="F97" s="436">
        <v>4</v>
      </c>
      <c r="G97" s="367">
        <v>5</v>
      </c>
      <c r="H97" s="368">
        <f t="shared" si="7"/>
        <v>100</v>
      </c>
      <c r="I97" s="369">
        <f t="shared" si="8"/>
        <v>125</v>
      </c>
      <c r="J97" s="368"/>
      <c r="K97" s="370">
        <f t="shared" si="9"/>
        <v>1</v>
      </c>
      <c r="L97" s="371"/>
      <c r="M97" s="372"/>
      <c r="N97" s="371"/>
      <c r="O97" s="371"/>
      <c r="P97" s="371"/>
      <c r="Q97" s="371"/>
      <c r="R97" s="371"/>
      <c r="S97" s="371"/>
      <c r="T97" s="371"/>
      <c r="U97" s="371"/>
      <c r="V97" s="371"/>
      <c r="W97" s="371"/>
      <c r="X97" s="371"/>
      <c r="Y97" s="371"/>
      <c r="Z97" s="371"/>
      <c r="AA97" s="371"/>
      <c r="AB97" s="371"/>
      <c r="AC97" s="371"/>
      <c r="AD97" s="371"/>
      <c r="AE97" s="371"/>
      <c r="AF97" s="371"/>
      <c r="AG97" s="371"/>
      <c r="AH97" s="371"/>
      <c r="AI97" s="371"/>
      <c r="AJ97" s="371"/>
      <c r="AK97" s="371"/>
      <c r="AL97" s="371"/>
      <c r="AM97" s="371"/>
      <c r="AN97" s="371"/>
      <c r="AO97" s="371"/>
      <c r="AP97" s="371"/>
      <c r="AQ97" s="371"/>
      <c r="AR97" s="371"/>
      <c r="AS97" s="371"/>
      <c r="AT97" s="371"/>
      <c r="AU97" s="371"/>
      <c r="AV97" s="371"/>
      <c r="AW97" s="371"/>
      <c r="AX97" s="371"/>
      <c r="AY97" s="371"/>
      <c r="AZ97" s="371"/>
      <c r="BA97" s="371"/>
      <c r="BB97" s="371"/>
      <c r="BC97" s="371"/>
      <c r="BD97" s="371"/>
      <c r="BE97" s="371"/>
      <c r="BF97" s="371"/>
      <c r="BG97" s="371"/>
      <c r="BH97" s="371"/>
      <c r="BI97" s="371"/>
      <c r="BJ97" s="371"/>
      <c r="BK97" s="371"/>
      <c r="BL97" s="371"/>
      <c r="BM97" s="371"/>
      <c r="BN97" s="371"/>
      <c r="BO97" s="371"/>
      <c r="BP97" s="371"/>
      <c r="BQ97" s="371"/>
      <c r="BR97" s="371"/>
      <c r="BS97" s="371"/>
      <c r="BT97" s="371"/>
      <c r="BU97" s="371"/>
      <c r="BV97" s="371"/>
      <c r="BW97" s="371"/>
      <c r="BX97" s="371"/>
      <c r="BY97" s="371"/>
      <c r="BZ97" s="371"/>
      <c r="CA97" s="371"/>
      <c r="CB97" s="371"/>
      <c r="CC97" s="371"/>
      <c r="CD97" s="371"/>
      <c r="CE97" s="371"/>
      <c r="CF97" s="371"/>
      <c r="CG97" s="371"/>
      <c r="CH97" s="371"/>
      <c r="CI97" s="371"/>
      <c r="CJ97" s="371"/>
      <c r="CK97" s="371"/>
      <c r="CL97" s="371"/>
      <c r="CM97" s="371"/>
      <c r="CN97" s="371"/>
      <c r="CO97" s="371"/>
      <c r="CP97" s="371"/>
      <c r="CQ97" s="371"/>
      <c r="CR97" s="371"/>
      <c r="CS97" s="371"/>
      <c r="CT97" s="371"/>
      <c r="CU97" s="371"/>
      <c r="CV97" s="371"/>
      <c r="CW97" s="371"/>
      <c r="CX97" s="371"/>
      <c r="CY97" s="371"/>
      <c r="CZ97" s="371"/>
      <c r="DA97" s="371"/>
      <c r="DB97" s="371"/>
      <c r="DC97" s="371"/>
      <c r="DD97" s="371"/>
      <c r="DE97" s="371"/>
      <c r="DF97" s="371"/>
      <c r="DG97" s="371"/>
      <c r="DH97" s="371"/>
      <c r="DI97" s="371"/>
      <c r="DJ97" s="371"/>
      <c r="DK97" s="371"/>
      <c r="DL97" s="371"/>
      <c r="DM97" s="371"/>
      <c r="DN97" s="371"/>
      <c r="DO97" s="371"/>
      <c r="DP97" s="371"/>
      <c r="DQ97" s="371"/>
      <c r="DR97" s="371"/>
      <c r="DS97" s="371"/>
      <c r="DT97" s="371"/>
      <c r="DU97" s="371"/>
      <c r="DV97" s="371"/>
      <c r="DW97" s="371"/>
      <c r="DX97" s="371"/>
      <c r="DY97" s="371"/>
      <c r="DZ97" s="371"/>
      <c r="EA97" s="371"/>
      <c r="EB97" s="371"/>
      <c r="EC97" s="371"/>
      <c r="ED97" s="371"/>
      <c r="EE97" s="371"/>
      <c r="EF97" s="371"/>
      <c r="EG97" s="371"/>
      <c r="EH97" s="371"/>
      <c r="EI97" s="371"/>
      <c r="EJ97" s="371"/>
      <c r="EK97" s="371"/>
      <c r="EL97" s="371"/>
      <c r="EM97" s="371"/>
      <c r="EN97" s="371"/>
      <c r="EO97" s="371"/>
      <c r="EP97" s="371"/>
      <c r="EQ97" s="371"/>
      <c r="ER97" s="371"/>
      <c r="ES97" s="371"/>
      <c r="ET97" s="371"/>
      <c r="EU97" s="371"/>
      <c r="EV97" s="371"/>
      <c r="EW97" s="371"/>
      <c r="EX97" s="371"/>
      <c r="EY97" s="371"/>
      <c r="EZ97" s="371"/>
      <c r="FA97" s="371"/>
      <c r="FB97" s="371"/>
      <c r="FC97" s="371"/>
      <c r="FD97" s="371"/>
      <c r="FE97" s="371"/>
      <c r="FF97" s="371"/>
      <c r="FG97" s="371"/>
      <c r="FH97" s="371"/>
      <c r="FI97" s="371"/>
      <c r="FJ97" s="371"/>
      <c r="FK97" s="371"/>
      <c r="FL97" s="371"/>
      <c r="FM97" s="371"/>
      <c r="FN97" s="371"/>
      <c r="FO97" s="371"/>
      <c r="FP97" s="371"/>
      <c r="FQ97" s="371"/>
      <c r="FR97" s="371"/>
      <c r="FS97" s="371"/>
      <c r="FT97" s="371"/>
      <c r="FU97" s="371"/>
      <c r="FV97" s="371"/>
      <c r="FW97" s="371"/>
      <c r="FX97" s="371"/>
      <c r="FY97" s="371"/>
      <c r="FZ97" s="371"/>
      <c r="GA97" s="371"/>
      <c r="GB97" s="371"/>
      <c r="GC97" s="371"/>
      <c r="GD97" s="371"/>
      <c r="GE97" s="371"/>
      <c r="GF97" s="371"/>
      <c r="GG97" s="371"/>
      <c r="GH97" s="371"/>
      <c r="GI97" s="371"/>
      <c r="GJ97" s="371"/>
      <c r="GK97" s="371"/>
      <c r="GL97" s="371"/>
      <c r="GM97" s="371"/>
      <c r="GN97" s="371"/>
      <c r="GO97" s="371"/>
      <c r="GP97" s="371"/>
      <c r="GQ97" s="371"/>
      <c r="GR97" s="371"/>
      <c r="GS97" s="371"/>
      <c r="GT97" s="371"/>
      <c r="GU97" s="371"/>
      <c r="GV97" s="371"/>
      <c r="GW97" s="371"/>
      <c r="GX97" s="371"/>
      <c r="GY97" s="371"/>
      <c r="GZ97" s="371"/>
      <c r="HA97" s="371"/>
      <c r="HB97" s="371"/>
      <c r="HC97" s="371"/>
      <c r="HD97" s="371"/>
      <c r="HE97" s="371"/>
      <c r="HF97" s="371"/>
      <c r="HG97" s="371"/>
      <c r="HH97" s="371"/>
      <c r="HI97" s="371"/>
      <c r="HJ97" s="371"/>
      <c r="HK97" s="371"/>
      <c r="HL97" s="371"/>
      <c r="HM97" s="371"/>
      <c r="HN97" s="371"/>
      <c r="HO97" s="371"/>
      <c r="HP97" s="371"/>
      <c r="HQ97" s="371"/>
      <c r="HR97" s="371"/>
      <c r="HS97" s="371"/>
      <c r="HT97" s="371"/>
      <c r="HU97" s="371"/>
      <c r="HV97" s="371"/>
      <c r="HW97" s="371"/>
      <c r="HX97" s="371"/>
      <c r="HY97" s="371"/>
      <c r="HZ97" s="371"/>
      <c r="IA97" s="371"/>
      <c r="IB97" s="371"/>
      <c r="IC97" s="371"/>
      <c r="ID97" s="371"/>
      <c r="IE97" s="371"/>
      <c r="IF97" s="371"/>
      <c r="IG97" s="371"/>
      <c r="IH97" s="371"/>
      <c r="II97" s="371"/>
      <c r="IJ97" s="371"/>
    </row>
    <row r="98" spans="1:244" s="403" customFormat="1" x14ac:dyDescent="0.35">
      <c r="A98" s="384" t="s">
        <v>25</v>
      </c>
      <c r="B98" s="404" t="s">
        <v>187</v>
      </c>
      <c r="C98" s="405" t="s">
        <v>178</v>
      </c>
      <c r="D98" s="406">
        <v>17</v>
      </c>
      <c r="E98" s="406">
        <v>17</v>
      </c>
      <c r="F98" s="446">
        <v>17</v>
      </c>
      <c r="G98" s="397">
        <v>17</v>
      </c>
      <c r="H98" s="398">
        <f t="shared" si="7"/>
        <v>100</v>
      </c>
      <c r="I98" s="399">
        <f t="shared" si="8"/>
        <v>100</v>
      </c>
      <c r="J98" s="398"/>
      <c r="K98" s="370">
        <f t="shared" si="9"/>
        <v>0</v>
      </c>
      <c r="L98" s="402"/>
      <c r="M98" s="434"/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/>
      <c r="AC98" s="402"/>
      <c r="AD98" s="402"/>
      <c r="AE98" s="402"/>
      <c r="AF98" s="402"/>
      <c r="AG98" s="402"/>
      <c r="AH98" s="402"/>
      <c r="AI98" s="402"/>
      <c r="AJ98" s="402"/>
      <c r="AK98" s="402"/>
      <c r="AL98" s="402"/>
      <c r="AM98" s="402"/>
      <c r="AN98" s="402"/>
      <c r="AO98" s="402"/>
      <c r="AP98" s="402"/>
      <c r="AQ98" s="402"/>
      <c r="AR98" s="402"/>
      <c r="AS98" s="402"/>
      <c r="AT98" s="402"/>
      <c r="AU98" s="402"/>
      <c r="AV98" s="402"/>
      <c r="AW98" s="402"/>
      <c r="AX98" s="402"/>
      <c r="AY98" s="402"/>
      <c r="AZ98" s="402"/>
      <c r="BA98" s="402"/>
      <c r="BB98" s="402"/>
      <c r="BC98" s="402"/>
      <c r="BD98" s="402"/>
      <c r="BE98" s="402"/>
      <c r="BF98" s="402"/>
      <c r="BG98" s="402"/>
      <c r="BH98" s="402"/>
      <c r="BI98" s="402"/>
      <c r="BJ98" s="402"/>
      <c r="BK98" s="402"/>
      <c r="BL98" s="402"/>
      <c r="BM98" s="402"/>
      <c r="BN98" s="402"/>
      <c r="BO98" s="402"/>
      <c r="BP98" s="402"/>
      <c r="BQ98" s="402"/>
      <c r="BR98" s="402"/>
      <c r="BS98" s="402"/>
      <c r="BT98" s="402"/>
      <c r="BU98" s="402"/>
      <c r="BV98" s="402"/>
      <c r="BW98" s="402"/>
      <c r="BX98" s="402"/>
      <c r="BY98" s="402"/>
      <c r="BZ98" s="402"/>
      <c r="CA98" s="402"/>
      <c r="CB98" s="402"/>
      <c r="CC98" s="402"/>
      <c r="CD98" s="402"/>
      <c r="CE98" s="402"/>
      <c r="CF98" s="402"/>
      <c r="CG98" s="402"/>
      <c r="CH98" s="402"/>
      <c r="CI98" s="402"/>
      <c r="CJ98" s="402"/>
      <c r="CK98" s="402"/>
      <c r="CL98" s="402"/>
      <c r="CM98" s="402"/>
      <c r="CN98" s="402"/>
      <c r="CO98" s="402"/>
      <c r="CP98" s="402"/>
      <c r="CQ98" s="402"/>
      <c r="CR98" s="402"/>
      <c r="CS98" s="402"/>
      <c r="CT98" s="402"/>
      <c r="CU98" s="402"/>
      <c r="CV98" s="402"/>
      <c r="CW98" s="402"/>
      <c r="CX98" s="402"/>
      <c r="CY98" s="402"/>
      <c r="CZ98" s="402"/>
      <c r="DA98" s="402"/>
      <c r="DB98" s="402"/>
      <c r="DC98" s="402"/>
      <c r="DD98" s="402"/>
      <c r="DE98" s="402"/>
      <c r="DF98" s="402"/>
      <c r="DG98" s="402"/>
      <c r="DH98" s="402"/>
      <c r="DI98" s="402"/>
      <c r="DJ98" s="402"/>
      <c r="DK98" s="402"/>
      <c r="DL98" s="402"/>
      <c r="DM98" s="402"/>
      <c r="DN98" s="402"/>
      <c r="DO98" s="402"/>
      <c r="DP98" s="402"/>
      <c r="DQ98" s="402"/>
      <c r="DR98" s="402"/>
      <c r="DS98" s="402"/>
      <c r="DT98" s="402"/>
      <c r="DU98" s="402"/>
      <c r="DV98" s="402"/>
      <c r="DW98" s="402"/>
      <c r="DX98" s="402"/>
      <c r="DY98" s="402"/>
      <c r="DZ98" s="402"/>
      <c r="EA98" s="402"/>
      <c r="EB98" s="402"/>
      <c r="EC98" s="402"/>
      <c r="ED98" s="402"/>
      <c r="EE98" s="402"/>
      <c r="EF98" s="402"/>
      <c r="EG98" s="402"/>
      <c r="EH98" s="402"/>
      <c r="EI98" s="402"/>
      <c r="EJ98" s="402"/>
      <c r="EK98" s="402"/>
      <c r="EL98" s="402"/>
      <c r="EM98" s="402"/>
      <c r="EN98" s="402"/>
      <c r="EO98" s="402"/>
      <c r="EP98" s="402"/>
      <c r="EQ98" s="402"/>
      <c r="ER98" s="402"/>
      <c r="ES98" s="402"/>
      <c r="ET98" s="402"/>
      <c r="EU98" s="402"/>
      <c r="EV98" s="402"/>
      <c r="EW98" s="402"/>
      <c r="EX98" s="402"/>
      <c r="EY98" s="402"/>
      <c r="EZ98" s="402"/>
      <c r="FA98" s="402"/>
      <c r="FB98" s="402"/>
      <c r="FC98" s="402"/>
      <c r="FD98" s="402"/>
      <c r="FE98" s="402"/>
      <c r="FF98" s="402"/>
      <c r="FG98" s="402"/>
      <c r="FH98" s="402"/>
      <c r="FI98" s="402"/>
      <c r="FJ98" s="402"/>
      <c r="FK98" s="402"/>
      <c r="FL98" s="402"/>
      <c r="FM98" s="402"/>
      <c r="FN98" s="402"/>
      <c r="FO98" s="402"/>
      <c r="FP98" s="402"/>
      <c r="FQ98" s="402"/>
      <c r="FR98" s="402"/>
      <c r="FS98" s="402"/>
      <c r="FT98" s="402"/>
      <c r="FU98" s="402"/>
      <c r="FV98" s="402"/>
      <c r="FW98" s="402"/>
      <c r="FX98" s="402"/>
      <c r="FY98" s="402"/>
      <c r="FZ98" s="402"/>
      <c r="GA98" s="402"/>
      <c r="GB98" s="402"/>
      <c r="GC98" s="402"/>
      <c r="GD98" s="402"/>
      <c r="GE98" s="402"/>
      <c r="GF98" s="402"/>
      <c r="GG98" s="402"/>
      <c r="GH98" s="402"/>
      <c r="GI98" s="402"/>
      <c r="GJ98" s="402"/>
      <c r="GK98" s="402"/>
      <c r="GL98" s="402"/>
      <c r="GM98" s="402"/>
      <c r="GN98" s="402"/>
      <c r="GO98" s="402"/>
      <c r="GP98" s="402"/>
      <c r="GQ98" s="402"/>
      <c r="GR98" s="402"/>
      <c r="GS98" s="402"/>
      <c r="GT98" s="402"/>
      <c r="GU98" s="402"/>
      <c r="GV98" s="402"/>
      <c r="GW98" s="402"/>
      <c r="GX98" s="402"/>
      <c r="GY98" s="402"/>
      <c r="GZ98" s="402"/>
      <c r="HA98" s="402"/>
      <c r="HB98" s="402"/>
      <c r="HC98" s="402"/>
      <c r="HD98" s="402"/>
      <c r="HE98" s="402"/>
      <c r="HF98" s="402"/>
      <c r="HG98" s="402"/>
      <c r="HH98" s="402"/>
      <c r="HI98" s="402"/>
      <c r="HJ98" s="402"/>
      <c r="HK98" s="402"/>
      <c r="HL98" s="402"/>
      <c r="HM98" s="402"/>
      <c r="HN98" s="402"/>
      <c r="HO98" s="402"/>
      <c r="HP98" s="402"/>
      <c r="HQ98" s="402"/>
      <c r="HR98" s="402"/>
      <c r="HS98" s="402"/>
      <c r="HT98" s="402"/>
      <c r="HU98" s="402"/>
      <c r="HV98" s="402"/>
      <c r="HW98" s="402"/>
      <c r="HX98" s="402"/>
      <c r="HY98" s="402"/>
      <c r="HZ98" s="402"/>
      <c r="IA98" s="402"/>
      <c r="IB98" s="402"/>
      <c r="IC98" s="402"/>
      <c r="ID98" s="402"/>
      <c r="IE98" s="402"/>
      <c r="IF98" s="402"/>
      <c r="IG98" s="402"/>
      <c r="IH98" s="402"/>
      <c r="II98" s="402"/>
      <c r="IJ98" s="402"/>
    </row>
    <row r="99" spans="1:244" x14ac:dyDescent="0.35">
      <c r="A99" s="410"/>
      <c r="B99" s="364" t="s">
        <v>186</v>
      </c>
      <c r="C99" s="365" t="s">
        <v>178</v>
      </c>
      <c r="D99" s="430">
        <v>14</v>
      </c>
      <c r="E99" s="430">
        <v>15</v>
      </c>
      <c r="F99" s="436">
        <v>15</v>
      </c>
      <c r="G99" s="367">
        <v>15</v>
      </c>
      <c r="H99" s="368">
        <f t="shared" si="7"/>
        <v>107.14285714285714</v>
      </c>
      <c r="I99" s="369">
        <f t="shared" si="8"/>
        <v>100</v>
      </c>
      <c r="J99" s="368"/>
      <c r="K99" s="370">
        <f t="shared" si="9"/>
        <v>0</v>
      </c>
      <c r="L99" s="371"/>
      <c r="M99" s="372"/>
      <c r="N99" s="371"/>
      <c r="O99" s="371"/>
      <c r="P99" s="371"/>
      <c r="Q99" s="371"/>
      <c r="R99" s="371"/>
      <c r="S99" s="371"/>
      <c r="T99" s="371"/>
      <c r="U99" s="371"/>
      <c r="V99" s="371"/>
      <c r="W99" s="371"/>
      <c r="X99" s="371"/>
      <c r="Y99" s="371"/>
      <c r="Z99" s="371"/>
      <c r="AA99" s="371"/>
      <c r="AB99" s="371"/>
      <c r="AC99" s="371"/>
      <c r="AD99" s="371"/>
      <c r="AE99" s="371"/>
      <c r="AF99" s="371"/>
      <c r="AG99" s="371"/>
      <c r="AH99" s="371"/>
      <c r="AI99" s="371"/>
      <c r="AJ99" s="371"/>
      <c r="AK99" s="371"/>
      <c r="AL99" s="371"/>
      <c r="AM99" s="371"/>
      <c r="AN99" s="371"/>
      <c r="AO99" s="371"/>
      <c r="AP99" s="371"/>
      <c r="AQ99" s="371"/>
      <c r="AR99" s="371"/>
      <c r="AS99" s="371"/>
      <c r="AT99" s="371"/>
      <c r="AU99" s="371"/>
      <c r="AV99" s="371"/>
      <c r="AW99" s="371"/>
      <c r="AX99" s="371"/>
      <c r="AY99" s="371"/>
      <c r="AZ99" s="371"/>
      <c r="BA99" s="371"/>
      <c r="BB99" s="371"/>
      <c r="BC99" s="371"/>
      <c r="BD99" s="371"/>
      <c r="BE99" s="371"/>
      <c r="BF99" s="371"/>
      <c r="BG99" s="371"/>
      <c r="BH99" s="371"/>
      <c r="BI99" s="371"/>
      <c r="BJ99" s="371"/>
      <c r="BK99" s="371"/>
      <c r="BL99" s="371"/>
      <c r="BM99" s="371"/>
      <c r="BN99" s="371"/>
      <c r="BO99" s="371"/>
      <c r="BP99" s="371"/>
      <c r="BQ99" s="371"/>
      <c r="BR99" s="371"/>
      <c r="BS99" s="371"/>
      <c r="BT99" s="371"/>
      <c r="BU99" s="371"/>
      <c r="BV99" s="371"/>
      <c r="BW99" s="371"/>
      <c r="BX99" s="371"/>
      <c r="BY99" s="371"/>
      <c r="BZ99" s="371"/>
      <c r="CA99" s="371"/>
      <c r="CB99" s="371"/>
      <c r="CC99" s="371"/>
      <c r="CD99" s="371"/>
      <c r="CE99" s="371"/>
      <c r="CF99" s="371"/>
      <c r="CG99" s="371"/>
      <c r="CH99" s="371"/>
      <c r="CI99" s="371"/>
      <c r="CJ99" s="371"/>
      <c r="CK99" s="371"/>
      <c r="CL99" s="371"/>
      <c r="CM99" s="371"/>
      <c r="CN99" s="371"/>
      <c r="CO99" s="371"/>
      <c r="CP99" s="371"/>
      <c r="CQ99" s="371"/>
      <c r="CR99" s="371"/>
      <c r="CS99" s="371"/>
      <c r="CT99" s="371"/>
      <c r="CU99" s="371"/>
      <c r="CV99" s="371"/>
      <c r="CW99" s="371"/>
      <c r="CX99" s="371"/>
      <c r="CY99" s="371"/>
      <c r="CZ99" s="371"/>
      <c r="DA99" s="371"/>
      <c r="DB99" s="371"/>
      <c r="DC99" s="371"/>
      <c r="DD99" s="371"/>
      <c r="DE99" s="371"/>
      <c r="DF99" s="371"/>
      <c r="DG99" s="371"/>
      <c r="DH99" s="371"/>
      <c r="DI99" s="371"/>
      <c r="DJ99" s="371"/>
      <c r="DK99" s="371"/>
      <c r="DL99" s="371"/>
      <c r="DM99" s="371"/>
      <c r="DN99" s="371"/>
      <c r="DO99" s="371"/>
      <c r="DP99" s="371"/>
      <c r="DQ99" s="371"/>
      <c r="DR99" s="371"/>
      <c r="DS99" s="371"/>
      <c r="DT99" s="371"/>
      <c r="DU99" s="371"/>
      <c r="DV99" s="371"/>
      <c r="DW99" s="371"/>
      <c r="DX99" s="371"/>
      <c r="DY99" s="371"/>
      <c r="DZ99" s="371"/>
      <c r="EA99" s="371"/>
      <c r="EB99" s="371"/>
      <c r="EC99" s="371"/>
      <c r="ED99" s="371"/>
      <c r="EE99" s="371"/>
      <c r="EF99" s="371"/>
      <c r="EG99" s="371"/>
      <c r="EH99" s="371"/>
      <c r="EI99" s="371"/>
      <c r="EJ99" s="371"/>
      <c r="EK99" s="371"/>
      <c r="EL99" s="371"/>
      <c r="EM99" s="371"/>
      <c r="EN99" s="371"/>
      <c r="EO99" s="371"/>
      <c r="EP99" s="371"/>
      <c r="EQ99" s="371"/>
      <c r="ER99" s="371"/>
      <c r="ES99" s="371"/>
      <c r="ET99" s="371"/>
      <c r="EU99" s="371"/>
      <c r="EV99" s="371"/>
      <c r="EW99" s="371"/>
      <c r="EX99" s="371"/>
      <c r="EY99" s="371"/>
      <c r="EZ99" s="371"/>
      <c r="FA99" s="371"/>
      <c r="FB99" s="371"/>
      <c r="FC99" s="371"/>
      <c r="FD99" s="371"/>
      <c r="FE99" s="371"/>
      <c r="FF99" s="371"/>
      <c r="FG99" s="371"/>
      <c r="FH99" s="371"/>
      <c r="FI99" s="371"/>
      <c r="FJ99" s="371"/>
      <c r="FK99" s="371"/>
      <c r="FL99" s="371"/>
      <c r="FM99" s="371"/>
      <c r="FN99" s="371"/>
      <c r="FO99" s="371"/>
      <c r="FP99" s="371"/>
      <c r="FQ99" s="371"/>
      <c r="FR99" s="371"/>
      <c r="FS99" s="371"/>
      <c r="FT99" s="371"/>
      <c r="FU99" s="371"/>
      <c r="FV99" s="371"/>
      <c r="FW99" s="371"/>
      <c r="FX99" s="371"/>
      <c r="FY99" s="371"/>
      <c r="FZ99" s="371"/>
      <c r="GA99" s="371"/>
      <c r="GB99" s="371"/>
      <c r="GC99" s="371"/>
      <c r="GD99" s="371"/>
      <c r="GE99" s="371"/>
      <c r="GF99" s="371"/>
      <c r="GG99" s="371"/>
      <c r="GH99" s="371"/>
      <c r="GI99" s="371"/>
      <c r="GJ99" s="371"/>
      <c r="GK99" s="371"/>
      <c r="GL99" s="371"/>
      <c r="GM99" s="371"/>
      <c r="GN99" s="371"/>
      <c r="GO99" s="371"/>
      <c r="GP99" s="371"/>
      <c r="GQ99" s="371"/>
      <c r="GR99" s="371"/>
      <c r="GS99" s="371"/>
      <c r="GT99" s="371"/>
      <c r="GU99" s="371"/>
      <c r="GV99" s="371"/>
      <c r="GW99" s="371"/>
      <c r="GX99" s="371"/>
      <c r="GY99" s="371"/>
      <c r="GZ99" s="371"/>
      <c r="HA99" s="371"/>
      <c r="HB99" s="371"/>
      <c r="HC99" s="371"/>
      <c r="HD99" s="371"/>
      <c r="HE99" s="371"/>
      <c r="HF99" s="371"/>
      <c r="HG99" s="371"/>
      <c r="HH99" s="371"/>
      <c r="HI99" s="371"/>
      <c r="HJ99" s="371"/>
      <c r="HK99" s="371"/>
      <c r="HL99" s="371"/>
      <c r="HM99" s="371"/>
      <c r="HN99" s="371"/>
      <c r="HO99" s="371"/>
      <c r="HP99" s="371"/>
      <c r="HQ99" s="371"/>
      <c r="HR99" s="371"/>
      <c r="HS99" s="371"/>
      <c r="HT99" s="371"/>
      <c r="HU99" s="371"/>
      <c r="HV99" s="371"/>
      <c r="HW99" s="371"/>
      <c r="HX99" s="371"/>
      <c r="HY99" s="371"/>
      <c r="HZ99" s="371"/>
      <c r="IA99" s="371"/>
      <c r="IB99" s="371"/>
      <c r="IC99" s="371"/>
      <c r="ID99" s="371"/>
      <c r="IE99" s="371"/>
      <c r="IF99" s="371"/>
      <c r="IG99" s="371"/>
      <c r="IH99" s="371"/>
      <c r="II99" s="371"/>
      <c r="IJ99" s="371"/>
    </row>
    <row r="100" spans="1:244" x14ac:dyDescent="0.35">
      <c r="A100" s="410"/>
      <c r="B100" s="449" t="s">
        <v>182</v>
      </c>
      <c r="C100" s="365" t="s">
        <v>178</v>
      </c>
      <c r="D100" s="430">
        <v>13</v>
      </c>
      <c r="E100" s="430">
        <v>14</v>
      </c>
      <c r="F100" s="436">
        <v>15</v>
      </c>
      <c r="G100" s="367">
        <v>15</v>
      </c>
      <c r="H100" s="368">
        <f t="shared" si="7"/>
        <v>115.38461538461537</v>
      </c>
      <c r="I100" s="369">
        <f t="shared" si="8"/>
        <v>100</v>
      </c>
      <c r="J100" s="368"/>
      <c r="K100" s="370">
        <f t="shared" si="9"/>
        <v>0</v>
      </c>
      <c r="L100" s="371"/>
      <c r="M100" s="372"/>
      <c r="N100" s="371"/>
      <c r="O100" s="371"/>
      <c r="P100" s="371"/>
      <c r="Q100" s="371"/>
      <c r="R100" s="371"/>
      <c r="S100" s="371"/>
      <c r="T100" s="371"/>
      <c r="U100" s="371"/>
      <c r="V100" s="371"/>
      <c r="W100" s="371"/>
      <c r="X100" s="371"/>
      <c r="Y100" s="371"/>
      <c r="Z100" s="371"/>
      <c r="AA100" s="371"/>
      <c r="AB100" s="371"/>
      <c r="AC100" s="371"/>
      <c r="AD100" s="371"/>
      <c r="AE100" s="371"/>
      <c r="AF100" s="371"/>
      <c r="AG100" s="371"/>
      <c r="AH100" s="371"/>
      <c r="AI100" s="371"/>
      <c r="AJ100" s="371"/>
      <c r="AK100" s="371"/>
      <c r="AL100" s="371"/>
      <c r="AM100" s="371"/>
      <c r="AN100" s="371"/>
      <c r="AO100" s="371"/>
      <c r="AP100" s="371"/>
      <c r="AQ100" s="371"/>
      <c r="AR100" s="371"/>
      <c r="AS100" s="371"/>
      <c r="AT100" s="371"/>
      <c r="AU100" s="371"/>
      <c r="AV100" s="371"/>
      <c r="AW100" s="371"/>
      <c r="AX100" s="371"/>
      <c r="AY100" s="371"/>
      <c r="AZ100" s="371"/>
      <c r="BA100" s="371"/>
      <c r="BB100" s="371"/>
      <c r="BC100" s="371"/>
      <c r="BD100" s="371"/>
      <c r="BE100" s="371"/>
      <c r="BF100" s="371"/>
      <c r="BG100" s="371"/>
      <c r="BH100" s="371"/>
      <c r="BI100" s="371"/>
      <c r="BJ100" s="371"/>
      <c r="BK100" s="371"/>
      <c r="BL100" s="371"/>
      <c r="BM100" s="371"/>
      <c r="BN100" s="371"/>
      <c r="BO100" s="371"/>
      <c r="BP100" s="371"/>
      <c r="BQ100" s="371"/>
      <c r="BR100" s="371"/>
      <c r="BS100" s="371"/>
      <c r="BT100" s="371"/>
      <c r="BU100" s="371"/>
      <c r="BV100" s="371"/>
      <c r="BW100" s="371"/>
      <c r="BX100" s="371"/>
      <c r="BY100" s="371"/>
      <c r="BZ100" s="371"/>
      <c r="CA100" s="371"/>
      <c r="CB100" s="371"/>
      <c r="CC100" s="371"/>
      <c r="CD100" s="371"/>
      <c r="CE100" s="371"/>
      <c r="CF100" s="371"/>
      <c r="CG100" s="371"/>
      <c r="CH100" s="371"/>
      <c r="CI100" s="371"/>
      <c r="CJ100" s="371"/>
      <c r="CK100" s="371"/>
      <c r="CL100" s="371"/>
      <c r="CM100" s="371"/>
      <c r="CN100" s="371"/>
      <c r="CO100" s="371"/>
      <c r="CP100" s="371"/>
      <c r="CQ100" s="371"/>
      <c r="CR100" s="371"/>
      <c r="CS100" s="371"/>
      <c r="CT100" s="371"/>
      <c r="CU100" s="371"/>
      <c r="CV100" s="371"/>
      <c r="CW100" s="371"/>
      <c r="CX100" s="371"/>
      <c r="CY100" s="371"/>
      <c r="CZ100" s="371"/>
      <c r="DA100" s="371"/>
      <c r="DB100" s="371"/>
      <c r="DC100" s="371"/>
      <c r="DD100" s="371"/>
      <c r="DE100" s="371"/>
      <c r="DF100" s="371"/>
      <c r="DG100" s="371"/>
      <c r="DH100" s="371"/>
      <c r="DI100" s="371"/>
      <c r="DJ100" s="371"/>
      <c r="DK100" s="371"/>
      <c r="DL100" s="371"/>
      <c r="DM100" s="371"/>
      <c r="DN100" s="371"/>
      <c r="DO100" s="371"/>
      <c r="DP100" s="371"/>
      <c r="DQ100" s="371"/>
      <c r="DR100" s="371"/>
      <c r="DS100" s="371"/>
      <c r="DT100" s="371"/>
      <c r="DU100" s="371"/>
      <c r="DV100" s="371"/>
      <c r="DW100" s="371"/>
      <c r="DX100" s="371"/>
      <c r="DY100" s="371"/>
      <c r="DZ100" s="371"/>
      <c r="EA100" s="371"/>
      <c r="EB100" s="371"/>
      <c r="EC100" s="371"/>
      <c r="ED100" s="371"/>
      <c r="EE100" s="371"/>
      <c r="EF100" s="371"/>
      <c r="EG100" s="371"/>
      <c r="EH100" s="371"/>
      <c r="EI100" s="371"/>
      <c r="EJ100" s="371"/>
      <c r="EK100" s="371"/>
      <c r="EL100" s="371"/>
      <c r="EM100" s="371"/>
      <c r="EN100" s="371"/>
      <c r="EO100" s="371"/>
      <c r="EP100" s="371"/>
      <c r="EQ100" s="371"/>
      <c r="ER100" s="371"/>
      <c r="ES100" s="371"/>
      <c r="ET100" s="371"/>
      <c r="EU100" s="371"/>
      <c r="EV100" s="371"/>
      <c r="EW100" s="371"/>
      <c r="EX100" s="371"/>
      <c r="EY100" s="371"/>
      <c r="EZ100" s="371"/>
      <c r="FA100" s="371"/>
      <c r="FB100" s="371"/>
      <c r="FC100" s="371"/>
      <c r="FD100" s="371"/>
      <c r="FE100" s="371"/>
      <c r="FF100" s="371"/>
      <c r="FG100" s="371"/>
      <c r="FH100" s="371"/>
      <c r="FI100" s="371"/>
      <c r="FJ100" s="371"/>
      <c r="FK100" s="371"/>
      <c r="FL100" s="371"/>
      <c r="FM100" s="371"/>
      <c r="FN100" s="371"/>
      <c r="FO100" s="371"/>
      <c r="FP100" s="371"/>
      <c r="FQ100" s="371"/>
      <c r="FR100" s="371"/>
      <c r="FS100" s="371"/>
      <c r="FT100" s="371"/>
      <c r="FU100" s="371"/>
      <c r="FV100" s="371"/>
      <c r="FW100" s="371"/>
      <c r="FX100" s="371"/>
      <c r="FY100" s="371"/>
      <c r="FZ100" s="371"/>
      <c r="GA100" s="371"/>
      <c r="GB100" s="371"/>
      <c r="GC100" s="371"/>
      <c r="GD100" s="371"/>
      <c r="GE100" s="371"/>
      <c r="GF100" s="371"/>
      <c r="GG100" s="371"/>
      <c r="GH100" s="371"/>
      <c r="GI100" s="371"/>
      <c r="GJ100" s="371"/>
      <c r="GK100" s="371"/>
      <c r="GL100" s="371"/>
      <c r="GM100" s="371"/>
      <c r="GN100" s="371"/>
      <c r="GO100" s="371"/>
      <c r="GP100" s="371"/>
      <c r="GQ100" s="371"/>
      <c r="GR100" s="371"/>
      <c r="GS100" s="371"/>
      <c r="GT100" s="371"/>
      <c r="GU100" s="371"/>
      <c r="GV100" s="371"/>
      <c r="GW100" s="371"/>
      <c r="GX100" s="371"/>
      <c r="GY100" s="371"/>
      <c r="GZ100" s="371"/>
      <c r="HA100" s="371"/>
      <c r="HB100" s="371"/>
      <c r="HC100" s="371"/>
      <c r="HD100" s="371"/>
      <c r="HE100" s="371"/>
      <c r="HF100" s="371"/>
      <c r="HG100" s="371"/>
      <c r="HH100" s="371"/>
      <c r="HI100" s="371"/>
      <c r="HJ100" s="371"/>
      <c r="HK100" s="371"/>
      <c r="HL100" s="371"/>
      <c r="HM100" s="371"/>
      <c r="HN100" s="371"/>
      <c r="HO100" s="371"/>
      <c r="HP100" s="371"/>
      <c r="HQ100" s="371"/>
      <c r="HR100" s="371"/>
      <c r="HS100" s="371"/>
      <c r="HT100" s="371"/>
      <c r="HU100" s="371"/>
      <c r="HV100" s="371"/>
      <c r="HW100" s="371"/>
      <c r="HX100" s="371"/>
      <c r="HY100" s="371"/>
      <c r="HZ100" s="371"/>
      <c r="IA100" s="371"/>
      <c r="IB100" s="371"/>
      <c r="IC100" s="371"/>
      <c r="ID100" s="371"/>
      <c r="IE100" s="371"/>
      <c r="IF100" s="371"/>
      <c r="IG100" s="371"/>
      <c r="IH100" s="371"/>
      <c r="II100" s="371"/>
      <c r="IJ100" s="371"/>
    </row>
    <row r="101" spans="1:244" x14ac:dyDescent="0.35">
      <c r="A101" s="480"/>
      <c r="B101" s="364" t="s">
        <v>185</v>
      </c>
      <c r="C101" s="365" t="s">
        <v>178</v>
      </c>
      <c r="D101" s="430">
        <v>6</v>
      </c>
      <c r="E101" s="430">
        <v>6</v>
      </c>
      <c r="F101" s="436">
        <v>6</v>
      </c>
      <c r="G101" s="367">
        <v>6</v>
      </c>
      <c r="H101" s="368">
        <f t="shared" si="7"/>
        <v>100</v>
      </c>
      <c r="I101" s="369">
        <f t="shared" si="8"/>
        <v>100</v>
      </c>
      <c r="J101" s="368"/>
      <c r="K101" s="370">
        <f t="shared" si="9"/>
        <v>0</v>
      </c>
      <c r="L101" s="371"/>
      <c r="M101" s="372"/>
      <c r="N101" s="371"/>
      <c r="O101" s="371"/>
      <c r="P101" s="371"/>
      <c r="Q101" s="371"/>
      <c r="R101" s="371"/>
      <c r="S101" s="371"/>
      <c r="T101" s="371"/>
      <c r="U101" s="371"/>
      <c r="V101" s="371"/>
      <c r="W101" s="371"/>
      <c r="X101" s="371"/>
      <c r="Y101" s="371"/>
      <c r="Z101" s="371"/>
      <c r="AA101" s="371"/>
      <c r="AB101" s="371"/>
      <c r="AC101" s="371"/>
      <c r="AD101" s="371"/>
      <c r="AE101" s="371"/>
      <c r="AF101" s="371"/>
      <c r="AG101" s="371"/>
      <c r="AH101" s="371"/>
      <c r="AI101" s="371"/>
      <c r="AJ101" s="371"/>
      <c r="AK101" s="371"/>
      <c r="AL101" s="371"/>
      <c r="AM101" s="371"/>
      <c r="AN101" s="371"/>
      <c r="AO101" s="371"/>
      <c r="AP101" s="371"/>
      <c r="AQ101" s="371"/>
      <c r="AR101" s="371"/>
      <c r="AS101" s="371"/>
      <c r="AT101" s="371"/>
      <c r="AU101" s="371"/>
      <c r="AV101" s="371"/>
      <c r="AW101" s="371"/>
      <c r="AX101" s="371"/>
      <c r="AY101" s="371"/>
      <c r="AZ101" s="371"/>
      <c r="BA101" s="371"/>
      <c r="BB101" s="371"/>
      <c r="BC101" s="371"/>
      <c r="BD101" s="371"/>
      <c r="BE101" s="371"/>
      <c r="BF101" s="371"/>
      <c r="BG101" s="371"/>
      <c r="BH101" s="371"/>
      <c r="BI101" s="371"/>
      <c r="BJ101" s="371"/>
      <c r="BK101" s="371"/>
      <c r="BL101" s="371"/>
      <c r="BM101" s="371"/>
      <c r="BN101" s="371"/>
      <c r="BO101" s="371"/>
      <c r="BP101" s="371"/>
      <c r="BQ101" s="371"/>
      <c r="BR101" s="371"/>
      <c r="BS101" s="371"/>
      <c r="BT101" s="371"/>
      <c r="BU101" s="371"/>
      <c r="BV101" s="371"/>
      <c r="BW101" s="371"/>
      <c r="BX101" s="371"/>
      <c r="BY101" s="371"/>
      <c r="BZ101" s="371"/>
      <c r="CA101" s="371"/>
      <c r="CB101" s="371"/>
      <c r="CC101" s="371"/>
      <c r="CD101" s="371"/>
      <c r="CE101" s="371"/>
      <c r="CF101" s="371"/>
      <c r="CG101" s="371"/>
      <c r="CH101" s="371"/>
      <c r="CI101" s="371"/>
      <c r="CJ101" s="371"/>
      <c r="CK101" s="371"/>
      <c r="CL101" s="371"/>
      <c r="CM101" s="371"/>
      <c r="CN101" s="371"/>
      <c r="CO101" s="371"/>
      <c r="CP101" s="371"/>
      <c r="CQ101" s="371"/>
      <c r="CR101" s="371"/>
      <c r="CS101" s="371"/>
      <c r="CT101" s="371"/>
      <c r="CU101" s="371"/>
      <c r="CV101" s="371"/>
      <c r="CW101" s="371"/>
      <c r="CX101" s="371"/>
      <c r="CY101" s="371"/>
      <c r="CZ101" s="371"/>
      <c r="DA101" s="371"/>
      <c r="DB101" s="371"/>
      <c r="DC101" s="371"/>
      <c r="DD101" s="371"/>
      <c r="DE101" s="371"/>
      <c r="DF101" s="371"/>
      <c r="DG101" s="371"/>
      <c r="DH101" s="371"/>
      <c r="DI101" s="371"/>
      <c r="DJ101" s="371"/>
      <c r="DK101" s="371"/>
      <c r="DL101" s="371"/>
      <c r="DM101" s="371"/>
      <c r="DN101" s="371"/>
      <c r="DO101" s="371"/>
      <c r="DP101" s="371"/>
      <c r="DQ101" s="371"/>
      <c r="DR101" s="371"/>
      <c r="DS101" s="371"/>
      <c r="DT101" s="371"/>
      <c r="DU101" s="371"/>
      <c r="DV101" s="371"/>
      <c r="DW101" s="371"/>
      <c r="DX101" s="371"/>
      <c r="DY101" s="371"/>
      <c r="DZ101" s="371"/>
      <c r="EA101" s="371"/>
      <c r="EB101" s="371"/>
      <c r="EC101" s="371"/>
      <c r="ED101" s="371"/>
      <c r="EE101" s="371"/>
      <c r="EF101" s="371"/>
      <c r="EG101" s="371"/>
      <c r="EH101" s="371"/>
      <c r="EI101" s="371"/>
      <c r="EJ101" s="371"/>
      <c r="EK101" s="371"/>
      <c r="EL101" s="371"/>
      <c r="EM101" s="371"/>
      <c r="EN101" s="371"/>
      <c r="EO101" s="371"/>
      <c r="EP101" s="371"/>
      <c r="EQ101" s="371"/>
      <c r="ER101" s="371"/>
      <c r="ES101" s="371"/>
      <c r="ET101" s="371"/>
      <c r="EU101" s="371"/>
      <c r="EV101" s="371"/>
      <c r="EW101" s="371"/>
      <c r="EX101" s="371"/>
      <c r="EY101" s="371"/>
      <c r="EZ101" s="371"/>
      <c r="FA101" s="371"/>
      <c r="FB101" s="371"/>
      <c r="FC101" s="371"/>
      <c r="FD101" s="371"/>
      <c r="FE101" s="371"/>
      <c r="FF101" s="371"/>
      <c r="FG101" s="371"/>
      <c r="FH101" s="371"/>
      <c r="FI101" s="371"/>
      <c r="FJ101" s="371"/>
      <c r="FK101" s="371"/>
      <c r="FL101" s="371"/>
      <c r="FM101" s="371"/>
      <c r="FN101" s="371"/>
      <c r="FO101" s="371"/>
      <c r="FP101" s="371"/>
      <c r="FQ101" s="371"/>
      <c r="FR101" s="371"/>
      <c r="FS101" s="371"/>
      <c r="FT101" s="371"/>
      <c r="FU101" s="371"/>
      <c r="FV101" s="371"/>
      <c r="FW101" s="371"/>
      <c r="FX101" s="371"/>
      <c r="FY101" s="371"/>
      <c r="FZ101" s="371"/>
      <c r="GA101" s="371"/>
      <c r="GB101" s="371"/>
      <c r="GC101" s="371"/>
      <c r="GD101" s="371"/>
      <c r="GE101" s="371"/>
      <c r="GF101" s="371"/>
      <c r="GG101" s="371"/>
      <c r="GH101" s="371"/>
      <c r="GI101" s="371"/>
      <c r="GJ101" s="371"/>
      <c r="GK101" s="371"/>
      <c r="GL101" s="371"/>
      <c r="GM101" s="371"/>
      <c r="GN101" s="371"/>
      <c r="GO101" s="371"/>
      <c r="GP101" s="371"/>
      <c r="GQ101" s="371"/>
      <c r="GR101" s="371"/>
      <c r="GS101" s="371"/>
      <c r="GT101" s="371"/>
      <c r="GU101" s="371"/>
      <c r="GV101" s="371"/>
      <c r="GW101" s="371"/>
      <c r="GX101" s="371"/>
      <c r="GY101" s="371"/>
      <c r="GZ101" s="371"/>
      <c r="HA101" s="371"/>
      <c r="HB101" s="371"/>
      <c r="HC101" s="371"/>
      <c r="HD101" s="371"/>
      <c r="HE101" s="371"/>
      <c r="HF101" s="371"/>
      <c r="HG101" s="371"/>
      <c r="HH101" s="371"/>
      <c r="HI101" s="371"/>
      <c r="HJ101" s="371"/>
      <c r="HK101" s="371"/>
      <c r="HL101" s="371"/>
      <c r="HM101" s="371"/>
      <c r="HN101" s="371"/>
      <c r="HO101" s="371"/>
      <c r="HP101" s="371"/>
      <c r="HQ101" s="371"/>
      <c r="HR101" s="371"/>
      <c r="HS101" s="371"/>
      <c r="HT101" s="371"/>
      <c r="HU101" s="371"/>
      <c r="HV101" s="371"/>
      <c r="HW101" s="371"/>
      <c r="HX101" s="371"/>
      <c r="HY101" s="371"/>
      <c r="HZ101" s="371"/>
      <c r="IA101" s="371"/>
      <c r="IB101" s="371"/>
      <c r="IC101" s="371"/>
      <c r="ID101" s="371"/>
      <c r="IE101" s="371"/>
      <c r="IF101" s="371"/>
      <c r="IG101" s="371"/>
      <c r="IH101" s="371"/>
      <c r="II101" s="371"/>
      <c r="IJ101" s="371"/>
    </row>
    <row r="102" spans="1:244" s="403" customFormat="1" x14ac:dyDescent="0.35">
      <c r="A102" s="384" t="s">
        <v>27</v>
      </c>
      <c r="B102" s="404" t="s">
        <v>184</v>
      </c>
      <c r="C102" s="405" t="s">
        <v>178</v>
      </c>
      <c r="D102" s="406">
        <v>4</v>
      </c>
      <c r="E102" s="406">
        <v>4</v>
      </c>
      <c r="F102" s="446">
        <v>4</v>
      </c>
      <c r="G102" s="397">
        <v>4</v>
      </c>
      <c r="H102" s="398">
        <f t="shared" si="7"/>
        <v>100</v>
      </c>
      <c r="I102" s="399">
        <f t="shared" si="8"/>
        <v>100</v>
      </c>
      <c r="J102" s="398"/>
      <c r="K102" s="370">
        <f t="shared" si="9"/>
        <v>0</v>
      </c>
      <c r="L102" s="402"/>
      <c r="M102" s="434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402"/>
      <c r="AL102" s="402"/>
      <c r="AM102" s="402"/>
      <c r="AN102" s="402"/>
      <c r="AO102" s="402"/>
      <c r="AP102" s="402"/>
      <c r="AQ102" s="402"/>
      <c r="AR102" s="402"/>
      <c r="AS102" s="402"/>
      <c r="AT102" s="402"/>
      <c r="AU102" s="402"/>
      <c r="AV102" s="402"/>
      <c r="AW102" s="402"/>
      <c r="AX102" s="402"/>
      <c r="AY102" s="402"/>
      <c r="AZ102" s="402"/>
      <c r="BA102" s="402"/>
      <c r="BB102" s="402"/>
      <c r="BC102" s="402"/>
      <c r="BD102" s="402"/>
      <c r="BE102" s="402"/>
      <c r="BF102" s="402"/>
      <c r="BG102" s="402"/>
      <c r="BH102" s="402"/>
      <c r="BI102" s="402"/>
      <c r="BJ102" s="402"/>
      <c r="BK102" s="402"/>
      <c r="BL102" s="402"/>
      <c r="BM102" s="402"/>
      <c r="BN102" s="402"/>
      <c r="BO102" s="402"/>
      <c r="BP102" s="402"/>
      <c r="BQ102" s="402"/>
      <c r="BR102" s="402"/>
      <c r="BS102" s="402"/>
      <c r="BT102" s="402"/>
      <c r="BU102" s="402"/>
      <c r="BV102" s="402"/>
      <c r="BW102" s="402"/>
      <c r="BX102" s="402"/>
      <c r="BY102" s="402"/>
      <c r="BZ102" s="402"/>
      <c r="CA102" s="402"/>
      <c r="CB102" s="402"/>
      <c r="CC102" s="402"/>
      <c r="CD102" s="402"/>
      <c r="CE102" s="402"/>
      <c r="CF102" s="402"/>
      <c r="CG102" s="402"/>
      <c r="CH102" s="402"/>
      <c r="CI102" s="402"/>
      <c r="CJ102" s="402"/>
      <c r="CK102" s="402"/>
      <c r="CL102" s="402"/>
      <c r="CM102" s="402"/>
      <c r="CN102" s="402"/>
      <c r="CO102" s="402"/>
      <c r="CP102" s="402"/>
      <c r="CQ102" s="402"/>
      <c r="CR102" s="402"/>
      <c r="CS102" s="402"/>
      <c r="CT102" s="402"/>
      <c r="CU102" s="402"/>
      <c r="CV102" s="402"/>
      <c r="CW102" s="402"/>
      <c r="CX102" s="402"/>
      <c r="CY102" s="402"/>
      <c r="CZ102" s="402"/>
      <c r="DA102" s="402"/>
      <c r="DB102" s="402"/>
      <c r="DC102" s="402"/>
      <c r="DD102" s="402"/>
      <c r="DE102" s="402"/>
      <c r="DF102" s="402"/>
      <c r="DG102" s="402"/>
      <c r="DH102" s="402"/>
      <c r="DI102" s="402"/>
      <c r="DJ102" s="402"/>
      <c r="DK102" s="402"/>
      <c r="DL102" s="402"/>
      <c r="DM102" s="402"/>
      <c r="DN102" s="402"/>
      <c r="DO102" s="402"/>
      <c r="DP102" s="402"/>
      <c r="DQ102" s="402"/>
      <c r="DR102" s="402"/>
      <c r="DS102" s="402"/>
      <c r="DT102" s="402"/>
      <c r="DU102" s="402"/>
      <c r="DV102" s="402"/>
      <c r="DW102" s="402"/>
      <c r="DX102" s="402"/>
      <c r="DY102" s="402"/>
      <c r="DZ102" s="402"/>
      <c r="EA102" s="402"/>
      <c r="EB102" s="402"/>
      <c r="EC102" s="402"/>
      <c r="ED102" s="402"/>
      <c r="EE102" s="402"/>
      <c r="EF102" s="402"/>
      <c r="EG102" s="402"/>
      <c r="EH102" s="402"/>
      <c r="EI102" s="402"/>
      <c r="EJ102" s="402"/>
      <c r="EK102" s="402"/>
      <c r="EL102" s="402"/>
      <c r="EM102" s="402"/>
      <c r="EN102" s="402"/>
      <c r="EO102" s="402"/>
      <c r="EP102" s="402"/>
      <c r="EQ102" s="402"/>
      <c r="ER102" s="402"/>
      <c r="ES102" s="402"/>
      <c r="ET102" s="402"/>
      <c r="EU102" s="402"/>
      <c r="EV102" s="402"/>
      <c r="EW102" s="402"/>
      <c r="EX102" s="402"/>
      <c r="EY102" s="402"/>
      <c r="EZ102" s="402"/>
      <c r="FA102" s="402"/>
      <c r="FB102" s="402"/>
      <c r="FC102" s="402"/>
      <c r="FD102" s="402"/>
      <c r="FE102" s="402"/>
      <c r="FF102" s="402"/>
      <c r="FG102" s="402"/>
      <c r="FH102" s="402"/>
      <c r="FI102" s="402"/>
      <c r="FJ102" s="402"/>
      <c r="FK102" s="402"/>
      <c r="FL102" s="402"/>
      <c r="FM102" s="402"/>
      <c r="FN102" s="402"/>
      <c r="FO102" s="402"/>
      <c r="FP102" s="402"/>
      <c r="FQ102" s="402"/>
      <c r="FR102" s="402"/>
      <c r="FS102" s="402"/>
      <c r="FT102" s="402"/>
      <c r="FU102" s="402"/>
      <c r="FV102" s="402"/>
      <c r="FW102" s="402"/>
      <c r="FX102" s="402"/>
      <c r="FY102" s="402"/>
      <c r="FZ102" s="402"/>
      <c r="GA102" s="402"/>
      <c r="GB102" s="402"/>
      <c r="GC102" s="402"/>
      <c r="GD102" s="402"/>
      <c r="GE102" s="402"/>
      <c r="GF102" s="402"/>
      <c r="GG102" s="402"/>
      <c r="GH102" s="402"/>
      <c r="GI102" s="402"/>
      <c r="GJ102" s="402"/>
      <c r="GK102" s="402"/>
      <c r="GL102" s="402"/>
      <c r="GM102" s="402"/>
      <c r="GN102" s="402"/>
      <c r="GO102" s="402"/>
      <c r="GP102" s="402"/>
      <c r="GQ102" s="402"/>
      <c r="GR102" s="402"/>
      <c r="GS102" s="402"/>
      <c r="GT102" s="402"/>
      <c r="GU102" s="402"/>
      <c r="GV102" s="402"/>
      <c r="GW102" s="402"/>
      <c r="GX102" s="402"/>
      <c r="GY102" s="402"/>
      <c r="GZ102" s="402"/>
      <c r="HA102" s="402"/>
      <c r="HB102" s="402"/>
      <c r="HC102" s="402"/>
      <c r="HD102" s="402"/>
      <c r="HE102" s="402"/>
      <c r="HF102" s="402"/>
      <c r="HG102" s="402"/>
      <c r="HH102" s="402"/>
      <c r="HI102" s="402"/>
      <c r="HJ102" s="402"/>
      <c r="HK102" s="402"/>
      <c r="HL102" s="402"/>
      <c r="HM102" s="402"/>
      <c r="HN102" s="402"/>
      <c r="HO102" s="402"/>
      <c r="HP102" s="402"/>
      <c r="HQ102" s="402"/>
      <c r="HR102" s="402"/>
      <c r="HS102" s="402"/>
      <c r="HT102" s="402"/>
      <c r="HU102" s="402"/>
      <c r="HV102" s="402"/>
      <c r="HW102" s="402"/>
      <c r="HX102" s="402"/>
      <c r="HY102" s="402"/>
      <c r="HZ102" s="402"/>
      <c r="IA102" s="402"/>
      <c r="IB102" s="402"/>
      <c r="IC102" s="402"/>
      <c r="ID102" s="402"/>
      <c r="IE102" s="402"/>
      <c r="IF102" s="402"/>
      <c r="IG102" s="402"/>
      <c r="IH102" s="402"/>
      <c r="II102" s="402"/>
      <c r="IJ102" s="402"/>
    </row>
    <row r="103" spans="1:244" x14ac:dyDescent="0.35">
      <c r="A103" s="363"/>
      <c r="B103" s="481" t="s">
        <v>183</v>
      </c>
      <c r="C103" s="365" t="s">
        <v>178</v>
      </c>
      <c r="D103" s="430">
        <v>2</v>
      </c>
      <c r="E103" s="430">
        <v>2</v>
      </c>
      <c r="F103" s="436">
        <v>2</v>
      </c>
      <c r="G103" s="367">
        <v>2</v>
      </c>
      <c r="H103" s="368">
        <f t="shared" si="7"/>
        <v>100</v>
      </c>
      <c r="I103" s="369">
        <f t="shared" si="8"/>
        <v>100</v>
      </c>
      <c r="J103" s="368"/>
      <c r="K103" s="370">
        <f t="shared" si="9"/>
        <v>0</v>
      </c>
      <c r="L103" s="371"/>
      <c r="M103" s="372"/>
      <c r="N103" s="371"/>
      <c r="O103" s="371"/>
      <c r="P103" s="371"/>
      <c r="Q103" s="371"/>
      <c r="R103" s="371"/>
      <c r="S103" s="371"/>
      <c r="T103" s="371"/>
      <c r="U103" s="371"/>
      <c r="V103" s="371"/>
      <c r="W103" s="371"/>
      <c r="X103" s="371"/>
      <c r="Y103" s="371"/>
      <c r="Z103" s="371"/>
      <c r="AA103" s="371"/>
      <c r="AB103" s="371"/>
      <c r="AC103" s="371"/>
      <c r="AD103" s="371"/>
      <c r="AE103" s="371"/>
      <c r="AF103" s="371"/>
      <c r="AG103" s="371"/>
      <c r="AH103" s="371"/>
      <c r="AI103" s="371"/>
      <c r="AJ103" s="371"/>
      <c r="AK103" s="371"/>
      <c r="AL103" s="371"/>
      <c r="AM103" s="371"/>
      <c r="AN103" s="371"/>
      <c r="AO103" s="371"/>
      <c r="AP103" s="371"/>
      <c r="AQ103" s="371"/>
      <c r="AR103" s="371"/>
      <c r="AS103" s="371"/>
      <c r="AT103" s="371"/>
      <c r="AU103" s="371"/>
      <c r="AV103" s="371"/>
      <c r="AW103" s="371"/>
      <c r="AX103" s="371"/>
      <c r="AY103" s="371"/>
      <c r="AZ103" s="371"/>
      <c r="BA103" s="371"/>
      <c r="BB103" s="371"/>
      <c r="BC103" s="371"/>
      <c r="BD103" s="371"/>
      <c r="BE103" s="371"/>
      <c r="BF103" s="371"/>
      <c r="BG103" s="371"/>
      <c r="BH103" s="371"/>
      <c r="BI103" s="371"/>
      <c r="BJ103" s="371"/>
      <c r="BK103" s="371"/>
      <c r="BL103" s="371"/>
      <c r="BM103" s="371"/>
      <c r="BN103" s="371"/>
      <c r="BO103" s="371"/>
      <c r="BP103" s="371"/>
      <c r="BQ103" s="371"/>
      <c r="BR103" s="371"/>
      <c r="BS103" s="371"/>
      <c r="BT103" s="371"/>
      <c r="BU103" s="371"/>
      <c r="BV103" s="371"/>
      <c r="BW103" s="371"/>
      <c r="BX103" s="371"/>
      <c r="BY103" s="371"/>
      <c r="BZ103" s="371"/>
      <c r="CA103" s="371"/>
      <c r="CB103" s="371"/>
      <c r="CC103" s="371"/>
      <c r="CD103" s="371"/>
      <c r="CE103" s="371"/>
      <c r="CF103" s="371"/>
      <c r="CG103" s="371"/>
      <c r="CH103" s="371"/>
      <c r="CI103" s="371"/>
      <c r="CJ103" s="371"/>
      <c r="CK103" s="371"/>
      <c r="CL103" s="371"/>
      <c r="CM103" s="371"/>
      <c r="CN103" s="371"/>
      <c r="CO103" s="371"/>
      <c r="CP103" s="371"/>
      <c r="CQ103" s="371"/>
      <c r="CR103" s="371"/>
      <c r="CS103" s="371"/>
      <c r="CT103" s="371"/>
      <c r="CU103" s="371"/>
      <c r="CV103" s="371"/>
      <c r="CW103" s="371"/>
      <c r="CX103" s="371"/>
      <c r="CY103" s="371"/>
      <c r="CZ103" s="371"/>
      <c r="DA103" s="371"/>
      <c r="DB103" s="371"/>
      <c r="DC103" s="371"/>
      <c r="DD103" s="371"/>
      <c r="DE103" s="371"/>
      <c r="DF103" s="371"/>
      <c r="DG103" s="371"/>
      <c r="DH103" s="371"/>
      <c r="DI103" s="371"/>
      <c r="DJ103" s="371"/>
      <c r="DK103" s="371"/>
      <c r="DL103" s="371"/>
      <c r="DM103" s="371"/>
      <c r="DN103" s="371"/>
      <c r="DO103" s="371"/>
      <c r="DP103" s="371"/>
      <c r="DQ103" s="371"/>
      <c r="DR103" s="371"/>
      <c r="DS103" s="371"/>
      <c r="DT103" s="371"/>
      <c r="DU103" s="371"/>
      <c r="DV103" s="371"/>
      <c r="DW103" s="371"/>
      <c r="DX103" s="371"/>
      <c r="DY103" s="371"/>
      <c r="DZ103" s="371"/>
      <c r="EA103" s="371"/>
      <c r="EB103" s="371"/>
      <c r="EC103" s="371"/>
      <c r="ED103" s="371"/>
      <c r="EE103" s="371"/>
      <c r="EF103" s="371"/>
      <c r="EG103" s="371"/>
      <c r="EH103" s="371"/>
      <c r="EI103" s="371"/>
      <c r="EJ103" s="371"/>
      <c r="EK103" s="371"/>
      <c r="EL103" s="371"/>
      <c r="EM103" s="371"/>
      <c r="EN103" s="371"/>
      <c r="EO103" s="371"/>
      <c r="EP103" s="371"/>
      <c r="EQ103" s="371"/>
      <c r="ER103" s="371"/>
      <c r="ES103" s="371"/>
      <c r="ET103" s="371"/>
      <c r="EU103" s="371"/>
      <c r="EV103" s="371"/>
      <c r="EW103" s="371"/>
      <c r="EX103" s="371"/>
      <c r="EY103" s="371"/>
      <c r="EZ103" s="371"/>
      <c r="FA103" s="371"/>
      <c r="FB103" s="371"/>
      <c r="FC103" s="371"/>
      <c r="FD103" s="371"/>
      <c r="FE103" s="371"/>
      <c r="FF103" s="371"/>
      <c r="FG103" s="371"/>
      <c r="FH103" s="371"/>
      <c r="FI103" s="371"/>
      <c r="FJ103" s="371"/>
      <c r="FK103" s="371"/>
      <c r="FL103" s="371"/>
      <c r="FM103" s="371"/>
      <c r="FN103" s="371"/>
      <c r="FO103" s="371"/>
      <c r="FP103" s="371"/>
      <c r="FQ103" s="371"/>
      <c r="FR103" s="371"/>
      <c r="FS103" s="371"/>
      <c r="FT103" s="371"/>
      <c r="FU103" s="371"/>
      <c r="FV103" s="371"/>
      <c r="FW103" s="371"/>
      <c r="FX103" s="371"/>
      <c r="FY103" s="371"/>
      <c r="FZ103" s="371"/>
      <c r="GA103" s="371"/>
      <c r="GB103" s="371"/>
      <c r="GC103" s="371"/>
      <c r="GD103" s="371"/>
      <c r="GE103" s="371"/>
      <c r="GF103" s="371"/>
      <c r="GG103" s="371"/>
      <c r="GH103" s="371"/>
      <c r="GI103" s="371"/>
      <c r="GJ103" s="371"/>
      <c r="GK103" s="371"/>
      <c r="GL103" s="371"/>
      <c r="GM103" s="371"/>
      <c r="GN103" s="371"/>
      <c r="GO103" s="371"/>
      <c r="GP103" s="371"/>
      <c r="GQ103" s="371"/>
      <c r="GR103" s="371"/>
      <c r="GS103" s="371"/>
      <c r="GT103" s="371"/>
      <c r="GU103" s="371"/>
      <c r="GV103" s="371"/>
      <c r="GW103" s="371"/>
      <c r="GX103" s="371"/>
      <c r="GY103" s="371"/>
      <c r="GZ103" s="371"/>
      <c r="HA103" s="371"/>
      <c r="HB103" s="371"/>
      <c r="HC103" s="371"/>
      <c r="HD103" s="371"/>
      <c r="HE103" s="371"/>
      <c r="HF103" s="371"/>
      <c r="HG103" s="371"/>
      <c r="HH103" s="371"/>
      <c r="HI103" s="371"/>
      <c r="HJ103" s="371"/>
      <c r="HK103" s="371"/>
      <c r="HL103" s="371"/>
      <c r="HM103" s="371"/>
      <c r="HN103" s="371"/>
      <c r="HO103" s="371"/>
      <c r="HP103" s="371"/>
      <c r="HQ103" s="371"/>
      <c r="HR103" s="371"/>
      <c r="HS103" s="371"/>
      <c r="HT103" s="371"/>
      <c r="HU103" s="371"/>
      <c r="HV103" s="371"/>
      <c r="HW103" s="371"/>
      <c r="HX103" s="371"/>
      <c r="HY103" s="371"/>
      <c r="HZ103" s="371"/>
      <c r="IA103" s="371"/>
      <c r="IB103" s="371"/>
      <c r="IC103" s="371"/>
      <c r="ID103" s="371"/>
      <c r="IE103" s="371"/>
      <c r="IF103" s="371"/>
      <c r="IG103" s="371"/>
      <c r="IH103" s="371"/>
      <c r="II103" s="371"/>
      <c r="IJ103" s="371"/>
    </row>
    <row r="104" spans="1:244" x14ac:dyDescent="0.35">
      <c r="A104" s="410"/>
      <c r="B104" s="449" t="s">
        <v>182</v>
      </c>
      <c r="C104" s="365" t="s">
        <v>178</v>
      </c>
      <c r="D104" s="406">
        <v>2</v>
      </c>
      <c r="E104" s="430">
        <v>2</v>
      </c>
      <c r="F104" s="436">
        <v>2</v>
      </c>
      <c r="G104" s="367">
        <v>2</v>
      </c>
      <c r="H104" s="368">
        <f t="shared" si="7"/>
        <v>100</v>
      </c>
      <c r="I104" s="369">
        <f t="shared" si="8"/>
        <v>100</v>
      </c>
      <c r="J104" s="368"/>
      <c r="K104" s="370">
        <f t="shared" si="9"/>
        <v>0</v>
      </c>
      <c r="L104" s="371"/>
      <c r="M104" s="372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1"/>
      <c r="AK104" s="371"/>
      <c r="AL104" s="371"/>
      <c r="AM104" s="371"/>
      <c r="AN104" s="371"/>
      <c r="AO104" s="371"/>
      <c r="AP104" s="371"/>
      <c r="AQ104" s="371"/>
      <c r="AR104" s="371"/>
      <c r="AS104" s="371"/>
      <c r="AT104" s="371"/>
      <c r="AU104" s="371"/>
      <c r="AV104" s="371"/>
      <c r="AW104" s="371"/>
      <c r="AX104" s="371"/>
      <c r="AY104" s="371"/>
      <c r="AZ104" s="371"/>
      <c r="BA104" s="371"/>
      <c r="BB104" s="371"/>
      <c r="BC104" s="371"/>
      <c r="BD104" s="371"/>
      <c r="BE104" s="371"/>
      <c r="BF104" s="371"/>
      <c r="BG104" s="371"/>
      <c r="BH104" s="371"/>
      <c r="BI104" s="371"/>
      <c r="BJ104" s="371"/>
      <c r="BK104" s="371"/>
      <c r="BL104" s="371"/>
      <c r="BM104" s="371"/>
      <c r="BN104" s="371"/>
      <c r="BO104" s="371"/>
      <c r="BP104" s="371"/>
      <c r="BQ104" s="371"/>
      <c r="BR104" s="371"/>
      <c r="BS104" s="371"/>
      <c r="BT104" s="371"/>
      <c r="BU104" s="371"/>
      <c r="BV104" s="371"/>
      <c r="BW104" s="371"/>
      <c r="BX104" s="371"/>
      <c r="BY104" s="371"/>
      <c r="BZ104" s="371"/>
      <c r="CA104" s="371"/>
      <c r="CB104" s="371"/>
      <c r="CC104" s="371"/>
      <c r="CD104" s="371"/>
      <c r="CE104" s="371"/>
      <c r="CF104" s="371"/>
      <c r="CG104" s="371"/>
      <c r="CH104" s="371"/>
      <c r="CI104" s="371"/>
      <c r="CJ104" s="371"/>
      <c r="CK104" s="371"/>
      <c r="CL104" s="371"/>
      <c r="CM104" s="371"/>
      <c r="CN104" s="371"/>
      <c r="CO104" s="371"/>
      <c r="CP104" s="371"/>
      <c r="CQ104" s="371"/>
      <c r="CR104" s="371"/>
      <c r="CS104" s="371"/>
      <c r="CT104" s="371"/>
      <c r="CU104" s="371"/>
      <c r="CV104" s="371"/>
      <c r="CW104" s="371"/>
      <c r="CX104" s="371"/>
      <c r="CY104" s="371"/>
      <c r="CZ104" s="371"/>
      <c r="DA104" s="371"/>
      <c r="DB104" s="371"/>
      <c r="DC104" s="371"/>
      <c r="DD104" s="371"/>
      <c r="DE104" s="371"/>
      <c r="DF104" s="371"/>
      <c r="DG104" s="371"/>
      <c r="DH104" s="371"/>
      <c r="DI104" s="371"/>
      <c r="DJ104" s="371"/>
      <c r="DK104" s="371"/>
      <c r="DL104" s="371"/>
      <c r="DM104" s="371"/>
      <c r="DN104" s="371"/>
      <c r="DO104" s="371"/>
      <c r="DP104" s="371"/>
      <c r="DQ104" s="371"/>
      <c r="DR104" s="371"/>
      <c r="DS104" s="371"/>
      <c r="DT104" s="371"/>
      <c r="DU104" s="371"/>
      <c r="DV104" s="371"/>
      <c r="DW104" s="371"/>
      <c r="DX104" s="371"/>
      <c r="DY104" s="371"/>
      <c r="DZ104" s="371"/>
      <c r="EA104" s="371"/>
      <c r="EB104" s="371"/>
      <c r="EC104" s="371"/>
      <c r="ED104" s="371"/>
      <c r="EE104" s="371"/>
      <c r="EF104" s="371"/>
      <c r="EG104" s="371"/>
      <c r="EH104" s="371"/>
      <c r="EI104" s="371"/>
      <c r="EJ104" s="371"/>
      <c r="EK104" s="371"/>
      <c r="EL104" s="371"/>
      <c r="EM104" s="371"/>
      <c r="EN104" s="371"/>
      <c r="EO104" s="371"/>
      <c r="EP104" s="371"/>
      <c r="EQ104" s="371"/>
      <c r="ER104" s="371"/>
      <c r="ES104" s="371"/>
      <c r="ET104" s="371"/>
      <c r="EU104" s="371"/>
      <c r="EV104" s="371"/>
      <c r="EW104" s="371"/>
      <c r="EX104" s="371"/>
      <c r="EY104" s="371"/>
      <c r="EZ104" s="371"/>
      <c r="FA104" s="371"/>
      <c r="FB104" s="371"/>
      <c r="FC104" s="371"/>
      <c r="FD104" s="371"/>
      <c r="FE104" s="371"/>
      <c r="FF104" s="371"/>
      <c r="FG104" s="371"/>
      <c r="FH104" s="371"/>
      <c r="FI104" s="371"/>
      <c r="FJ104" s="371"/>
      <c r="FK104" s="371"/>
      <c r="FL104" s="371"/>
      <c r="FM104" s="371"/>
      <c r="FN104" s="371"/>
      <c r="FO104" s="371"/>
      <c r="FP104" s="371"/>
      <c r="FQ104" s="371"/>
      <c r="FR104" s="371"/>
      <c r="FS104" s="371"/>
      <c r="FT104" s="371"/>
      <c r="FU104" s="371"/>
      <c r="FV104" s="371"/>
      <c r="FW104" s="371"/>
      <c r="FX104" s="371"/>
      <c r="FY104" s="371"/>
      <c r="FZ104" s="371"/>
      <c r="GA104" s="371"/>
      <c r="GB104" s="371"/>
      <c r="GC104" s="371"/>
      <c r="GD104" s="371"/>
      <c r="GE104" s="371"/>
      <c r="GF104" s="371"/>
      <c r="GG104" s="371"/>
      <c r="GH104" s="371"/>
      <c r="GI104" s="371"/>
      <c r="GJ104" s="371"/>
      <c r="GK104" s="371"/>
      <c r="GL104" s="371"/>
      <c r="GM104" s="371"/>
      <c r="GN104" s="371"/>
      <c r="GO104" s="371"/>
      <c r="GP104" s="371"/>
      <c r="GQ104" s="371"/>
      <c r="GR104" s="371"/>
      <c r="GS104" s="371"/>
      <c r="GT104" s="371"/>
      <c r="GU104" s="371"/>
      <c r="GV104" s="371"/>
      <c r="GW104" s="371"/>
      <c r="GX104" s="371"/>
      <c r="GY104" s="371"/>
      <c r="GZ104" s="371"/>
      <c r="HA104" s="371"/>
      <c r="HB104" s="371"/>
      <c r="HC104" s="371"/>
      <c r="HD104" s="371"/>
      <c r="HE104" s="371"/>
      <c r="HF104" s="371"/>
      <c r="HG104" s="371"/>
      <c r="HH104" s="371"/>
      <c r="HI104" s="371"/>
      <c r="HJ104" s="371"/>
      <c r="HK104" s="371"/>
      <c r="HL104" s="371"/>
      <c r="HM104" s="371"/>
      <c r="HN104" s="371"/>
      <c r="HO104" s="371"/>
      <c r="HP104" s="371"/>
      <c r="HQ104" s="371"/>
      <c r="HR104" s="371"/>
      <c r="HS104" s="371"/>
      <c r="HT104" s="371"/>
      <c r="HU104" s="371"/>
      <c r="HV104" s="371"/>
      <c r="HW104" s="371"/>
      <c r="HX104" s="371"/>
      <c r="HY104" s="371"/>
      <c r="HZ104" s="371"/>
      <c r="IA104" s="371"/>
      <c r="IB104" s="371"/>
      <c r="IC104" s="371"/>
      <c r="ID104" s="371"/>
      <c r="IE104" s="371"/>
      <c r="IF104" s="371"/>
      <c r="IG104" s="371"/>
      <c r="IH104" s="371"/>
      <c r="II104" s="371"/>
      <c r="IJ104" s="371"/>
    </row>
    <row r="105" spans="1:244" s="403" customFormat="1" x14ac:dyDescent="0.35">
      <c r="A105" s="482">
        <v>2</v>
      </c>
      <c r="B105" s="483" t="s">
        <v>181</v>
      </c>
      <c r="C105" s="405"/>
      <c r="D105" s="484">
        <v>20</v>
      </c>
      <c r="E105" s="406">
        <v>20</v>
      </c>
      <c r="F105" s="406">
        <v>20</v>
      </c>
      <c r="G105" s="397">
        <v>20</v>
      </c>
      <c r="H105" s="398">
        <f t="shared" si="7"/>
        <v>100</v>
      </c>
      <c r="I105" s="399">
        <f t="shared" si="8"/>
        <v>100</v>
      </c>
      <c r="J105" s="398"/>
      <c r="K105" s="370">
        <f t="shared" si="9"/>
        <v>0</v>
      </c>
      <c r="L105" s="402"/>
      <c r="M105" s="434"/>
      <c r="N105" s="402"/>
      <c r="O105" s="402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  <c r="AB105" s="402"/>
      <c r="AC105" s="402"/>
      <c r="AD105" s="402"/>
      <c r="AE105" s="402"/>
      <c r="AF105" s="402"/>
      <c r="AG105" s="402"/>
      <c r="AH105" s="402"/>
      <c r="AI105" s="402"/>
      <c r="AJ105" s="402"/>
      <c r="AK105" s="402"/>
      <c r="AL105" s="402"/>
      <c r="AM105" s="402"/>
      <c r="AN105" s="402"/>
      <c r="AO105" s="402"/>
      <c r="AP105" s="402"/>
      <c r="AQ105" s="402"/>
      <c r="AR105" s="402"/>
      <c r="AS105" s="402"/>
      <c r="AT105" s="402"/>
      <c r="AU105" s="402"/>
      <c r="AV105" s="402"/>
      <c r="AW105" s="402"/>
      <c r="AX105" s="402"/>
      <c r="AY105" s="402"/>
      <c r="AZ105" s="402"/>
      <c r="BA105" s="402"/>
      <c r="BB105" s="402"/>
      <c r="BC105" s="402"/>
      <c r="BD105" s="402"/>
      <c r="BE105" s="402"/>
      <c r="BF105" s="402"/>
      <c r="BG105" s="402"/>
      <c r="BH105" s="402"/>
      <c r="BI105" s="402"/>
      <c r="BJ105" s="402"/>
      <c r="BK105" s="402"/>
      <c r="BL105" s="402"/>
      <c r="BM105" s="402"/>
      <c r="BN105" s="402"/>
      <c r="BO105" s="402"/>
      <c r="BP105" s="402"/>
      <c r="BQ105" s="402"/>
      <c r="BR105" s="402"/>
      <c r="BS105" s="402"/>
      <c r="BT105" s="402"/>
      <c r="BU105" s="402"/>
      <c r="BV105" s="402"/>
      <c r="BW105" s="402"/>
      <c r="BX105" s="402"/>
      <c r="BY105" s="402"/>
      <c r="BZ105" s="402"/>
      <c r="CA105" s="402"/>
      <c r="CB105" s="402"/>
      <c r="CC105" s="402"/>
      <c r="CD105" s="402"/>
      <c r="CE105" s="402"/>
      <c r="CF105" s="402"/>
      <c r="CG105" s="402"/>
      <c r="CH105" s="402"/>
      <c r="CI105" s="402"/>
      <c r="CJ105" s="402"/>
      <c r="CK105" s="402"/>
      <c r="CL105" s="402"/>
      <c r="CM105" s="402"/>
      <c r="CN105" s="402"/>
      <c r="CO105" s="402"/>
      <c r="CP105" s="402"/>
      <c r="CQ105" s="402"/>
      <c r="CR105" s="402"/>
      <c r="CS105" s="402"/>
      <c r="CT105" s="402"/>
      <c r="CU105" s="402"/>
      <c r="CV105" s="402"/>
      <c r="CW105" s="402"/>
      <c r="CX105" s="402"/>
      <c r="CY105" s="402"/>
      <c r="CZ105" s="402"/>
      <c r="DA105" s="402"/>
      <c r="DB105" s="402"/>
      <c r="DC105" s="402"/>
      <c r="DD105" s="402"/>
      <c r="DE105" s="402"/>
      <c r="DF105" s="402"/>
      <c r="DG105" s="402"/>
      <c r="DH105" s="402"/>
      <c r="DI105" s="402"/>
      <c r="DJ105" s="402"/>
      <c r="DK105" s="402"/>
      <c r="DL105" s="402"/>
      <c r="DM105" s="402"/>
      <c r="DN105" s="402"/>
      <c r="DO105" s="402"/>
      <c r="DP105" s="402"/>
      <c r="DQ105" s="402"/>
      <c r="DR105" s="402"/>
      <c r="DS105" s="402"/>
      <c r="DT105" s="402"/>
      <c r="DU105" s="402"/>
      <c r="DV105" s="402"/>
      <c r="DW105" s="402"/>
      <c r="DX105" s="402"/>
      <c r="DY105" s="402"/>
      <c r="DZ105" s="402"/>
      <c r="EA105" s="402"/>
      <c r="EB105" s="402"/>
      <c r="EC105" s="402"/>
      <c r="ED105" s="402"/>
      <c r="EE105" s="402"/>
      <c r="EF105" s="402"/>
      <c r="EG105" s="402"/>
      <c r="EH105" s="402"/>
      <c r="EI105" s="402"/>
      <c r="EJ105" s="402"/>
      <c r="EK105" s="402"/>
      <c r="EL105" s="402"/>
      <c r="EM105" s="402"/>
      <c r="EN105" s="402"/>
      <c r="EO105" s="402"/>
      <c r="EP105" s="402"/>
      <c r="EQ105" s="402"/>
      <c r="ER105" s="402"/>
      <c r="ES105" s="402"/>
      <c r="ET105" s="402"/>
      <c r="EU105" s="402"/>
      <c r="EV105" s="402"/>
      <c r="EW105" s="402"/>
      <c r="EX105" s="402"/>
      <c r="EY105" s="402"/>
      <c r="EZ105" s="402"/>
      <c r="FA105" s="402"/>
      <c r="FB105" s="402"/>
      <c r="FC105" s="402"/>
      <c r="FD105" s="402"/>
      <c r="FE105" s="402"/>
      <c r="FF105" s="402"/>
      <c r="FG105" s="402"/>
      <c r="FH105" s="402"/>
      <c r="FI105" s="402"/>
      <c r="FJ105" s="402"/>
      <c r="FK105" s="402"/>
      <c r="FL105" s="402"/>
      <c r="FM105" s="402"/>
      <c r="FN105" s="402"/>
      <c r="FO105" s="402"/>
      <c r="FP105" s="402"/>
      <c r="FQ105" s="402"/>
      <c r="FR105" s="402"/>
      <c r="FS105" s="402"/>
      <c r="FT105" s="402"/>
      <c r="FU105" s="402"/>
      <c r="FV105" s="402"/>
      <c r="FW105" s="402"/>
      <c r="FX105" s="402"/>
      <c r="FY105" s="402"/>
      <c r="FZ105" s="402"/>
      <c r="GA105" s="402"/>
      <c r="GB105" s="402"/>
      <c r="GC105" s="402"/>
      <c r="GD105" s="402"/>
      <c r="GE105" s="402"/>
      <c r="GF105" s="402"/>
      <c r="GG105" s="402"/>
      <c r="GH105" s="402"/>
      <c r="GI105" s="402"/>
      <c r="GJ105" s="402"/>
      <c r="GK105" s="402"/>
      <c r="GL105" s="402"/>
      <c r="GM105" s="402"/>
      <c r="GN105" s="402"/>
      <c r="GO105" s="402"/>
      <c r="GP105" s="402"/>
      <c r="GQ105" s="402"/>
      <c r="GR105" s="402"/>
      <c r="GS105" s="402"/>
      <c r="GT105" s="402"/>
      <c r="GU105" s="402"/>
      <c r="GV105" s="402"/>
      <c r="GW105" s="402"/>
      <c r="GX105" s="402"/>
      <c r="GY105" s="402"/>
      <c r="GZ105" s="402"/>
      <c r="HA105" s="402"/>
      <c r="HB105" s="402"/>
      <c r="HC105" s="402"/>
      <c r="HD105" s="402"/>
      <c r="HE105" s="402"/>
      <c r="HF105" s="402"/>
      <c r="HG105" s="402"/>
      <c r="HH105" s="402"/>
      <c r="HI105" s="402"/>
      <c r="HJ105" s="402"/>
      <c r="HK105" s="402"/>
      <c r="HL105" s="402"/>
      <c r="HM105" s="402"/>
      <c r="HN105" s="402"/>
      <c r="HO105" s="402"/>
      <c r="HP105" s="402"/>
      <c r="HQ105" s="402"/>
      <c r="HR105" s="402"/>
      <c r="HS105" s="402"/>
      <c r="HT105" s="402"/>
      <c r="HU105" s="402"/>
      <c r="HV105" s="402"/>
      <c r="HW105" s="402"/>
      <c r="HX105" s="402"/>
      <c r="HY105" s="402"/>
      <c r="HZ105" s="402"/>
      <c r="IA105" s="402"/>
      <c r="IB105" s="402"/>
      <c r="IC105" s="402"/>
      <c r="ID105" s="402"/>
      <c r="IE105" s="402"/>
      <c r="IF105" s="402"/>
      <c r="IG105" s="402"/>
      <c r="IH105" s="402"/>
      <c r="II105" s="402"/>
      <c r="IJ105" s="402"/>
    </row>
    <row r="106" spans="1:244" x14ac:dyDescent="0.35">
      <c r="A106" s="365"/>
      <c r="B106" s="485" t="s">
        <v>180</v>
      </c>
      <c r="C106" s="486" t="s">
        <v>178</v>
      </c>
      <c r="D106" s="487">
        <v>1</v>
      </c>
      <c r="E106" s="487">
        <v>1</v>
      </c>
      <c r="F106" s="487">
        <v>1</v>
      </c>
      <c r="G106" s="367">
        <v>1</v>
      </c>
      <c r="H106" s="368">
        <f t="shared" si="7"/>
        <v>100</v>
      </c>
      <c r="I106" s="369">
        <f t="shared" si="8"/>
        <v>100</v>
      </c>
      <c r="J106" s="368"/>
      <c r="K106" s="370">
        <f t="shared" si="9"/>
        <v>0</v>
      </c>
      <c r="L106" s="371"/>
      <c r="M106" s="372"/>
      <c r="N106" s="371"/>
      <c r="O106" s="371"/>
      <c r="P106" s="371"/>
      <c r="Q106" s="371"/>
      <c r="R106" s="371"/>
      <c r="S106" s="371"/>
      <c r="T106" s="371"/>
      <c r="U106" s="371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371"/>
      <c r="AM106" s="371"/>
      <c r="AN106" s="371"/>
      <c r="AO106" s="371"/>
      <c r="AP106" s="371"/>
      <c r="AQ106" s="371"/>
      <c r="AR106" s="371"/>
      <c r="AS106" s="371"/>
      <c r="AT106" s="371"/>
      <c r="AU106" s="371"/>
      <c r="AV106" s="371"/>
      <c r="AW106" s="371"/>
      <c r="AX106" s="371"/>
      <c r="AY106" s="371"/>
      <c r="AZ106" s="371"/>
      <c r="BA106" s="371"/>
      <c r="BB106" s="371"/>
      <c r="BC106" s="371"/>
      <c r="BD106" s="371"/>
      <c r="BE106" s="371"/>
      <c r="BF106" s="371"/>
      <c r="BG106" s="371"/>
      <c r="BH106" s="371"/>
      <c r="BI106" s="371"/>
      <c r="BJ106" s="371"/>
      <c r="BK106" s="371"/>
      <c r="BL106" s="371"/>
      <c r="BM106" s="371"/>
      <c r="BN106" s="371"/>
      <c r="BO106" s="371"/>
      <c r="BP106" s="371"/>
      <c r="BQ106" s="371"/>
      <c r="BR106" s="371"/>
      <c r="BS106" s="371"/>
      <c r="BT106" s="371"/>
      <c r="BU106" s="371"/>
      <c r="BV106" s="371"/>
      <c r="BW106" s="371"/>
      <c r="BX106" s="371"/>
      <c r="BY106" s="371"/>
      <c r="BZ106" s="371"/>
      <c r="CA106" s="371"/>
      <c r="CB106" s="371"/>
      <c r="CC106" s="371"/>
      <c r="CD106" s="371"/>
      <c r="CE106" s="371"/>
      <c r="CF106" s="371"/>
      <c r="CG106" s="371"/>
      <c r="CH106" s="371"/>
      <c r="CI106" s="371"/>
      <c r="CJ106" s="371"/>
      <c r="CK106" s="371"/>
      <c r="CL106" s="371"/>
      <c r="CM106" s="371"/>
      <c r="CN106" s="371"/>
      <c r="CO106" s="371"/>
      <c r="CP106" s="371"/>
      <c r="CQ106" s="371"/>
      <c r="CR106" s="371"/>
      <c r="CS106" s="371"/>
      <c r="CT106" s="371"/>
      <c r="CU106" s="371"/>
      <c r="CV106" s="371"/>
      <c r="CW106" s="371"/>
      <c r="CX106" s="371"/>
      <c r="CY106" s="371"/>
      <c r="CZ106" s="371"/>
      <c r="DA106" s="371"/>
      <c r="DB106" s="371"/>
      <c r="DC106" s="371"/>
      <c r="DD106" s="371"/>
      <c r="DE106" s="371"/>
      <c r="DF106" s="371"/>
      <c r="DG106" s="371"/>
      <c r="DH106" s="371"/>
      <c r="DI106" s="371"/>
      <c r="DJ106" s="371"/>
      <c r="DK106" s="371"/>
      <c r="DL106" s="371"/>
      <c r="DM106" s="371"/>
      <c r="DN106" s="371"/>
      <c r="DO106" s="371"/>
      <c r="DP106" s="371"/>
      <c r="DQ106" s="371"/>
      <c r="DR106" s="371"/>
      <c r="DS106" s="371"/>
      <c r="DT106" s="371"/>
      <c r="DU106" s="371"/>
      <c r="DV106" s="371"/>
      <c r="DW106" s="371"/>
      <c r="DX106" s="371"/>
      <c r="DY106" s="371"/>
      <c r="DZ106" s="371"/>
      <c r="EA106" s="371"/>
      <c r="EB106" s="371"/>
      <c r="EC106" s="371"/>
      <c r="ED106" s="371"/>
      <c r="EE106" s="371"/>
      <c r="EF106" s="371"/>
      <c r="EG106" s="371"/>
      <c r="EH106" s="371"/>
      <c r="EI106" s="371"/>
      <c r="EJ106" s="371"/>
      <c r="EK106" s="371"/>
      <c r="EL106" s="371"/>
      <c r="EM106" s="371"/>
      <c r="EN106" s="371"/>
      <c r="EO106" s="371"/>
      <c r="EP106" s="371"/>
      <c r="EQ106" s="371"/>
      <c r="ER106" s="371"/>
      <c r="ES106" s="371"/>
      <c r="ET106" s="371"/>
      <c r="EU106" s="371"/>
      <c r="EV106" s="371"/>
      <c r="EW106" s="371"/>
      <c r="EX106" s="371"/>
      <c r="EY106" s="371"/>
      <c r="EZ106" s="371"/>
      <c r="FA106" s="371"/>
      <c r="FB106" s="371"/>
      <c r="FC106" s="371"/>
      <c r="FD106" s="371"/>
      <c r="FE106" s="371"/>
      <c r="FF106" s="371"/>
      <c r="FG106" s="371"/>
      <c r="FH106" s="371"/>
      <c r="FI106" s="371"/>
      <c r="FJ106" s="371"/>
      <c r="FK106" s="371"/>
      <c r="FL106" s="371"/>
      <c r="FM106" s="371"/>
      <c r="FN106" s="371"/>
      <c r="FO106" s="371"/>
      <c r="FP106" s="371"/>
      <c r="FQ106" s="371"/>
      <c r="FR106" s="371"/>
      <c r="FS106" s="371"/>
      <c r="FT106" s="371"/>
      <c r="FU106" s="371"/>
      <c r="FV106" s="371"/>
      <c r="FW106" s="371"/>
      <c r="FX106" s="371"/>
      <c r="FY106" s="371"/>
      <c r="FZ106" s="371"/>
      <c r="GA106" s="371"/>
      <c r="GB106" s="371"/>
      <c r="GC106" s="371"/>
      <c r="GD106" s="371"/>
      <c r="GE106" s="371"/>
      <c r="GF106" s="371"/>
      <c r="GG106" s="371"/>
      <c r="GH106" s="371"/>
      <c r="GI106" s="371"/>
      <c r="GJ106" s="371"/>
      <c r="GK106" s="371"/>
      <c r="GL106" s="371"/>
      <c r="GM106" s="371"/>
      <c r="GN106" s="371"/>
      <c r="GO106" s="371"/>
      <c r="GP106" s="371"/>
      <c r="GQ106" s="371"/>
      <c r="GR106" s="371"/>
      <c r="GS106" s="371"/>
      <c r="GT106" s="371"/>
      <c r="GU106" s="371"/>
      <c r="GV106" s="371"/>
      <c r="GW106" s="371"/>
      <c r="GX106" s="371"/>
      <c r="GY106" s="371"/>
      <c r="GZ106" s="371"/>
      <c r="HA106" s="371"/>
      <c r="HB106" s="371"/>
      <c r="HC106" s="371"/>
      <c r="HD106" s="371"/>
      <c r="HE106" s="371"/>
      <c r="HF106" s="371"/>
      <c r="HG106" s="371"/>
      <c r="HH106" s="371"/>
      <c r="HI106" s="371"/>
      <c r="HJ106" s="371"/>
      <c r="HK106" s="371"/>
      <c r="HL106" s="371"/>
      <c r="HM106" s="371"/>
      <c r="HN106" s="371"/>
      <c r="HO106" s="371"/>
      <c r="HP106" s="371"/>
      <c r="HQ106" s="371"/>
      <c r="HR106" s="371"/>
      <c r="HS106" s="371"/>
      <c r="HT106" s="371"/>
      <c r="HU106" s="371"/>
      <c r="HV106" s="371"/>
      <c r="HW106" s="371"/>
      <c r="HX106" s="371"/>
      <c r="HY106" s="371"/>
      <c r="HZ106" s="371"/>
      <c r="IA106" s="371"/>
      <c r="IB106" s="371"/>
      <c r="IC106" s="371"/>
      <c r="ID106" s="371"/>
      <c r="IE106" s="371"/>
      <c r="IF106" s="371"/>
      <c r="IG106" s="371"/>
      <c r="IH106" s="371"/>
      <c r="II106" s="371"/>
      <c r="IJ106" s="371"/>
    </row>
    <row r="107" spans="1:244" x14ac:dyDescent="0.35">
      <c r="A107" s="365"/>
      <c r="B107" s="485" t="s">
        <v>179</v>
      </c>
      <c r="C107" s="486" t="s">
        <v>178</v>
      </c>
      <c r="D107" s="366">
        <v>19</v>
      </c>
      <c r="E107" s="487">
        <v>19</v>
      </c>
      <c r="F107" s="487">
        <v>19</v>
      </c>
      <c r="G107" s="367">
        <v>19</v>
      </c>
      <c r="H107" s="368">
        <f t="shared" si="7"/>
        <v>100</v>
      </c>
      <c r="I107" s="369">
        <f t="shared" si="8"/>
        <v>100</v>
      </c>
      <c r="J107" s="368"/>
      <c r="K107" s="370">
        <f t="shared" si="9"/>
        <v>0</v>
      </c>
      <c r="L107" s="371"/>
      <c r="M107" s="372"/>
      <c r="N107" s="371"/>
      <c r="O107" s="371"/>
      <c r="P107" s="371"/>
      <c r="Q107" s="371"/>
      <c r="R107" s="371"/>
      <c r="S107" s="371"/>
      <c r="T107" s="371"/>
      <c r="U107" s="371"/>
      <c r="V107" s="371"/>
      <c r="W107" s="371"/>
      <c r="X107" s="371"/>
      <c r="Y107" s="371"/>
      <c r="Z107" s="371"/>
      <c r="AA107" s="371"/>
      <c r="AB107" s="371"/>
      <c r="AC107" s="371"/>
      <c r="AD107" s="371"/>
      <c r="AE107" s="371"/>
      <c r="AF107" s="371"/>
      <c r="AG107" s="371"/>
      <c r="AH107" s="371"/>
      <c r="AI107" s="371"/>
      <c r="AJ107" s="371"/>
      <c r="AK107" s="371"/>
      <c r="AL107" s="371"/>
      <c r="AM107" s="371"/>
      <c r="AN107" s="371"/>
      <c r="AO107" s="371"/>
      <c r="AP107" s="371"/>
      <c r="AQ107" s="371"/>
      <c r="AR107" s="371"/>
      <c r="AS107" s="371"/>
      <c r="AT107" s="371"/>
      <c r="AU107" s="371"/>
      <c r="AV107" s="371"/>
      <c r="AW107" s="371"/>
      <c r="AX107" s="371"/>
      <c r="AY107" s="371"/>
      <c r="AZ107" s="371"/>
      <c r="BA107" s="371"/>
      <c r="BB107" s="371"/>
      <c r="BC107" s="371"/>
      <c r="BD107" s="371"/>
      <c r="BE107" s="371"/>
      <c r="BF107" s="371"/>
      <c r="BG107" s="371"/>
      <c r="BH107" s="371"/>
      <c r="BI107" s="371"/>
      <c r="BJ107" s="371"/>
      <c r="BK107" s="371"/>
      <c r="BL107" s="371"/>
      <c r="BM107" s="371"/>
      <c r="BN107" s="371"/>
      <c r="BO107" s="371"/>
      <c r="BP107" s="371"/>
      <c r="BQ107" s="371"/>
      <c r="BR107" s="371"/>
      <c r="BS107" s="371"/>
      <c r="BT107" s="371"/>
      <c r="BU107" s="371"/>
      <c r="BV107" s="371"/>
      <c r="BW107" s="371"/>
      <c r="BX107" s="371"/>
      <c r="BY107" s="371"/>
      <c r="BZ107" s="371"/>
      <c r="CA107" s="371"/>
      <c r="CB107" s="371"/>
      <c r="CC107" s="371"/>
      <c r="CD107" s="371"/>
      <c r="CE107" s="371"/>
      <c r="CF107" s="371"/>
      <c r="CG107" s="371"/>
      <c r="CH107" s="371"/>
      <c r="CI107" s="371"/>
      <c r="CJ107" s="371"/>
      <c r="CK107" s="371"/>
      <c r="CL107" s="371"/>
      <c r="CM107" s="371"/>
      <c r="CN107" s="371"/>
      <c r="CO107" s="371"/>
      <c r="CP107" s="371"/>
      <c r="CQ107" s="371"/>
      <c r="CR107" s="371"/>
      <c r="CS107" s="371"/>
      <c r="CT107" s="371"/>
      <c r="CU107" s="371"/>
      <c r="CV107" s="371"/>
      <c r="CW107" s="371"/>
      <c r="CX107" s="371"/>
      <c r="CY107" s="371"/>
      <c r="CZ107" s="371"/>
      <c r="DA107" s="371"/>
      <c r="DB107" s="371"/>
      <c r="DC107" s="371"/>
      <c r="DD107" s="371"/>
      <c r="DE107" s="371"/>
      <c r="DF107" s="371"/>
      <c r="DG107" s="371"/>
      <c r="DH107" s="371"/>
      <c r="DI107" s="371"/>
      <c r="DJ107" s="371"/>
      <c r="DK107" s="371"/>
      <c r="DL107" s="371"/>
      <c r="DM107" s="371"/>
      <c r="DN107" s="371"/>
      <c r="DO107" s="371"/>
      <c r="DP107" s="371"/>
      <c r="DQ107" s="371"/>
      <c r="DR107" s="371"/>
      <c r="DS107" s="371"/>
      <c r="DT107" s="371"/>
      <c r="DU107" s="371"/>
      <c r="DV107" s="371"/>
      <c r="DW107" s="371"/>
      <c r="DX107" s="371"/>
      <c r="DY107" s="371"/>
      <c r="DZ107" s="371"/>
      <c r="EA107" s="371"/>
      <c r="EB107" s="371"/>
      <c r="EC107" s="371"/>
      <c r="ED107" s="371"/>
      <c r="EE107" s="371"/>
      <c r="EF107" s="371"/>
      <c r="EG107" s="371"/>
      <c r="EH107" s="371"/>
      <c r="EI107" s="371"/>
      <c r="EJ107" s="371"/>
      <c r="EK107" s="371"/>
      <c r="EL107" s="371"/>
      <c r="EM107" s="371"/>
      <c r="EN107" s="371"/>
      <c r="EO107" s="371"/>
      <c r="EP107" s="371"/>
      <c r="EQ107" s="371"/>
      <c r="ER107" s="371"/>
      <c r="ES107" s="371"/>
      <c r="ET107" s="371"/>
      <c r="EU107" s="371"/>
      <c r="EV107" s="371"/>
      <c r="EW107" s="371"/>
      <c r="EX107" s="371"/>
      <c r="EY107" s="371"/>
      <c r="EZ107" s="371"/>
      <c r="FA107" s="371"/>
      <c r="FB107" s="371"/>
      <c r="FC107" s="371"/>
      <c r="FD107" s="371"/>
      <c r="FE107" s="371"/>
      <c r="FF107" s="371"/>
      <c r="FG107" s="371"/>
      <c r="FH107" s="371"/>
      <c r="FI107" s="371"/>
      <c r="FJ107" s="371"/>
      <c r="FK107" s="371"/>
      <c r="FL107" s="371"/>
      <c r="FM107" s="371"/>
      <c r="FN107" s="371"/>
      <c r="FO107" s="371"/>
      <c r="FP107" s="371"/>
      <c r="FQ107" s="371"/>
      <c r="FR107" s="371"/>
      <c r="FS107" s="371"/>
      <c r="FT107" s="371"/>
      <c r="FU107" s="371"/>
      <c r="FV107" s="371"/>
      <c r="FW107" s="371"/>
      <c r="FX107" s="371"/>
      <c r="FY107" s="371"/>
      <c r="FZ107" s="371"/>
      <c r="GA107" s="371"/>
      <c r="GB107" s="371"/>
      <c r="GC107" s="371"/>
      <c r="GD107" s="371"/>
      <c r="GE107" s="371"/>
      <c r="GF107" s="371"/>
      <c r="GG107" s="371"/>
      <c r="GH107" s="371"/>
      <c r="GI107" s="371"/>
      <c r="GJ107" s="371"/>
      <c r="GK107" s="371"/>
      <c r="GL107" s="371"/>
      <c r="GM107" s="371"/>
      <c r="GN107" s="371"/>
      <c r="GO107" s="371"/>
      <c r="GP107" s="371"/>
      <c r="GQ107" s="371"/>
      <c r="GR107" s="371"/>
      <c r="GS107" s="371"/>
      <c r="GT107" s="371"/>
      <c r="GU107" s="371"/>
      <c r="GV107" s="371"/>
      <c r="GW107" s="371"/>
      <c r="GX107" s="371"/>
      <c r="GY107" s="371"/>
      <c r="GZ107" s="371"/>
      <c r="HA107" s="371"/>
      <c r="HB107" s="371"/>
      <c r="HC107" s="371"/>
      <c r="HD107" s="371"/>
      <c r="HE107" s="371"/>
      <c r="HF107" s="371"/>
      <c r="HG107" s="371"/>
      <c r="HH107" s="371"/>
      <c r="HI107" s="371"/>
      <c r="HJ107" s="371"/>
      <c r="HK107" s="371"/>
      <c r="HL107" s="371"/>
      <c r="HM107" s="371"/>
      <c r="HN107" s="371"/>
      <c r="HO107" s="371"/>
      <c r="HP107" s="371"/>
      <c r="HQ107" s="371"/>
      <c r="HR107" s="371"/>
      <c r="HS107" s="371"/>
      <c r="HT107" s="371"/>
      <c r="HU107" s="371"/>
      <c r="HV107" s="371"/>
      <c r="HW107" s="371"/>
      <c r="HX107" s="371"/>
      <c r="HY107" s="371"/>
      <c r="HZ107" s="371"/>
      <c r="IA107" s="371"/>
      <c r="IB107" s="371"/>
      <c r="IC107" s="371"/>
      <c r="ID107" s="371"/>
      <c r="IE107" s="371"/>
      <c r="IF107" s="371"/>
      <c r="IG107" s="371"/>
      <c r="IH107" s="371"/>
      <c r="II107" s="371"/>
      <c r="IJ107" s="371"/>
    </row>
    <row r="108" spans="1:244" s="403" customFormat="1" ht="26.4" x14ac:dyDescent="0.35">
      <c r="A108" s="396" t="s">
        <v>177</v>
      </c>
      <c r="B108" s="404" t="s">
        <v>176</v>
      </c>
      <c r="C108" s="405"/>
      <c r="D108" s="488"/>
      <c r="E108" s="489"/>
      <c r="F108" s="488"/>
      <c r="G108" s="412"/>
      <c r="H108" s="398"/>
      <c r="I108" s="399"/>
      <c r="J108" s="398"/>
      <c r="K108" s="370">
        <f t="shared" si="9"/>
        <v>0</v>
      </c>
      <c r="L108" s="402"/>
      <c r="M108" s="402"/>
      <c r="N108" s="402"/>
      <c r="O108" s="402"/>
      <c r="P108" s="402"/>
      <c r="Q108" s="402"/>
      <c r="R108" s="402"/>
      <c r="S108" s="402"/>
      <c r="T108" s="402"/>
      <c r="U108" s="402"/>
      <c r="V108" s="402"/>
      <c r="W108" s="402"/>
      <c r="X108" s="402"/>
      <c r="Y108" s="402"/>
      <c r="Z108" s="402"/>
      <c r="AA108" s="402"/>
      <c r="AB108" s="402"/>
      <c r="AC108" s="402"/>
      <c r="AD108" s="402"/>
      <c r="AE108" s="402"/>
      <c r="AF108" s="402"/>
      <c r="AG108" s="402"/>
      <c r="AH108" s="402"/>
      <c r="AI108" s="402"/>
      <c r="AJ108" s="402"/>
      <c r="AK108" s="402"/>
      <c r="AL108" s="402"/>
      <c r="AM108" s="402"/>
      <c r="AN108" s="402"/>
      <c r="AO108" s="402"/>
      <c r="AP108" s="402"/>
      <c r="AQ108" s="402"/>
      <c r="AR108" s="402"/>
      <c r="AS108" s="402"/>
      <c r="AT108" s="402"/>
      <c r="AU108" s="402"/>
      <c r="AV108" s="402"/>
      <c r="AW108" s="402"/>
      <c r="AX108" s="402"/>
      <c r="AY108" s="402"/>
      <c r="AZ108" s="402"/>
      <c r="BA108" s="402"/>
      <c r="BB108" s="402"/>
      <c r="BC108" s="402"/>
      <c r="BD108" s="402"/>
      <c r="BE108" s="402"/>
      <c r="BF108" s="402"/>
      <c r="BG108" s="402"/>
      <c r="BH108" s="402"/>
      <c r="BI108" s="402"/>
      <c r="BJ108" s="402"/>
      <c r="BK108" s="402"/>
      <c r="BL108" s="402"/>
      <c r="BM108" s="402"/>
      <c r="BN108" s="402"/>
      <c r="BO108" s="402"/>
      <c r="BP108" s="402"/>
      <c r="BQ108" s="402"/>
      <c r="BR108" s="402"/>
      <c r="BS108" s="402"/>
      <c r="BT108" s="402"/>
      <c r="BU108" s="402"/>
      <c r="BV108" s="402"/>
      <c r="BW108" s="402"/>
      <c r="BX108" s="402"/>
      <c r="BY108" s="402"/>
      <c r="BZ108" s="402"/>
      <c r="CA108" s="402"/>
      <c r="CB108" s="402"/>
      <c r="CC108" s="402"/>
      <c r="CD108" s="402"/>
      <c r="CE108" s="402"/>
      <c r="CF108" s="402"/>
      <c r="CG108" s="402"/>
      <c r="CH108" s="402"/>
      <c r="CI108" s="402"/>
      <c r="CJ108" s="402"/>
      <c r="CK108" s="402"/>
      <c r="CL108" s="402"/>
      <c r="CM108" s="402"/>
      <c r="CN108" s="402"/>
      <c r="CO108" s="402"/>
      <c r="CP108" s="402"/>
      <c r="CQ108" s="402"/>
      <c r="CR108" s="402"/>
      <c r="CS108" s="402"/>
      <c r="CT108" s="402"/>
      <c r="CU108" s="402"/>
      <c r="CV108" s="402"/>
      <c r="CW108" s="402"/>
      <c r="CX108" s="402"/>
      <c r="CY108" s="402"/>
      <c r="CZ108" s="402"/>
      <c r="DA108" s="402"/>
      <c r="DB108" s="402"/>
      <c r="DC108" s="402"/>
      <c r="DD108" s="402"/>
      <c r="DE108" s="402"/>
      <c r="DF108" s="402"/>
      <c r="DG108" s="402"/>
      <c r="DH108" s="402"/>
      <c r="DI108" s="402"/>
      <c r="DJ108" s="402"/>
      <c r="DK108" s="402"/>
      <c r="DL108" s="402"/>
      <c r="DM108" s="402"/>
      <c r="DN108" s="402"/>
      <c r="DO108" s="402"/>
      <c r="DP108" s="402"/>
      <c r="DQ108" s="402"/>
      <c r="DR108" s="402"/>
      <c r="DS108" s="402"/>
      <c r="DT108" s="402"/>
      <c r="DU108" s="402"/>
      <c r="DV108" s="402"/>
      <c r="DW108" s="402"/>
      <c r="DX108" s="402"/>
      <c r="DY108" s="402"/>
      <c r="DZ108" s="402"/>
      <c r="EA108" s="402"/>
      <c r="EB108" s="402"/>
      <c r="EC108" s="402"/>
      <c r="ED108" s="402"/>
      <c r="EE108" s="402"/>
      <c r="EF108" s="402"/>
      <c r="EG108" s="402"/>
      <c r="EH108" s="402"/>
      <c r="EI108" s="402"/>
      <c r="EJ108" s="402"/>
      <c r="EK108" s="402"/>
      <c r="EL108" s="402"/>
      <c r="EM108" s="402"/>
      <c r="EN108" s="402"/>
      <c r="EO108" s="402"/>
      <c r="EP108" s="402"/>
      <c r="EQ108" s="402"/>
      <c r="ER108" s="402"/>
      <c r="ES108" s="402"/>
      <c r="ET108" s="402"/>
      <c r="EU108" s="402"/>
      <c r="EV108" s="402"/>
      <c r="EW108" s="402"/>
      <c r="EX108" s="402"/>
      <c r="EY108" s="402"/>
      <c r="EZ108" s="402"/>
      <c r="FA108" s="402"/>
      <c r="FB108" s="402"/>
      <c r="FC108" s="402"/>
      <c r="FD108" s="402"/>
      <c r="FE108" s="402"/>
      <c r="FF108" s="402"/>
      <c r="FG108" s="402"/>
      <c r="FH108" s="402"/>
      <c r="FI108" s="402"/>
      <c r="FJ108" s="402"/>
      <c r="FK108" s="402"/>
      <c r="FL108" s="402"/>
      <c r="FM108" s="402"/>
      <c r="FN108" s="402"/>
      <c r="FO108" s="402"/>
      <c r="FP108" s="402"/>
      <c r="FQ108" s="402"/>
      <c r="FR108" s="402"/>
      <c r="FS108" s="402"/>
      <c r="FT108" s="402"/>
      <c r="FU108" s="402"/>
      <c r="FV108" s="402"/>
      <c r="FW108" s="402"/>
      <c r="FX108" s="402"/>
      <c r="FY108" s="402"/>
      <c r="FZ108" s="402"/>
      <c r="GA108" s="402"/>
      <c r="GB108" s="402"/>
      <c r="GC108" s="402"/>
      <c r="GD108" s="402"/>
      <c r="GE108" s="402"/>
      <c r="GF108" s="402"/>
      <c r="GG108" s="402"/>
      <c r="GH108" s="402"/>
      <c r="GI108" s="402"/>
      <c r="GJ108" s="402"/>
      <c r="GK108" s="402"/>
      <c r="GL108" s="402"/>
      <c r="GM108" s="402"/>
      <c r="GN108" s="402"/>
      <c r="GO108" s="402"/>
      <c r="GP108" s="402"/>
      <c r="GQ108" s="402"/>
      <c r="GR108" s="402"/>
      <c r="GS108" s="402"/>
      <c r="GT108" s="402"/>
      <c r="GU108" s="402"/>
      <c r="GV108" s="402"/>
      <c r="GW108" s="402"/>
      <c r="GX108" s="402"/>
      <c r="GY108" s="402"/>
      <c r="GZ108" s="402"/>
      <c r="HA108" s="402"/>
      <c r="HB108" s="402"/>
      <c r="HC108" s="402"/>
      <c r="HD108" s="402"/>
      <c r="HE108" s="402"/>
      <c r="HF108" s="402"/>
      <c r="HG108" s="402"/>
      <c r="HH108" s="402"/>
      <c r="HI108" s="402"/>
      <c r="HJ108" s="402"/>
      <c r="HK108" s="402"/>
      <c r="HL108" s="402"/>
      <c r="HM108" s="402"/>
      <c r="HN108" s="402"/>
      <c r="HO108" s="402"/>
      <c r="HP108" s="402"/>
      <c r="HQ108" s="402"/>
      <c r="HR108" s="402"/>
      <c r="HS108" s="402"/>
      <c r="HT108" s="402"/>
      <c r="HU108" s="402"/>
      <c r="HV108" s="402"/>
      <c r="HW108" s="402"/>
      <c r="HX108" s="402"/>
      <c r="HY108" s="402"/>
      <c r="HZ108" s="402"/>
      <c r="IA108" s="402"/>
      <c r="IB108" s="402"/>
      <c r="IC108" s="402"/>
      <c r="ID108" s="402"/>
      <c r="IE108" s="402"/>
      <c r="IF108" s="402"/>
      <c r="IG108" s="402"/>
      <c r="IH108" s="402"/>
      <c r="II108" s="402"/>
      <c r="IJ108" s="402"/>
    </row>
    <row r="109" spans="1:244" ht="26.4" x14ac:dyDescent="0.35">
      <c r="A109" s="363">
        <v>1</v>
      </c>
      <c r="B109" s="364" t="s">
        <v>175</v>
      </c>
      <c r="C109" s="365" t="s">
        <v>15</v>
      </c>
      <c r="D109" s="431">
        <v>99.8</v>
      </c>
      <c r="E109" s="431">
        <v>99.8</v>
      </c>
      <c r="F109" s="431">
        <v>99.8</v>
      </c>
      <c r="G109" s="414">
        <v>99.8</v>
      </c>
      <c r="H109" s="368">
        <f>F109/D109*100</f>
        <v>100</v>
      </c>
      <c r="I109" s="369">
        <f t="shared" si="8"/>
        <v>100</v>
      </c>
      <c r="J109" s="368"/>
      <c r="K109" s="370">
        <f t="shared" si="9"/>
        <v>0</v>
      </c>
      <c r="L109" s="371"/>
      <c r="M109" s="371"/>
      <c r="N109" s="371"/>
      <c r="O109" s="371"/>
      <c r="P109" s="371"/>
      <c r="Q109" s="371"/>
      <c r="R109" s="371"/>
      <c r="S109" s="371"/>
      <c r="T109" s="371"/>
      <c r="U109" s="371"/>
      <c r="V109" s="371"/>
      <c r="W109" s="371"/>
      <c r="X109" s="371"/>
      <c r="Y109" s="371"/>
      <c r="Z109" s="371"/>
      <c r="AA109" s="371"/>
      <c r="AB109" s="371"/>
      <c r="AC109" s="371"/>
      <c r="AD109" s="371"/>
      <c r="AE109" s="371"/>
      <c r="AF109" s="371"/>
      <c r="AG109" s="371"/>
      <c r="AH109" s="371"/>
      <c r="AI109" s="371"/>
      <c r="AJ109" s="371"/>
      <c r="AK109" s="371"/>
      <c r="AL109" s="371"/>
      <c r="AM109" s="371"/>
      <c r="AN109" s="371"/>
      <c r="AO109" s="371"/>
      <c r="AP109" s="371"/>
      <c r="AQ109" s="371"/>
      <c r="AR109" s="371"/>
      <c r="AS109" s="371"/>
      <c r="AT109" s="371"/>
      <c r="AU109" s="371"/>
      <c r="AV109" s="371"/>
      <c r="AW109" s="371"/>
      <c r="AX109" s="371"/>
      <c r="AY109" s="371"/>
      <c r="AZ109" s="371"/>
      <c r="BA109" s="371"/>
      <c r="BB109" s="371"/>
      <c r="BC109" s="371"/>
      <c r="BD109" s="371"/>
      <c r="BE109" s="371"/>
      <c r="BF109" s="371"/>
      <c r="BG109" s="371"/>
      <c r="BH109" s="371"/>
      <c r="BI109" s="371"/>
      <c r="BJ109" s="371"/>
      <c r="BK109" s="371"/>
      <c r="BL109" s="371"/>
      <c r="BM109" s="371"/>
      <c r="BN109" s="371"/>
      <c r="BO109" s="371"/>
      <c r="BP109" s="371"/>
      <c r="BQ109" s="371"/>
      <c r="BR109" s="371"/>
      <c r="BS109" s="371"/>
      <c r="BT109" s="371"/>
      <c r="BU109" s="371"/>
      <c r="BV109" s="371"/>
      <c r="BW109" s="371"/>
      <c r="BX109" s="371"/>
      <c r="BY109" s="371"/>
      <c r="BZ109" s="371"/>
      <c r="CA109" s="371"/>
      <c r="CB109" s="371"/>
      <c r="CC109" s="371"/>
      <c r="CD109" s="371"/>
      <c r="CE109" s="371"/>
      <c r="CF109" s="371"/>
      <c r="CG109" s="371"/>
      <c r="CH109" s="371"/>
      <c r="CI109" s="371"/>
      <c r="CJ109" s="371"/>
      <c r="CK109" s="371"/>
      <c r="CL109" s="371"/>
      <c r="CM109" s="371"/>
      <c r="CN109" s="371"/>
      <c r="CO109" s="371"/>
      <c r="CP109" s="371"/>
      <c r="CQ109" s="371"/>
      <c r="CR109" s="371"/>
      <c r="CS109" s="371"/>
      <c r="CT109" s="371"/>
      <c r="CU109" s="371"/>
      <c r="CV109" s="371"/>
      <c r="CW109" s="371"/>
      <c r="CX109" s="371"/>
      <c r="CY109" s="371"/>
      <c r="CZ109" s="371"/>
      <c r="DA109" s="371"/>
      <c r="DB109" s="371"/>
      <c r="DC109" s="371"/>
      <c r="DD109" s="371"/>
      <c r="DE109" s="371"/>
      <c r="DF109" s="371"/>
      <c r="DG109" s="371"/>
      <c r="DH109" s="371"/>
      <c r="DI109" s="371"/>
      <c r="DJ109" s="371"/>
      <c r="DK109" s="371"/>
      <c r="DL109" s="371"/>
      <c r="DM109" s="371"/>
      <c r="DN109" s="371"/>
      <c r="DO109" s="371"/>
      <c r="DP109" s="371"/>
      <c r="DQ109" s="371"/>
      <c r="DR109" s="371"/>
      <c r="DS109" s="371"/>
      <c r="DT109" s="371"/>
      <c r="DU109" s="371"/>
      <c r="DV109" s="371"/>
      <c r="DW109" s="371"/>
      <c r="DX109" s="371"/>
      <c r="DY109" s="371"/>
      <c r="DZ109" s="371"/>
      <c r="EA109" s="371"/>
      <c r="EB109" s="371"/>
      <c r="EC109" s="371"/>
      <c r="ED109" s="371"/>
      <c r="EE109" s="371"/>
      <c r="EF109" s="371"/>
      <c r="EG109" s="371"/>
      <c r="EH109" s="371"/>
      <c r="EI109" s="371"/>
      <c r="EJ109" s="371"/>
      <c r="EK109" s="371"/>
      <c r="EL109" s="371"/>
      <c r="EM109" s="371"/>
      <c r="EN109" s="371"/>
      <c r="EO109" s="371"/>
      <c r="EP109" s="371"/>
      <c r="EQ109" s="371"/>
      <c r="ER109" s="371"/>
      <c r="ES109" s="371"/>
      <c r="ET109" s="371"/>
      <c r="EU109" s="371"/>
      <c r="EV109" s="371"/>
      <c r="EW109" s="371"/>
      <c r="EX109" s="371"/>
      <c r="EY109" s="371"/>
      <c r="EZ109" s="371"/>
      <c r="FA109" s="371"/>
      <c r="FB109" s="371"/>
      <c r="FC109" s="371"/>
      <c r="FD109" s="371"/>
      <c r="FE109" s="371"/>
      <c r="FF109" s="371"/>
      <c r="FG109" s="371"/>
      <c r="FH109" s="371"/>
      <c r="FI109" s="371"/>
      <c r="FJ109" s="371"/>
      <c r="FK109" s="371"/>
      <c r="FL109" s="371"/>
      <c r="FM109" s="371"/>
      <c r="FN109" s="371"/>
      <c r="FO109" s="371"/>
      <c r="FP109" s="371"/>
      <c r="FQ109" s="371"/>
      <c r="FR109" s="371"/>
      <c r="FS109" s="371"/>
      <c r="FT109" s="371"/>
      <c r="FU109" s="371"/>
      <c r="FV109" s="371"/>
      <c r="FW109" s="371"/>
      <c r="FX109" s="371"/>
      <c r="FY109" s="371"/>
      <c r="FZ109" s="371"/>
      <c r="GA109" s="371"/>
      <c r="GB109" s="371"/>
      <c r="GC109" s="371"/>
      <c r="GD109" s="371"/>
      <c r="GE109" s="371"/>
      <c r="GF109" s="371"/>
      <c r="GG109" s="371"/>
      <c r="GH109" s="371"/>
      <c r="GI109" s="371"/>
      <c r="GJ109" s="371"/>
      <c r="GK109" s="371"/>
      <c r="GL109" s="371"/>
      <c r="GM109" s="371"/>
      <c r="GN109" s="371"/>
      <c r="GO109" s="371"/>
      <c r="GP109" s="371"/>
      <c r="GQ109" s="371"/>
      <c r="GR109" s="371"/>
      <c r="GS109" s="371"/>
      <c r="GT109" s="371"/>
      <c r="GU109" s="371"/>
      <c r="GV109" s="371"/>
      <c r="GW109" s="371"/>
      <c r="GX109" s="371"/>
      <c r="GY109" s="371"/>
      <c r="GZ109" s="371"/>
      <c r="HA109" s="371"/>
      <c r="HB109" s="371"/>
      <c r="HC109" s="371"/>
      <c r="HD109" s="371"/>
      <c r="HE109" s="371"/>
      <c r="HF109" s="371"/>
      <c r="HG109" s="371"/>
      <c r="HH109" s="371"/>
      <c r="HI109" s="371"/>
      <c r="HJ109" s="371"/>
      <c r="HK109" s="371"/>
      <c r="HL109" s="371"/>
      <c r="HM109" s="371"/>
      <c r="HN109" s="371"/>
      <c r="HO109" s="371"/>
      <c r="HP109" s="371"/>
      <c r="HQ109" s="371"/>
      <c r="HR109" s="371"/>
      <c r="HS109" s="371"/>
      <c r="HT109" s="371"/>
      <c r="HU109" s="371"/>
      <c r="HV109" s="371"/>
      <c r="HW109" s="371"/>
      <c r="HX109" s="371"/>
      <c r="HY109" s="371"/>
      <c r="HZ109" s="371"/>
      <c r="IA109" s="371"/>
      <c r="IB109" s="371"/>
      <c r="IC109" s="371"/>
      <c r="ID109" s="371"/>
      <c r="IE109" s="371"/>
      <c r="IF109" s="371"/>
      <c r="IG109" s="371"/>
      <c r="IH109" s="371"/>
      <c r="II109" s="371"/>
      <c r="IJ109" s="371"/>
    </row>
    <row r="110" spans="1:244" ht="26.4" x14ac:dyDescent="0.35">
      <c r="A110" s="363">
        <v>2</v>
      </c>
      <c r="B110" s="364" t="s">
        <v>174</v>
      </c>
      <c r="C110" s="365" t="s">
        <v>15</v>
      </c>
      <c r="D110" s="431">
        <v>99.8</v>
      </c>
      <c r="E110" s="431">
        <v>99.8</v>
      </c>
      <c r="F110" s="431">
        <v>99.8</v>
      </c>
      <c r="G110" s="414">
        <v>99.8</v>
      </c>
      <c r="H110" s="368">
        <f>F110/D110*100</f>
        <v>100</v>
      </c>
      <c r="I110" s="369">
        <f t="shared" si="8"/>
        <v>100</v>
      </c>
      <c r="J110" s="368"/>
      <c r="K110" s="370">
        <f t="shared" si="9"/>
        <v>0</v>
      </c>
      <c r="L110" s="371"/>
      <c r="M110" s="371"/>
      <c r="N110" s="371"/>
      <c r="O110" s="371"/>
      <c r="P110" s="371"/>
      <c r="Q110" s="371"/>
      <c r="R110" s="371"/>
      <c r="S110" s="371"/>
      <c r="T110" s="371"/>
      <c r="U110" s="371"/>
      <c r="V110" s="371"/>
      <c r="W110" s="371"/>
      <c r="X110" s="371"/>
      <c r="Y110" s="371"/>
      <c r="Z110" s="371"/>
      <c r="AA110" s="371"/>
      <c r="AB110" s="371"/>
      <c r="AC110" s="371"/>
      <c r="AD110" s="371"/>
      <c r="AE110" s="371"/>
      <c r="AF110" s="371"/>
      <c r="AG110" s="371"/>
      <c r="AH110" s="371"/>
      <c r="AI110" s="371"/>
      <c r="AJ110" s="371"/>
      <c r="AK110" s="371"/>
      <c r="AL110" s="371"/>
      <c r="AM110" s="371"/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371"/>
      <c r="AZ110" s="371"/>
      <c r="BA110" s="371"/>
      <c r="BB110" s="371"/>
      <c r="BC110" s="371"/>
      <c r="BD110" s="371"/>
      <c r="BE110" s="371"/>
      <c r="BF110" s="371"/>
      <c r="BG110" s="371"/>
      <c r="BH110" s="371"/>
      <c r="BI110" s="371"/>
      <c r="BJ110" s="371"/>
      <c r="BK110" s="371"/>
      <c r="BL110" s="371"/>
      <c r="BM110" s="371"/>
      <c r="BN110" s="371"/>
      <c r="BO110" s="371"/>
      <c r="BP110" s="371"/>
      <c r="BQ110" s="371"/>
      <c r="BR110" s="371"/>
      <c r="BS110" s="371"/>
      <c r="BT110" s="371"/>
      <c r="BU110" s="371"/>
      <c r="BV110" s="371"/>
      <c r="BW110" s="371"/>
      <c r="BX110" s="371"/>
      <c r="BY110" s="371"/>
      <c r="BZ110" s="371"/>
      <c r="CA110" s="371"/>
      <c r="CB110" s="371"/>
      <c r="CC110" s="371"/>
      <c r="CD110" s="371"/>
      <c r="CE110" s="371"/>
      <c r="CF110" s="371"/>
      <c r="CG110" s="371"/>
      <c r="CH110" s="371"/>
      <c r="CI110" s="371"/>
      <c r="CJ110" s="371"/>
      <c r="CK110" s="371"/>
      <c r="CL110" s="371"/>
      <c r="CM110" s="371"/>
      <c r="CN110" s="371"/>
      <c r="CO110" s="371"/>
      <c r="CP110" s="371"/>
      <c r="CQ110" s="371"/>
      <c r="CR110" s="371"/>
      <c r="CS110" s="371"/>
      <c r="CT110" s="371"/>
      <c r="CU110" s="371"/>
      <c r="CV110" s="371"/>
      <c r="CW110" s="371"/>
      <c r="CX110" s="371"/>
      <c r="CY110" s="371"/>
      <c r="CZ110" s="371"/>
      <c r="DA110" s="371"/>
      <c r="DB110" s="371"/>
      <c r="DC110" s="371"/>
      <c r="DD110" s="371"/>
      <c r="DE110" s="371"/>
      <c r="DF110" s="371"/>
      <c r="DG110" s="371"/>
      <c r="DH110" s="371"/>
      <c r="DI110" s="371"/>
      <c r="DJ110" s="371"/>
      <c r="DK110" s="371"/>
      <c r="DL110" s="371"/>
      <c r="DM110" s="371"/>
      <c r="DN110" s="371"/>
      <c r="DO110" s="371"/>
      <c r="DP110" s="371"/>
      <c r="DQ110" s="371"/>
      <c r="DR110" s="371"/>
      <c r="DS110" s="371"/>
      <c r="DT110" s="371"/>
      <c r="DU110" s="371"/>
      <c r="DV110" s="371"/>
      <c r="DW110" s="371"/>
      <c r="DX110" s="371"/>
      <c r="DY110" s="371"/>
      <c r="DZ110" s="371"/>
      <c r="EA110" s="371"/>
      <c r="EB110" s="371"/>
      <c r="EC110" s="371"/>
      <c r="ED110" s="371"/>
      <c r="EE110" s="371"/>
      <c r="EF110" s="371"/>
      <c r="EG110" s="371"/>
      <c r="EH110" s="371"/>
      <c r="EI110" s="371"/>
      <c r="EJ110" s="371"/>
      <c r="EK110" s="371"/>
      <c r="EL110" s="371"/>
      <c r="EM110" s="371"/>
      <c r="EN110" s="371"/>
      <c r="EO110" s="371"/>
      <c r="EP110" s="371"/>
      <c r="EQ110" s="371"/>
      <c r="ER110" s="371"/>
      <c r="ES110" s="371"/>
      <c r="ET110" s="371"/>
      <c r="EU110" s="371"/>
      <c r="EV110" s="371"/>
      <c r="EW110" s="371"/>
      <c r="EX110" s="371"/>
      <c r="EY110" s="371"/>
      <c r="EZ110" s="371"/>
      <c r="FA110" s="371"/>
      <c r="FB110" s="371"/>
      <c r="FC110" s="371"/>
      <c r="FD110" s="371"/>
      <c r="FE110" s="371"/>
      <c r="FF110" s="371"/>
      <c r="FG110" s="371"/>
      <c r="FH110" s="371"/>
      <c r="FI110" s="371"/>
      <c r="FJ110" s="371"/>
      <c r="FK110" s="371"/>
      <c r="FL110" s="371"/>
      <c r="FM110" s="371"/>
      <c r="FN110" s="371"/>
      <c r="FO110" s="371"/>
      <c r="FP110" s="371"/>
      <c r="FQ110" s="371"/>
      <c r="FR110" s="371"/>
      <c r="FS110" s="371"/>
      <c r="FT110" s="371"/>
      <c r="FU110" s="371"/>
      <c r="FV110" s="371"/>
      <c r="FW110" s="371"/>
      <c r="FX110" s="371"/>
      <c r="FY110" s="371"/>
      <c r="FZ110" s="371"/>
      <c r="GA110" s="371"/>
      <c r="GB110" s="371"/>
      <c r="GC110" s="371"/>
      <c r="GD110" s="371"/>
      <c r="GE110" s="371"/>
      <c r="GF110" s="371"/>
      <c r="GG110" s="371"/>
      <c r="GH110" s="371"/>
      <c r="GI110" s="371"/>
      <c r="GJ110" s="371"/>
      <c r="GK110" s="371"/>
      <c r="GL110" s="371"/>
      <c r="GM110" s="371"/>
      <c r="GN110" s="371"/>
      <c r="GO110" s="371"/>
      <c r="GP110" s="371"/>
      <c r="GQ110" s="371"/>
      <c r="GR110" s="371"/>
      <c r="GS110" s="371"/>
      <c r="GT110" s="371"/>
      <c r="GU110" s="371"/>
      <c r="GV110" s="371"/>
      <c r="GW110" s="371"/>
      <c r="GX110" s="371"/>
      <c r="GY110" s="371"/>
      <c r="GZ110" s="371"/>
      <c r="HA110" s="371"/>
      <c r="HB110" s="371"/>
      <c r="HC110" s="371"/>
      <c r="HD110" s="371"/>
      <c r="HE110" s="371"/>
      <c r="HF110" s="371"/>
      <c r="HG110" s="371"/>
      <c r="HH110" s="371"/>
      <c r="HI110" s="371"/>
      <c r="HJ110" s="371"/>
      <c r="HK110" s="371"/>
      <c r="HL110" s="371"/>
      <c r="HM110" s="371"/>
      <c r="HN110" s="371"/>
      <c r="HO110" s="371"/>
      <c r="HP110" s="371"/>
      <c r="HQ110" s="371"/>
      <c r="HR110" s="371"/>
      <c r="HS110" s="371"/>
      <c r="HT110" s="371"/>
      <c r="HU110" s="371"/>
      <c r="HV110" s="371"/>
      <c r="HW110" s="371"/>
      <c r="HX110" s="371"/>
      <c r="HY110" s="371"/>
      <c r="HZ110" s="371"/>
      <c r="IA110" s="371"/>
      <c r="IB110" s="371"/>
      <c r="IC110" s="371"/>
      <c r="ID110" s="371"/>
      <c r="IE110" s="371"/>
      <c r="IF110" s="371"/>
      <c r="IG110" s="371"/>
      <c r="IH110" s="371"/>
      <c r="II110" s="371"/>
      <c r="IJ110" s="371"/>
    </row>
    <row r="111" spans="1:244" ht="26.4" x14ac:dyDescent="0.35">
      <c r="A111" s="363">
        <v>3</v>
      </c>
      <c r="B111" s="364" t="s">
        <v>173</v>
      </c>
      <c r="C111" s="365" t="s">
        <v>15</v>
      </c>
      <c r="D111" s="431">
        <v>96.2</v>
      </c>
      <c r="E111" s="431">
        <v>94.8</v>
      </c>
      <c r="F111" s="431">
        <v>96.2</v>
      </c>
      <c r="G111" s="414">
        <v>96.3</v>
      </c>
      <c r="H111" s="368">
        <f>F111/D111*100</f>
        <v>100</v>
      </c>
      <c r="I111" s="369">
        <f t="shared" si="8"/>
        <v>100.1039501039501</v>
      </c>
      <c r="J111" s="368"/>
      <c r="K111" s="370">
        <f t="shared" si="9"/>
        <v>9.9999999999994316E-2</v>
      </c>
      <c r="L111" s="371"/>
      <c r="M111" s="371"/>
      <c r="N111" s="371"/>
      <c r="O111" s="371"/>
      <c r="P111" s="371"/>
      <c r="Q111" s="371"/>
      <c r="R111" s="371"/>
      <c r="S111" s="371"/>
      <c r="T111" s="371"/>
      <c r="U111" s="371"/>
      <c r="V111" s="371"/>
      <c r="W111" s="371"/>
      <c r="X111" s="371"/>
      <c r="Y111" s="371"/>
      <c r="Z111" s="371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  <c r="AM111" s="371"/>
      <c r="AN111" s="371"/>
      <c r="AO111" s="371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371"/>
      <c r="AZ111" s="371"/>
      <c r="BA111" s="371"/>
      <c r="BB111" s="371"/>
      <c r="BC111" s="371"/>
      <c r="BD111" s="371"/>
      <c r="BE111" s="371"/>
      <c r="BF111" s="371"/>
      <c r="BG111" s="371"/>
      <c r="BH111" s="371"/>
      <c r="BI111" s="371"/>
      <c r="BJ111" s="371"/>
      <c r="BK111" s="371"/>
      <c r="BL111" s="371"/>
      <c r="BM111" s="371"/>
      <c r="BN111" s="371"/>
      <c r="BO111" s="371"/>
      <c r="BP111" s="371"/>
      <c r="BQ111" s="371"/>
      <c r="BR111" s="371"/>
      <c r="BS111" s="371"/>
      <c r="BT111" s="371"/>
      <c r="BU111" s="371"/>
      <c r="BV111" s="371"/>
      <c r="BW111" s="371"/>
      <c r="BX111" s="371"/>
      <c r="BY111" s="371"/>
      <c r="BZ111" s="371"/>
      <c r="CA111" s="371"/>
      <c r="CB111" s="371"/>
      <c r="CC111" s="371"/>
      <c r="CD111" s="371"/>
      <c r="CE111" s="371"/>
      <c r="CF111" s="371"/>
      <c r="CG111" s="371"/>
      <c r="CH111" s="371"/>
      <c r="CI111" s="371"/>
      <c r="CJ111" s="371"/>
      <c r="CK111" s="371"/>
      <c r="CL111" s="371"/>
      <c r="CM111" s="371"/>
      <c r="CN111" s="371"/>
      <c r="CO111" s="371"/>
      <c r="CP111" s="371"/>
      <c r="CQ111" s="371"/>
      <c r="CR111" s="371"/>
      <c r="CS111" s="371"/>
      <c r="CT111" s="371"/>
      <c r="CU111" s="371"/>
      <c r="CV111" s="371"/>
      <c r="CW111" s="371"/>
      <c r="CX111" s="371"/>
      <c r="CY111" s="371"/>
      <c r="CZ111" s="371"/>
      <c r="DA111" s="371"/>
      <c r="DB111" s="371"/>
      <c r="DC111" s="371"/>
      <c r="DD111" s="371"/>
      <c r="DE111" s="371"/>
      <c r="DF111" s="371"/>
      <c r="DG111" s="371"/>
      <c r="DH111" s="371"/>
      <c r="DI111" s="371"/>
      <c r="DJ111" s="371"/>
      <c r="DK111" s="371"/>
      <c r="DL111" s="371"/>
      <c r="DM111" s="371"/>
      <c r="DN111" s="371"/>
      <c r="DO111" s="371"/>
      <c r="DP111" s="371"/>
      <c r="DQ111" s="371"/>
      <c r="DR111" s="371"/>
      <c r="DS111" s="371"/>
      <c r="DT111" s="371"/>
      <c r="DU111" s="371"/>
      <c r="DV111" s="371"/>
      <c r="DW111" s="371"/>
      <c r="DX111" s="371"/>
      <c r="DY111" s="371"/>
      <c r="DZ111" s="371"/>
      <c r="EA111" s="371"/>
      <c r="EB111" s="371"/>
      <c r="EC111" s="371"/>
      <c r="ED111" s="371"/>
      <c r="EE111" s="371"/>
      <c r="EF111" s="371"/>
      <c r="EG111" s="371"/>
      <c r="EH111" s="371"/>
      <c r="EI111" s="371"/>
      <c r="EJ111" s="371"/>
      <c r="EK111" s="371"/>
      <c r="EL111" s="371"/>
      <c r="EM111" s="371"/>
      <c r="EN111" s="371"/>
      <c r="EO111" s="371"/>
      <c r="EP111" s="371"/>
      <c r="EQ111" s="371"/>
      <c r="ER111" s="371"/>
      <c r="ES111" s="371"/>
      <c r="ET111" s="371"/>
      <c r="EU111" s="371"/>
      <c r="EV111" s="371"/>
      <c r="EW111" s="371"/>
      <c r="EX111" s="371"/>
      <c r="EY111" s="371"/>
      <c r="EZ111" s="371"/>
      <c r="FA111" s="371"/>
      <c r="FB111" s="371"/>
      <c r="FC111" s="371"/>
      <c r="FD111" s="371"/>
      <c r="FE111" s="371"/>
      <c r="FF111" s="371"/>
      <c r="FG111" s="371"/>
      <c r="FH111" s="371"/>
      <c r="FI111" s="371"/>
      <c r="FJ111" s="371"/>
      <c r="FK111" s="371"/>
      <c r="FL111" s="371"/>
      <c r="FM111" s="371"/>
      <c r="FN111" s="371"/>
      <c r="FO111" s="371"/>
      <c r="FP111" s="371"/>
      <c r="FQ111" s="371"/>
      <c r="FR111" s="371"/>
      <c r="FS111" s="371"/>
      <c r="FT111" s="371"/>
      <c r="FU111" s="371"/>
      <c r="FV111" s="371"/>
      <c r="FW111" s="371"/>
      <c r="FX111" s="371"/>
      <c r="FY111" s="371"/>
      <c r="FZ111" s="371"/>
      <c r="GA111" s="371"/>
      <c r="GB111" s="371"/>
      <c r="GC111" s="371"/>
      <c r="GD111" s="371"/>
      <c r="GE111" s="371"/>
      <c r="GF111" s="371"/>
      <c r="GG111" s="371"/>
      <c r="GH111" s="371"/>
      <c r="GI111" s="371"/>
      <c r="GJ111" s="371"/>
      <c r="GK111" s="371"/>
      <c r="GL111" s="371"/>
      <c r="GM111" s="371"/>
      <c r="GN111" s="371"/>
      <c r="GO111" s="371"/>
      <c r="GP111" s="371"/>
      <c r="GQ111" s="371"/>
      <c r="GR111" s="371"/>
      <c r="GS111" s="371"/>
      <c r="GT111" s="371"/>
      <c r="GU111" s="371"/>
      <c r="GV111" s="371"/>
      <c r="GW111" s="371"/>
      <c r="GX111" s="371"/>
      <c r="GY111" s="371"/>
      <c r="GZ111" s="371"/>
      <c r="HA111" s="371"/>
      <c r="HB111" s="371"/>
      <c r="HC111" s="371"/>
      <c r="HD111" s="371"/>
      <c r="HE111" s="371"/>
      <c r="HF111" s="371"/>
      <c r="HG111" s="371"/>
      <c r="HH111" s="371"/>
      <c r="HI111" s="371"/>
      <c r="HJ111" s="371"/>
      <c r="HK111" s="371"/>
      <c r="HL111" s="371"/>
      <c r="HM111" s="371"/>
      <c r="HN111" s="371"/>
      <c r="HO111" s="371"/>
      <c r="HP111" s="371"/>
      <c r="HQ111" s="371"/>
      <c r="HR111" s="371"/>
      <c r="HS111" s="371"/>
      <c r="HT111" s="371"/>
      <c r="HU111" s="371"/>
      <c r="HV111" s="371"/>
      <c r="HW111" s="371"/>
      <c r="HX111" s="371"/>
      <c r="HY111" s="371"/>
      <c r="HZ111" s="371"/>
      <c r="IA111" s="371"/>
      <c r="IB111" s="371"/>
      <c r="IC111" s="371"/>
      <c r="ID111" s="371"/>
      <c r="IE111" s="371"/>
      <c r="IF111" s="371"/>
      <c r="IG111" s="371"/>
      <c r="IH111" s="371"/>
      <c r="II111" s="371"/>
      <c r="IJ111" s="371"/>
    </row>
    <row r="112" spans="1:244" ht="26.4" x14ac:dyDescent="0.35">
      <c r="A112" s="363">
        <v>4</v>
      </c>
      <c r="B112" s="364" t="s">
        <v>172</v>
      </c>
      <c r="C112" s="365" t="s">
        <v>15</v>
      </c>
      <c r="D112" s="431">
        <v>92.2</v>
      </c>
      <c r="E112" s="431">
        <v>92.2</v>
      </c>
      <c r="F112" s="431">
        <v>92.3</v>
      </c>
      <c r="G112" s="414">
        <v>92.3</v>
      </c>
      <c r="H112" s="368">
        <f>F112/D112*100</f>
        <v>100.10845986984816</v>
      </c>
      <c r="I112" s="369">
        <f t="shared" si="8"/>
        <v>100</v>
      </c>
      <c r="J112" s="368"/>
      <c r="K112" s="370">
        <f t="shared" si="9"/>
        <v>0</v>
      </c>
      <c r="L112" s="371"/>
      <c r="M112" s="371"/>
      <c r="N112" s="371"/>
      <c r="O112" s="371"/>
      <c r="P112" s="371"/>
      <c r="Q112" s="371"/>
      <c r="R112" s="371"/>
      <c r="S112" s="371"/>
      <c r="T112" s="371"/>
      <c r="U112" s="371"/>
      <c r="V112" s="371"/>
      <c r="W112" s="371"/>
      <c r="X112" s="371"/>
      <c r="Y112" s="371"/>
      <c r="Z112" s="371"/>
      <c r="AA112" s="371"/>
      <c r="AB112" s="371"/>
      <c r="AC112" s="371"/>
      <c r="AD112" s="371"/>
      <c r="AE112" s="371"/>
      <c r="AF112" s="371"/>
      <c r="AG112" s="371"/>
      <c r="AH112" s="371"/>
      <c r="AI112" s="371"/>
      <c r="AJ112" s="371"/>
      <c r="AK112" s="371"/>
      <c r="AL112" s="371"/>
      <c r="AM112" s="371"/>
      <c r="AN112" s="371"/>
      <c r="AO112" s="371"/>
      <c r="AP112" s="371"/>
      <c r="AQ112" s="371"/>
      <c r="AR112" s="371"/>
      <c r="AS112" s="371"/>
      <c r="AT112" s="371"/>
      <c r="AU112" s="371"/>
      <c r="AV112" s="371"/>
      <c r="AW112" s="371"/>
      <c r="AX112" s="371"/>
      <c r="AY112" s="371"/>
      <c r="AZ112" s="371"/>
      <c r="BA112" s="371"/>
      <c r="BB112" s="371"/>
      <c r="BC112" s="371"/>
      <c r="BD112" s="371"/>
      <c r="BE112" s="371"/>
      <c r="BF112" s="371"/>
      <c r="BG112" s="371"/>
      <c r="BH112" s="371"/>
      <c r="BI112" s="371"/>
      <c r="BJ112" s="371"/>
      <c r="BK112" s="371"/>
      <c r="BL112" s="371"/>
      <c r="BM112" s="371"/>
      <c r="BN112" s="371"/>
      <c r="BO112" s="371"/>
      <c r="BP112" s="371"/>
      <c r="BQ112" s="371"/>
      <c r="BR112" s="371"/>
      <c r="BS112" s="371"/>
      <c r="BT112" s="371"/>
      <c r="BU112" s="371"/>
      <c r="BV112" s="371"/>
      <c r="BW112" s="371"/>
      <c r="BX112" s="371"/>
      <c r="BY112" s="371"/>
      <c r="BZ112" s="371"/>
      <c r="CA112" s="371"/>
      <c r="CB112" s="371"/>
      <c r="CC112" s="371"/>
      <c r="CD112" s="371"/>
      <c r="CE112" s="371"/>
      <c r="CF112" s="371"/>
      <c r="CG112" s="371"/>
      <c r="CH112" s="371"/>
      <c r="CI112" s="371"/>
      <c r="CJ112" s="371"/>
      <c r="CK112" s="371"/>
      <c r="CL112" s="371"/>
      <c r="CM112" s="371"/>
      <c r="CN112" s="371"/>
      <c r="CO112" s="371"/>
      <c r="CP112" s="371"/>
      <c r="CQ112" s="371"/>
      <c r="CR112" s="371"/>
      <c r="CS112" s="371"/>
      <c r="CT112" s="371"/>
      <c r="CU112" s="371"/>
      <c r="CV112" s="371"/>
      <c r="CW112" s="371"/>
      <c r="CX112" s="371"/>
      <c r="CY112" s="371"/>
      <c r="CZ112" s="371"/>
      <c r="DA112" s="371"/>
      <c r="DB112" s="371"/>
      <c r="DC112" s="371"/>
      <c r="DD112" s="371"/>
      <c r="DE112" s="371"/>
      <c r="DF112" s="371"/>
      <c r="DG112" s="371"/>
      <c r="DH112" s="371"/>
      <c r="DI112" s="371"/>
      <c r="DJ112" s="371"/>
      <c r="DK112" s="371"/>
      <c r="DL112" s="371"/>
      <c r="DM112" s="371"/>
      <c r="DN112" s="371"/>
      <c r="DO112" s="371"/>
      <c r="DP112" s="371"/>
      <c r="DQ112" s="371"/>
      <c r="DR112" s="371"/>
      <c r="DS112" s="371"/>
      <c r="DT112" s="371"/>
      <c r="DU112" s="371"/>
      <c r="DV112" s="371"/>
      <c r="DW112" s="371"/>
      <c r="DX112" s="371"/>
      <c r="DY112" s="371"/>
      <c r="DZ112" s="371"/>
      <c r="EA112" s="371"/>
      <c r="EB112" s="371"/>
      <c r="EC112" s="371"/>
      <c r="ED112" s="371"/>
      <c r="EE112" s="371"/>
      <c r="EF112" s="371"/>
      <c r="EG112" s="371"/>
      <c r="EH112" s="371"/>
      <c r="EI112" s="371"/>
      <c r="EJ112" s="371"/>
      <c r="EK112" s="371"/>
      <c r="EL112" s="371"/>
      <c r="EM112" s="371"/>
      <c r="EN112" s="371"/>
      <c r="EO112" s="371"/>
      <c r="EP112" s="371"/>
      <c r="EQ112" s="371"/>
      <c r="ER112" s="371"/>
      <c r="ES112" s="371"/>
      <c r="ET112" s="371"/>
      <c r="EU112" s="371"/>
      <c r="EV112" s="371"/>
      <c r="EW112" s="371"/>
      <c r="EX112" s="371"/>
      <c r="EY112" s="371"/>
      <c r="EZ112" s="371"/>
      <c r="FA112" s="371"/>
      <c r="FB112" s="371"/>
      <c r="FC112" s="371"/>
      <c r="FD112" s="371"/>
      <c r="FE112" s="371"/>
      <c r="FF112" s="371"/>
      <c r="FG112" s="371"/>
      <c r="FH112" s="371"/>
      <c r="FI112" s="371"/>
      <c r="FJ112" s="371"/>
      <c r="FK112" s="371"/>
      <c r="FL112" s="371"/>
      <c r="FM112" s="371"/>
      <c r="FN112" s="371"/>
      <c r="FO112" s="371"/>
      <c r="FP112" s="371"/>
      <c r="FQ112" s="371"/>
      <c r="FR112" s="371"/>
      <c r="FS112" s="371"/>
      <c r="FT112" s="371"/>
      <c r="FU112" s="371"/>
      <c r="FV112" s="371"/>
      <c r="FW112" s="371"/>
      <c r="FX112" s="371"/>
      <c r="FY112" s="371"/>
      <c r="FZ112" s="371"/>
      <c r="GA112" s="371"/>
      <c r="GB112" s="371"/>
      <c r="GC112" s="371"/>
      <c r="GD112" s="371"/>
      <c r="GE112" s="371"/>
      <c r="GF112" s="371"/>
      <c r="GG112" s="371"/>
      <c r="GH112" s="371"/>
      <c r="GI112" s="371"/>
      <c r="GJ112" s="371"/>
      <c r="GK112" s="371"/>
      <c r="GL112" s="371"/>
      <c r="GM112" s="371"/>
      <c r="GN112" s="371"/>
      <c r="GO112" s="371"/>
      <c r="GP112" s="371"/>
      <c r="GQ112" s="371"/>
      <c r="GR112" s="371"/>
      <c r="GS112" s="371"/>
      <c r="GT112" s="371"/>
      <c r="GU112" s="371"/>
      <c r="GV112" s="371"/>
      <c r="GW112" s="371"/>
      <c r="GX112" s="371"/>
      <c r="GY112" s="371"/>
      <c r="GZ112" s="371"/>
      <c r="HA112" s="371"/>
      <c r="HB112" s="371"/>
      <c r="HC112" s="371"/>
      <c r="HD112" s="371"/>
      <c r="HE112" s="371"/>
      <c r="HF112" s="371"/>
      <c r="HG112" s="371"/>
      <c r="HH112" s="371"/>
      <c r="HI112" s="371"/>
      <c r="HJ112" s="371"/>
      <c r="HK112" s="371"/>
      <c r="HL112" s="371"/>
      <c r="HM112" s="371"/>
      <c r="HN112" s="371"/>
      <c r="HO112" s="371"/>
      <c r="HP112" s="371"/>
      <c r="HQ112" s="371"/>
      <c r="HR112" s="371"/>
      <c r="HS112" s="371"/>
      <c r="HT112" s="371"/>
      <c r="HU112" s="371"/>
      <c r="HV112" s="371"/>
      <c r="HW112" s="371"/>
      <c r="HX112" s="371"/>
      <c r="HY112" s="371"/>
      <c r="HZ112" s="371"/>
      <c r="IA112" s="371"/>
      <c r="IB112" s="371"/>
      <c r="IC112" s="371"/>
      <c r="ID112" s="371"/>
      <c r="IE112" s="371"/>
      <c r="IF112" s="371"/>
      <c r="IG112" s="371"/>
      <c r="IH112" s="371"/>
      <c r="II112" s="371"/>
      <c r="IJ112" s="371"/>
    </row>
    <row r="113" spans="1:244" ht="26.4" x14ac:dyDescent="0.35">
      <c r="A113" s="363">
        <v>5</v>
      </c>
      <c r="B113" s="364" t="s">
        <v>171</v>
      </c>
      <c r="C113" s="365" t="s">
        <v>15</v>
      </c>
      <c r="D113" s="431">
        <v>47.7</v>
      </c>
      <c r="E113" s="431">
        <v>48.3</v>
      </c>
      <c r="F113" s="431">
        <v>48.3</v>
      </c>
      <c r="G113" s="414">
        <v>48.5</v>
      </c>
      <c r="H113" s="368">
        <f>F113/D113*100</f>
        <v>101.25786163522011</v>
      </c>
      <c r="I113" s="369">
        <f t="shared" si="8"/>
        <v>100.41407867494824</v>
      </c>
      <c r="J113" s="368"/>
      <c r="K113" s="370">
        <f t="shared" si="9"/>
        <v>0.20000000000000284</v>
      </c>
      <c r="L113" s="371"/>
      <c r="M113" s="37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71"/>
      <c r="AA113" s="371"/>
      <c r="AB113" s="371"/>
      <c r="AC113" s="371"/>
      <c r="AD113" s="371"/>
      <c r="AE113" s="371"/>
      <c r="AF113" s="371"/>
      <c r="AG113" s="371"/>
      <c r="AH113" s="371"/>
      <c r="AI113" s="371"/>
      <c r="AJ113" s="371"/>
      <c r="AK113" s="371"/>
      <c r="AL113" s="371"/>
      <c r="AM113" s="371"/>
      <c r="AN113" s="371"/>
      <c r="AO113" s="371"/>
      <c r="AP113" s="371"/>
      <c r="AQ113" s="371"/>
      <c r="AR113" s="371"/>
      <c r="AS113" s="371"/>
      <c r="AT113" s="371"/>
      <c r="AU113" s="371"/>
      <c r="AV113" s="371"/>
      <c r="AW113" s="371"/>
      <c r="AX113" s="371"/>
      <c r="AY113" s="371"/>
      <c r="AZ113" s="371"/>
      <c r="BA113" s="371"/>
      <c r="BB113" s="371"/>
      <c r="BC113" s="371"/>
      <c r="BD113" s="371"/>
      <c r="BE113" s="371"/>
      <c r="BF113" s="371"/>
      <c r="BG113" s="371"/>
      <c r="BH113" s="371"/>
      <c r="BI113" s="371"/>
      <c r="BJ113" s="371"/>
      <c r="BK113" s="371"/>
      <c r="BL113" s="371"/>
      <c r="BM113" s="371"/>
      <c r="BN113" s="371"/>
      <c r="BO113" s="371"/>
      <c r="BP113" s="371"/>
      <c r="BQ113" s="371"/>
      <c r="BR113" s="371"/>
      <c r="BS113" s="371"/>
      <c r="BT113" s="371"/>
      <c r="BU113" s="371"/>
      <c r="BV113" s="371"/>
      <c r="BW113" s="371"/>
      <c r="BX113" s="371"/>
      <c r="BY113" s="371"/>
      <c r="BZ113" s="371"/>
      <c r="CA113" s="371"/>
      <c r="CB113" s="371"/>
      <c r="CC113" s="371"/>
      <c r="CD113" s="371"/>
      <c r="CE113" s="371"/>
      <c r="CF113" s="371"/>
      <c r="CG113" s="371"/>
      <c r="CH113" s="371"/>
      <c r="CI113" s="371"/>
      <c r="CJ113" s="371"/>
      <c r="CK113" s="371"/>
      <c r="CL113" s="371"/>
      <c r="CM113" s="371"/>
      <c r="CN113" s="371"/>
      <c r="CO113" s="371"/>
      <c r="CP113" s="371"/>
      <c r="CQ113" s="371"/>
      <c r="CR113" s="371"/>
      <c r="CS113" s="371"/>
      <c r="CT113" s="371"/>
      <c r="CU113" s="371"/>
      <c r="CV113" s="371"/>
      <c r="CW113" s="371"/>
      <c r="CX113" s="371"/>
      <c r="CY113" s="371"/>
      <c r="CZ113" s="371"/>
      <c r="DA113" s="371"/>
      <c r="DB113" s="371"/>
      <c r="DC113" s="371"/>
      <c r="DD113" s="371"/>
      <c r="DE113" s="371"/>
      <c r="DF113" s="371"/>
      <c r="DG113" s="371"/>
      <c r="DH113" s="371"/>
      <c r="DI113" s="371"/>
      <c r="DJ113" s="371"/>
      <c r="DK113" s="371"/>
      <c r="DL113" s="371"/>
      <c r="DM113" s="371"/>
      <c r="DN113" s="371"/>
      <c r="DO113" s="371"/>
      <c r="DP113" s="371"/>
      <c r="DQ113" s="371"/>
      <c r="DR113" s="371"/>
      <c r="DS113" s="371"/>
      <c r="DT113" s="371"/>
      <c r="DU113" s="371"/>
      <c r="DV113" s="371"/>
      <c r="DW113" s="371"/>
      <c r="DX113" s="371"/>
      <c r="DY113" s="371"/>
      <c r="DZ113" s="371"/>
      <c r="EA113" s="371"/>
      <c r="EB113" s="371"/>
      <c r="EC113" s="371"/>
      <c r="ED113" s="371"/>
      <c r="EE113" s="371"/>
      <c r="EF113" s="371"/>
      <c r="EG113" s="371"/>
      <c r="EH113" s="371"/>
      <c r="EI113" s="371"/>
      <c r="EJ113" s="371"/>
      <c r="EK113" s="371"/>
      <c r="EL113" s="371"/>
      <c r="EM113" s="371"/>
      <c r="EN113" s="371"/>
      <c r="EO113" s="371"/>
      <c r="EP113" s="371"/>
      <c r="EQ113" s="371"/>
      <c r="ER113" s="371"/>
      <c r="ES113" s="371"/>
      <c r="ET113" s="371"/>
      <c r="EU113" s="371"/>
      <c r="EV113" s="371"/>
      <c r="EW113" s="371"/>
      <c r="EX113" s="371"/>
      <c r="EY113" s="371"/>
      <c r="EZ113" s="371"/>
      <c r="FA113" s="371"/>
      <c r="FB113" s="371"/>
      <c r="FC113" s="371"/>
      <c r="FD113" s="371"/>
      <c r="FE113" s="371"/>
      <c r="FF113" s="371"/>
      <c r="FG113" s="371"/>
      <c r="FH113" s="371"/>
      <c r="FI113" s="371"/>
      <c r="FJ113" s="371"/>
      <c r="FK113" s="371"/>
      <c r="FL113" s="371"/>
      <c r="FM113" s="371"/>
      <c r="FN113" s="371"/>
      <c r="FO113" s="371"/>
      <c r="FP113" s="371"/>
      <c r="FQ113" s="371"/>
      <c r="FR113" s="371"/>
      <c r="FS113" s="371"/>
      <c r="FT113" s="371"/>
      <c r="FU113" s="371"/>
      <c r="FV113" s="371"/>
      <c r="FW113" s="371"/>
      <c r="FX113" s="371"/>
      <c r="FY113" s="371"/>
      <c r="FZ113" s="371"/>
      <c r="GA113" s="371"/>
      <c r="GB113" s="371"/>
      <c r="GC113" s="371"/>
      <c r="GD113" s="371"/>
      <c r="GE113" s="371"/>
      <c r="GF113" s="371"/>
      <c r="GG113" s="371"/>
      <c r="GH113" s="371"/>
      <c r="GI113" s="371"/>
      <c r="GJ113" s="371"/>
      <c r="GK113" s="371"/>
      <c r="GL113" s="371"/>
      <c r="GM113" s="371"/>
      <c r="GN113" s="371"/>
      <c r="GO113" s="371"/>
      <c r="GP113" s="371"/>
      <c r="GQ113" s="371"/>
      <c r="GR113" s="371"/>
      <c r="GS113" s="371"/>
      <c r="GT113" s="371"/>
      <c r="GU113" s="371"/>
      <c r="GV113" s="371"/>
      <c r="GW113" s="371"/>
      <c r="GX113" s="371"/>
      <c r="GY113" s="371"/>
      <c r="GZ113" s="371"/>
      <c r="HA113" s="371"/>
      <c r="HB113" s="371"/>
      <c r="HC113" s="371"/>
      <c r="HD113" s="371"/>
      <c r="HE113" s="371"/>
      <c r="HF113" s="371"/>
      <c r="HG113" s="371"/>
      <c r="HH113" s="371"/>
      <c r="HI113" s="371"/>
      <c r="HJ113" s="371"/>
      <c r="HK113" s="371"/>
      <c r="HL113" s="371"/>
      <c r="HM113" s="371"/>
      <c r="HN113" s="371"/>
      <c r="HO113" s="371"/>
      <c r="HP113" s="371"/>
      <c r="HQ113" s="371"/>
      <c r="HR113" s="371"/>
      <c r="HS113" s="371"/>
      <c r="HT113" s="371"/>
      <c r="HU113" s="371"/>
      <c r="HV113" s="371"/>
      <c r="HW113" s="371"/>
      <c r="HX113" s="371"/>
      <c r="HY113" s="371"/>
      <c r="HZ113" s="371"/>
      <c r="IA113" s="371"/>
      <c r="IB113" s="371"/>
      <c r="IC113" s="371"/>
      <c r="ID113" s="371"/>
      <c r="IE113" s="371"/>
      <c r="IF113" s="371"/>
      <c r="IG113" s="371"/>
      <c r="IH113" s="371"/>
      <c r="II113" s="371"/>
      <c r="IJ113" s="371"/>
    </row>
    <row r="114" spans="1:244" ht="26.4" x14ac:dyDescent="0.35">
      <c r="A114" s="490" t="s">
        <v>170</v>
      </c>
      <c r="B114" s="491" t="s">
        <v>169</v>
      </c>
      <c r="C114" s="485"/>
      <c r="D114" s="492"/>
      <c r="E114" s="489"/>
      <c r="F114" s="489"/>
      <c r="G114" s="412"/>
      <c r="H114" s="368"/>
      <c r="I114" s="369"/>
      <c r="J114" s="398"/>
      <c r="K114" s="370">
        <f t="shared" si="9"/>
        <v>0</v>
      </c>
      <c r="L114" s="371"/>
      <c r="M114" s="372"/>
      <c r="N114" s="371"/>
      <c r="O114" s="371"/>
      <c r="P114" s="371"/>
      <c r="Q114" s="371"/>
      <c r="R114" s="371"/>
      <c r="S114" s="371"/>
      <c r="T114" s="371"/>
      <c r="U114" s="371"/>
      <c r="V114" s="371"/>
      <c r="W114" s="371"/>
      <c r="X114" s="371"/>
      <c r="Y114" s="371"/>
      <c r="Z114" s="371"/>
      <c r="AA114" s="371"/>
      <c r="AB114" s="371"/>
      <c r="AC114" s="371"/>
      <c r="AD114" s="371"/>
      <c r="AE114" s="371"/>
      <c r="AF114" s="371"/>
      <c r="AG114" s="371"/>
      <c r="AH114" s="371"/>
      <c r="AI114" s="371"/>
      <c r="AJ114" s="371"/>
      <c r="AK114" s="371"/>
      <c r="AL114" s="371"/>
      <c r="AM114" s="371"/>
      <c r="AN114" s="371"/>
      <c r="AO114" s="371"/>
      <c r="AP114" s="371"/>
      <c r="AQ114" s="371"/>
      <c r="AR114" s="371"/>
      <c r="AS114" s="371"/>
      <c r="AT114" s="371"/>
      <c r="AU114" s="371"/>
      <c r="AV114" s="371"/>
      <c r="AW114" s="371"/>
      <c r="AX114" s="371"/>
      <c r="AY114" s="371"/>
      <c r="AZ114" s="371"/>
      <c r="BA114" s="371"/>
      <c r="BB114" s="371"/>
      <c r="BC114" s="371"/>
      <c r="BD114" s="371"/>
      <c r="BE114" s="371"/>
      <c r="BF114" s="371"/>
      <c r="BG114" s="371"/>
      <c r="BH114" s="371"/>
      <c r="BI114" s="371"/>
      <c r="BJ114" s="371"/>
      <c r="BK114" s="371"/>
      <c r="BL114" s="371"/>
      <c r="BM114" s="371"/>
      <c r="BN114" s="371"/>
      <c r="BO114" s="371"/>
      <c r="BP114" s="371"/>
      <c r="BQ114" s="371"/>
      <c r="BR114" s="371"/>
      <c r="BS114" s="371"/>
      <c r="BT114" s="371"/>
      <c r="BU114" s="371"/>
      <c r="BV114" s="371"/>
      <c r="BW114" s="371"/>
      <c r="BX114" s="371"/>
      <c r="BY114" s="371"/>
      <c r="BZ114" s="371"/>
      <c r="CA114" s="371"/>
      <c r="CB114" s="371"/>
      <c r="CC114" s="371"/>
      <c r="CD114" s="371"/>
      <c r="CE114" s="371"/>
      <c r="CF114" s="371"/>
      <c r="CG114" s="371"/>
      <c r="CH114" s="371"/>
      <c r="CI114" s="371"/>
      <c r="CJ114" s="371"/>
      <c r="CK114" s="371"/>
      <c r="CL114" s="371"/>
      <c r="CM114" s="371"/>
      <c r="CN114" s="371"/>
      <c r="CO114" s="371"/>
      <c r="CP114" s="371"/>
      <c r="CQ114" s="371"/>
      <c r="CR114" s="371"/>
      <c r="CS114" s="371"/>
      <c r="CT114" s="371"/>
      <c r="CU114" s="371"/>
      <c r="CV114" s="371"/>
      <c r="CW114" s="371"/>
      <c r="CX114" s="371"/>
      <c r="CY114" s="371"/>
      <c r="CZ114" s="371"/>
      <c r="DA114" s="371"/>
      <c r="DB114" s="371"/>
      <c r="DC114" s="371"/>
      <c r="DD114" s="371"/>
      <c r="DE114" s="371"/>
      <c r="DF114" s="371"/>
      <c r="DG114" s="371"/>
      <c r="DH114" s="371"/>
      <c r="DI114" s="371"/>
      <c r="DJ114" s="371"/>
      <c r="DK114" s="371"/>
      <c r="DL114" s="371"/>
      <c r="DM114" s="371"/>
      <c r="DN114" s="371"/>
      <c r="DO114" s="371"/>
      <c r="DP114" s="371"/>
      <c r="DQ114" s="371"/>
      <c r="DR114" s="371"/>
      <c r="DS114" s="371"/>
      <c r="DT114" s="371"/>
      <c r="DU114" s="371"/>
      <c r="DV114" s="371"/>
      <c r="DW114" s="371"/>
      <c r="DX114" s="371"/>
      <c r="DY114" s="371"/>
      <c r="DZ114" s="371"/>
      <c r="EA114" s="371"/>
      <c r="EB114" s="371"/>
      <c r="EC114" s="371"/>
      <c r="ED114" s="371"/>
      <c r="EE114" s="371"/>
      <c r="EF114" s="371"/>
      <c r="EG114" s="371"/>
      <c r="EH114" s="371"/>
      <c r="EI114" s="371"/>
      <c r="EJ114" s="371"/>
      <c r="EK114" s="371"/>
      <c r="EL114" s="371"/>
      <c r="EM114" s="371"/>
      <c r="EN114" s="371"/>
      <c r="EO114" s="371"/>
      <c r="EP114" s="371"/>
      <c r="EQ114" s="371"/>
      <c r="ER114" s="371"/>
      <c r="ES114" s="371"/>
      <c r="ET114" s="371"/>
      <c r="EU114" s="371"/>
      <c r="EV114" s="371"/>
      <c r="EW114" s="371"/>
      <c r="EX114" s="371"/>
      <c r="EY114" s="371"/>
      <c r="EZ114" s="371"/>
      <c r="FA114" s="371"/>
      <c r="FB114" s="371"/>
      <c r="FC114" s="371"/>
      <c r="FD114" s="371"/>
      <c r="FE114" s="371"/>
      <c r="FF114" s="371"/>
      <c r="FG114" s="371"/>
      <c r="FH114" s="371"/>
      <c r="FI114" s="371"/>
      <c r="FJ114" s="371"/>
      <c r="FK114" s="371"/>
      <c r="FL114" s="371"/>
      <c r="FM114" s="371"/>
      <c r="FN114" s="371"/>
      <c r="FO114" s="371"/>
      <c r="FP114" s="371"/>
      <c r="FQ114" s="371"/>
      <c r="FR114" s="371"/>
      <c r="FS114" s="371"/>
      <c r="FT114" s="371"/>
      <c r="FU114" s="371"/>
      <c r="FV114" s="371"/>
      <c r="FW114" s="371"/>
      <c r="FX114" s="371"/>
      <c r="FY114" s="371"/>
      <c r="FZ114" s="371"/>
      <c r="GA114" s="371"/>
      <c r="GB114" s="371"/>
      <c r="GC114" s="371"/>
      <c r="GD114" s="371"/>
      <c r="GE114" s="371"/>
      <c r="GF114" s="371"/>
      <c r="GG114" s="371"/>
      <c r="GH114" s="371"/>
      <c r="GI114" s="371"/>
      <c r="GJ114" s="371"/>
      <c r="GK114" s="371"/>
      <c r="GL114" s="371"/>
      <c r="GM114" s="371"/>
      <c r="GN114" s="371"/>
      <c r="GO114" s="371"/>
      <c r="GP114" s="371"/>
      <c r="GQ114" s="371"/>
      <c r="GR114" s="371"/>
      <c r="GS114" s="371"/>
      <c r="GT114" s="371"/>
      <c r="GU114" s="371"/>
      <c r="GV114" s="371"/>
      <c r="GW114" s="371"/>
      <c r="GX114" s="371"/>
      <c r="GY114" s="371"/>
      <c r="GZ114" s="371"/>
      <c r="HA114" s="371"/>
      <c r="HB114" s="371"/>
      <c r="HC114" s="371"/>
      <c r="HD114" s="371"/>
      <c r="HE114" s="371"/>
      <c r="HF114" s="371"/>
      <c r="HG114" s="371"/>
      <c r="HH114" s="371"/>
      <c r="HI114" s="371"/>
      <c r="HJ114" s="371"/>
      <c r="HK114" s="371"/>
      <c r="HL114" s="371"/>
      <c r="HM114" s="371"/>
      <c r="HN114" s="371"/>
      <c r="HO114" s="371"/>
      <c r="HP114" s="371"/>
      <c r="HQ114" s="371"/>
      <c r="HR114" s="371"/>
      <c r="HS114" s="371"/>
      <c r="HT114" s="371"/>
      <c r="HU114" s="371"/>
      <c r="HV114" s="371"/>
      <c r="HW114" s="371"/>
      <c r="HX114" s="371"/>
      <c r="HY114" s="371"/>
      <c r="HZ114" s="371"/>
      <c r="IA114" s="371"/>
      <c r="IB114" s="371"/>
      <c r="IC114" s="371"/>
      <c r="ID114" s="371"/>
      <c r="IE114" s="371"/>
      <c r="IF114" s="371"/>
      <c r="IG114" s="371"/>
      <c r="IH114" s="371"/>
      <c r="II114" s="371"/>
      <c r="IJ114" s="371"/>
    </row>
    <row r="115" spans="1:244" ht="26.4" x14ac:dyDescent="0.35">
      <c r="A115" s="363">
        <v>1</v>
      </c>
      <c r="B115" s="364" t="s">
        <v>168</v>
      </c>
      <c r="C115" s="365" t="s">
        <v>104</v>
      </c>
      <c r="D115" s="366">
        <v>559</v>
      </c>
      <c r="E115" s="366">
        <v>598</v>
      </c>
      <c r="F115" s="366">
        <v>598</v>
      </c>
      <c r="G115" s="367">
        <v>598</v>
      </c>
      <c r="H115" s="368">
        <f t="shared" ref="H115:H120" si="10">F115/D115*100</f>
        <v>106.9767441860465</v>
      </c>
      <c r="I115" s="369">
        <f t="shared" si="8"/>
        <v>100</v>
      </c>
      <c r="J115" s="368"/>
      <c r="K115" s="370">
        <f t="shared" si="9"/>
        <v>0</v>
      </c>
      <c r="L115" s="371"/>
      <c r="M115" s="371"/>
      <c r="N115" s="371"/>
      <c r="O115" s="371"/>
      <c r="P115" s="371"/>
      <c r="Q115" s="371"/>
      <c r="R115" s="371"/>
      <c r="S115" s="371"/>
      <c r="T115" s="371"/>
      <c r="U115" s="371"/>
      <c r="V115" s="371"/>
      <c r="W115" s="371"/>
      <c r="X115" s="371"/>
      <c r="Y115" s="371"/>
      <c r="Z115" s="371"/>
      <c r="AA115" s="371"/>
      <c r="AB115" s="371"/>
      <c r="AC115" s="371"/>
      <c r="AD115" s="371"/>
      <c r="AE115" s="371"/>
      <c r="AF115" s="371"/>
      <c r="AG115" s="371"/>
      <c r="AH115" s="371"/>
      <c r="AI115" s="371"/>
      <c r="AJ115" s="371"/>
      <c r="AK115" s="371"/>
      <c r="AL115" s="371"/>
      <c r="AM115" s="371"/>
      <c r="AN115" s="371"/>
      <c r="AO115" s="371"/>
      <c r="AP115" s="371"/>
      <c r="AQ115" s="371"/>
      <c r="AR115" s="371"/>
      <c r="AS115" s="371"/>
      <c r="AT115" s="371"/>
      <c r="AU115" s="371"/>
      <c r="AV115" s="371"/>
      <c r="AW115" s="371"/>
      <c r="AX115" s="371"/>
      <c r="AY115" s="371"/>
      <c r="AZ115" s="371"/>
      <c r="BA115" s="371"/>
      <c r="BB115" s="371"/>
      <c r="BC115" s="371"/>
      <c r="BD115" s="371"/>
      <c r="BE115" s="371"/>
      <c r="BF115" s="371"/>
      <c r="BG115" s="371"/>
      <c r="BH115" s="371"/>
      <c r="BI115" s="371"/>
      <c r="BJ115" s="371"/>
      <c r="BK115" s="371"/>
      <c r="BL115" s="371"/>
      <c r="BM115" s="371"/>
      <c r="BN115" s="371"/>
      <c r="BO115" s="371"/>
      <c r="BP115" s="371"/>
      <c r="BQ115" s="371"/>
      <c r="BR115" s="371"/>
      <c r="BS115" s="371"/>
      <c r="BT115" s="371"/>
      <c r="BU115" s="371"/>
      <c r="BV115" s="371"/>
      <c r="BW115" s="371"/>
      <c r="BX115" s="371"/>
      <c r="BY115" s="371"/>
      <c r="BZ115" s="371"/>
      <c r="CA115" s="371"/>
      <c r="CB115" s="371"/>
      <c r="CC115" s="371"/>
      <c r="CD115" s="371"/>
      <c r="CE115" s="371"/>
      <c r="CF115" s="371"/>
      <c r="CG115" s="371"/>
      <c r="CH115" s="371"/>
      <c r="CI115" s="371"/>
      <c r="CJ115" s="371"/>
      <c r="CK115" s="371"/>
      <c r="CL115" s="371"/>
      <c r="CM115" s="371"/>
      <c r="CN115" s="371"/>
      <c r="CO115" s="371"/>
      <c r="CP115" s="371"/>
      <c r="CQ115" s="371"/>
      <c r="CR115" s="371"/>
      <c r="CS115" s="371"/>
      <c r="CT115" s="371"/>
      <c r="CU115" s="371"/>
      <c r="CV115" s="371"/>
      <c r="CW115" s="371"/>
      <c r="CX115" s="371"/>
      <c r="CY115" s="371"/>
      <c r="CZ115" s="371"/>
      <c r="DA115" s="371"/>
      <c r="DB115" s="371"/>
      <c r="DC115" s="371"/>
      <c r="DD115" s="371"/>
      <c r="DE115" s="371"/>
      <c r="DF115" s="371"/>
      <c r="DG115" s="371"/>
      <c r="DH115" s="371"/>
      <c r="DI115" s="371"/>
      <c r="DJ115" s="371"/>
      <c r="DK115" s="371"/>
      <c r="DL115" s="371"/>
      <c r="DM115" s="371"/>
      <c r="DN115" s="371"/>
      <c r="DO115" s="371"/>
      <c r="DP115" s="371"/>
      <c r="DQ115" s="371"/>
      <c r="DR115" s="371"/>
      <c r="DS115" s="371"/>
      <c r="DT115" s="371"/>
      <c r="DU115" s="371"/>
      <c r="DV115" s="371"/>
      <c r="DW115" s="371"/>
      <c r="DX115" s="371"/>
      <c r="DY115" s="371"/>
      <c r="DZ115" s="371"/>
      <c r="EA115" s="371"/>
      <c r="EB115" s="371"/>
      <c r="EC115" s="371"/>
      <c r="ED115" s="371"/>
      <c r="EE115" s="371"/>
      <c r="EF115" s="371"/>
      <c r="EG115" s="371"/>
      <c r="EH115" s="371"/>
      <c r="EI115" s="371"/>
      <c r="EJ115" s="371"/>
      <c r="EK115" s="371"/>
      <c r="EL115" s="371"/>
      <c r="EM115" s="371"/>
      <c r="EN115" s="371"/>
      <c r="EO115" s="371"/>
      <c r="EP115" s="371"/>
      <c r="EQ115" s="371"/>
      <c r="ER115" s="371"/>
      <c r="ES115" s="371"/>
      <c r="ET115" s="371"/>
      <c r="EU115" s="371"/>
      <c r="EV115" s="371"/>
      <c r="EW115" s="371"/>
      <c r="EX115" s="371"/>
      <c r="EY115" s="371"/>
      <c r="EZ115" s="371"/>
      <c r="FA115" s="371"/>
      <c r="FB115" s="371"/>
      <c r="FC115" s="371"/>
      <c r="FD115" s="371"/>
      <c r="FE115" s="371"/>
      <c r="FF115" s="371"/>
      <c r="FG115" s="371"/>
      <c r="FH115" s="371"/>
      <c r="FI115" s="371"/>
      <c r="FJ115" s="371"/>
      <c r="FK115" s="371"/>
      <c r="FL115" s="371"/>
      <c r="FM115" s="371"/>
      <c r="FN115" s="371"/>
      <c r="FO115" s="371"/>
      <c r="FP115" s="371"/>
      <c r="FQ115" s="371"/>
      <c r="FR115" s="371"/>
      <c r="FS115" s="371"/>
      <c r="FT115" s="371"/>
      <c r="FU115" s="371"/>
      <c r="FV115" s="371"/>
      <c r="FW115" s="371"/>
      <c r="FX115" s="371"/>
      <c r="FY115" s="371"/>
      <c r="FZ115" s="371"/>
      <c r="GA115" s="371"/>
      <c r="GB115" s="371"/>
      <c r="GC115" s="371"/>
      <c r="GD115" s="371"/>
      <c r="GE115" s="371"/>
      <c r="GF115" s="371"/>
      <c r="GG115" s="371"/>
      <c r="GH115" s="371"/>
      <c r="GI115" s="371"/>
      <c r="GJ115" s="371"/>
      <c r="GK115" s="371"/>
      <c r="GL115" s="371"/>
      <c r="GM115" s="371"/>
      <c r="GN115" s="371"/>
      <c r="GO115" s="371"/>
      <c r="GP115" s="371"/>
      <c r="GQ115" s="371"/>
      <c r="GR115" s="371"/>
      <c r="GS115" s="371"/>
      <c r="GT115" s="371"/>
      <c r="GU115" s="371"/>
      <c r="GV115" s="371"/>
      <c r="GW115" s="371"/>
      <c r="GX115" s="371"/>
      <c r="GY115" s="371"/>
      <c r="GZ115" s="371"/>
      <c r="HA115" s="371"/>
      <c r="HB115" s="371"/>
      <c r="HC115" s="371"/>
      <c r="HD115" s="371"/>
      <c r="HE115" s="371"/>
      <c r="HF115" s="371"/>
      <c r="HG115" s="371"/>
      <c r="HH115" s="371"/>
      <c r="HI115" s="371"/>
      <c r="HJ115" s="371"/>
      <c r="HK115" s="371"/>
      <c r="HL115" s="371"/>
      <c r="HM115" s="371"/>
      <c r="HN115" s="371"/>
      <c r="HO115" s="371"/>
      <c r="HP115" s="371"/>
      <c r="HQ115" s="371"/>
      <c r="HR115" s="371"/>
      <c r="HS115" s="371"/>
      <c r="HT115" s="371"/>
      <c r="HU115" s="371"/>
      <c r="HV115" s="371"/>
      <c r="HW115" s="371"/>
      <c r="HX115" s="371"/>
      <c r="HY115" s="371"/>
      <c r="HZ115" s="371"/>
      <c r="IA115" s="371"/>
      <c r="IB115" s="371"/>
      <c r="IC115" s="371"/>
      <c r="ID115" s="371"/>
      <c r="IE115" s="371"/>
      <c r="IF115" s="371"/>
      <c r="IG115" s="371"/>
      <c r="IH115" s="371"/>
      <c r="II115" s="371"/>
      <c r="IJ115" s="371"/>
    </row>
    <row r="116" spans="1:244" x14ac:dyDescent="0.35">
      <c r="A116" s="363">
        <v>2</v>
      </c>
      <c r="B116" s="364" t="s">
        <v>167</v>
      </c>
      <c r="C116" s="365" t="s">
        <v>104</v>
      </c>
      <c r="D116" s="366">
        <v>2</v>
      </c>
      <c r="E116" s="366">
        <v>30</v>
      </c>
      <c r="F116" s="366">
        <v>30</v>
      </c>
      <c r="G116" s="367">
        <v>30</v>
      </c>
      <c r="H116" s="368">
        <f t="shared" si="10"/>
        <v>1500</v>
      </c>
      <c r="I116" s="369">
        <f t="shared" si="8"/>
        <v>100</v>
      </c>
      <c r="J116" s="369"/>
      <c r="K116" s="370">
        <f t="shared" si="9"/>
        <v>0</v>
      </c>
      <c r="L116" s="371"/>
      <c r="M116" s="371"/>
      <c r="N116" s="371"/>
      <c r="O116" s="371"/>
      <c r="P116" s="371"/>
      <c r="Q116" s="371"/>
      <c r="R116" s="371"/>
      <c r="S116" s="371"/>
      <c r="T116" s="371"/>
      <c r="U116" s="371"/>
      <c r="V116" s="371"/>
      <c r="W116" s="371"/>
      <c r="X116" s="371"/>
      <c r="Y116" s="371"/>
      <c r="Z116" s="371"/>
      <c r="AA116" s="371"/>
      <c r="AB116" s="371"/>
      <c r="AC116" s="371"/>
      <c r="AD116" s="371"/>
      <c r="AE116" s="371"/>
      <c r="AF116" s="371"/>
      <c r="AG116" s="371"/>
      <c r="AH116" s="371"/>
      <c r="AI116" s="371"/>
      <c r="AJ116" s="371"/>
      <c r="AK116" s="371"/>
      <c r="AL116" s="371"/>
      <c r="AM116" s="371"/>
      <c r="AN116" s="371"/>
      <c r="AO116" s="371"/>
      <c r="AP116" s="371"/>
      <c r="AQ116" s="371"/>
      <c r="AR116" s="371"/>
      <c r="AS116" s="371"/>
      <c r="AT116" s="371"/>
      <c r="AU116" s="371"/>
      <c r="AV116" s="371"/>
      <c r="AW116" s="371"/>
      <c r="AX116" s="371"/>
      <c r="AY116" s="371"/>
      <c r="AZ116" s="371"/>
      <c r="BA116" s="371"/>
      <c r="BB116" s="371"/>
      <c r="BC116" s="371"/>
      <c r="BD116" s="371"/>
      <c r="BE116" s="371"/>
      <c r="BF116" s="371"/>
      <c r="BG116" s="371"/>
      <c r="BH116" s="371"/>
      <c r="BI116" s="371"/>
      <c r="BJ116" s="371"/>
      <c r="BK116" s="371"/>
      <c r="BL116" s="371"/>
      <c r="BM116" s="371"/>
      <c r="BN116" s="371"/>
      <c r="BO116" s="371"/>
      <c r="BP116" s="371"/>
      <c r="BQ116" s="371"/>
      <c r="BR116" s="371"/>
      <c r="BS116" s="371"/>
      <c r="BT116" s="371"/>
      <c r="BU116" s="371"/>
      <c r="BV116" s="371"/>
      <c r="BW116" s="371"/>
      <c r="BX116" s="371"/>
      <c r="BY116" s="371"/>
      <c r="BZ116" s="371"/>
      <c r="CA116" s="371"/>
      <c r="CB116" s="371"/>
      <c r="CC116" s="371"/>
      <c r="CD116" s="371"/>
      <c r="CE116" s="371"/>
      <c r="CF116" s="371"/>
      <c r="CG116" s="371"/>
      <c r="CH116" s="371"/>
      <c r="CI116" s="371"/>
      <c r="CJ116" s="371"/>
      <c r="CK116" s="371"/>
      <c r="CL116" s="371"/>
      <c r="CM116" s="371"/>
      <c r="CN116" s="371"/>
      <c r="CO116" s="371"/>
      <c r="CP116" s="371"/>
      <c r="CQ116" s="371"/>
      <c r="CR116" s="371"/>
      <c r="CS116" s="371"/>
      <c r="CT116" s="371"/>
      <c r="CU116" s="371"/>
      <c r="CV116" s="371"/>
      <c r="CW116" s="371"/>
      <c r="CX116" s="371"/>
      <c r="CY116" s="371"/>
      <c r="CZ116" s="371"/>
      <c r="DA116" s="371"/>
      <c r="DB116" s="371"/>
      <c r="DC116" s="371"/>
      <c r="DD116" s="371"/>
      <c r="DE116" s="371"/>
      <c r="DF116" s="371"/>
      <c r="DG116" s="371"/>
      <c r="DH116" s="371"/>
      <c r="DI116" s="371"/>
      <c r="DJ116" s="371"/>
      <c r="DK116" s="371"/>
      <c r="DL116" s="371"/>
      <c r="DM116" s="371"/>
      <c r="DN116" s="371"/>
      <c r="DO116" s="371"/>
      <c r="DP116" s="371"/>
      <c r="DQ116" s="371"/>
      <c r="DR116" s="371"/>
      <c r="DS116" s="371"/>
      <c r="DT116" s="371"/>
      <c r="DU116" s="371"/>
      <c r="DV116" s="371"/>
      <c r="DW116" s="371"/>
      <c r="DX116" s="371"/>
      <c r="DY116" s="371"/>
      <c r="DZ116" s="371"/>
      <c r="EA116" s="371"/>
      <c r="EB116" s="371"/>
      <c r="EC116" s="371"/>
      <c r="ED116" s="371"/>
      <c r="EE116" s="371"/>
      <c r="EF116" s="371"/>
      <c r="EG116" s="371"/>
      <c r="EH116" s="371"/>
      <c r="EI116" s="371"/>
      <c r="EJ116" s="371"/>
      <c r="EK116" s="371"/>
      <c r="EL116" s="371"/>
      <c r="EM116" s="371"/>
      <c r="EN116" s="371"/>
      <c r="EO116" s="371"/>
      <c r="EP116" s="371"/>
      <c r="EQ116" s="371"/>
      <c r="ER116" s="371"/>
      <c r="ES116" s="371"/>
      <c r="ET116" s="371"/>
      <c r="EU116" s="371"/>
      <c r="EV116" s="371"/>
      <c r="EW116" s="371"/>
      <c r="EX116" s="371"/>
      <c r="EY116" s="371"/>
      <c r="EZ116" s="371"/>
      <c r="FA116" s="371"/>
      <c r="FB116" s="371"/>
      <c r="FC116" s="371"/>
      <c r="FD116" s="371"/>
      <c r="FE116" s="371"/>
      <c r="FF116" s="371"/>
      <c r="FG116" s="371"/>
      <c r="FH116" s="371"/>
      <c r="FI116" s="371"/>
      <c r="FJ116" s="371"/>
      <c r="FK116" s="371"/>
      <c r="FL116" s="371"/>
      <c r="FM116" s="371"/>
      <c r="FN116" s="371"/>
      <c r="FO116" s="371"/>
      <c r="FP116" s="371"/>
      <c r="FQ116" s="371"/>
      <c r="FR116" s="371"/>
      <c r="FS116" s="371"/>
      <c r="FT116" s="371"/>
      <c r="FU116" s="371"/>
      <c r="FV116" s="371"/>
      <c r="FW116" s="371"/>
      <c r="FX116" s="371"/>
      <c r="FY116" s="371"/>
      <c r="FZ116" s="371"/>
      <c r="GA116" s="371"/>
      <c r="GB116" s="371"/>
      <c r="GC116" s="371"/>
      <c r="GD116" s="371"/>
      <c r="GE116" s="371"/>
      <c r="GF116" s="371"/>
      <c r="GG116" s="371"/>
      <c r="GH116" s="371"/>
      <c r="GI116" s="371"/>
      <c r="GJ116" s="371"/>
      <c r="GK116" s="371"/>
      <c r="GL116" s="371"/>
      <c r="GM116" s="371"/>
      <c r="GN116" s="371"/>
      <c r="GO116" s="371"/>
      <c r="GP116" s="371"/>
      <c r="GQ116" s="371"/>
      <c r="GR116" s="371"/>
      <c r="GS116" s="371"/>
      <c r="GT116" s="371"/>
      <c r="GU116" s="371"/>
      <c r="GV116" s="371"/>
      <c r="GW116" s="371"/>
      <c r="GX116" s="371"/>
      <c r="GY116" s="371"/>
      <c r="GZ116" s="371"/>
      <c r="HA116" s="371"/>
      <c r="HB116" s="371"/>
      <c r="HC116" s="371"/>
      <c r="HD116" s="371"/>
      <c r="HE116" s="371"/>
      <c r="HF116" s="371"/>
      <c r="HG116" s="371"/>
      <c r="HH116" s="371"/>
      <c r="HI116" s="371"/>
      <c r="HJ116" s="371"/>
      <c r="HK116" s="371"/>
      <c r="HL116" s="371"/>
      <c r="HM116" s="371"/>
      <c r="HN116" s="371"/>
      <c r="HO116" s="371"/>
      <c r="HP116" s="371"/>
      <c r="HQ116" s="371"/>
      <c r="HR116" s="371"/>
      <c r="HS116" s="371"/>
      <c r="HT116" s="371"/>
      <c r="HU116" s="371"/>
      <c r="HV116" s="371"/>
      <c r="HW116" s="371"/>
      <c r="HX116" s="371"/>
      <c r="HY116" s="371"/>
      <c r="HZ116" s="371"/>
      <c r="IA116" s="371"/>
      <c r="IB116" s="371"/>
      <c r="IC116" s="371"/>
      <c r="ID116" s="371"/>
      <c r="IE116" s="371"/>
      <c r="IF116" s="371"/>
      <c r="IG116" s="371"/>
      <c r="IH116" s="371"/>
      <c r="II116" s="371"/>
      <c r="IJ116" s="371"/>
    </row>
    <row r="117" spans="1:244" ht="26.4" x14ac:dyDescent="0.35">
      <c r="A117" s="363">
        <v>3</v>
      </c>
      <c r="B117" s="364" t="s">
        <v>166</v>
      </c>
      <c r="C117" s="365" t="s">
        <v>162</v>
      </c>
      <c r="D117" s="366">
        <v>96</v>
      </c>
      <c r="E117" s="366">
        <v>97</v>
      </c>
      <c r="F117" s="366">
        <v>97</v>
      </c>
      <c r="G117" s="367">
        <v>97</v>
      </c>
      <c r="H117" s="368">
        <f t="shared" si="10"/>
        <v>101.04166666666667</v>
      </c>
      <c r="I117" s="369">
        <f t="shared" si="8"/>
        <v>100</v>
      </c>
      <c r="J117" s="368"/>
      <c r="K117" s="370">
        <f t="shared" si="9"/>
        <v>0</v>
      </c>
      <c r="L117" s="371"/>
      <c r="M117" s="372"/>
      <c r="N117" s="371"/>
      <c r="O117" s="371"/>
      <c r="P117" s="371"/>
      <c r="Q117" s="371"/>
      <c r="R117" s="371"/>
      <c r="S117" s="371"/>
      <c r="T117" s="371"/>
      <c r="U117" s="371"/>
      <c r="V117" s="371"/>
      <c r="W117" s="371"/>
      <c r="X117" s="371"/>
      <c r="Y117" s="371"/>
      <c r="Z117" s="371"/>
      <c r="AA117" s="371"/>
      <c r="AB117" s="371"/>
      <c r="AC117" s="371"/>
      <c r="AD117" s="371"/>
      <c r="AE117" s="371"/>
      <c r="AF117" s="371"/>
      <c r="AG117" s="371"/>
      <c r="AH117" s="371"/>
      <c r="AI117" s="371"/>
      <c r="AJ117" s="371"/>
      <c r="AK117" s="371"/>
      <c r="AL117" s="371"/>
      <c r="AM117" s="371"/>
      <c r="AN117" s="371"/>
      <c r="AO117" s="371"/>
      <c r="AP117" s="371"/>
      <c r="AQ117" s="371"/>
      <c r="AR117" s="371"/>
      <c r="AS117" s="371"/>
      <c r="AT117" s="371"/>
      <c r="AU117" s="371"/>
      <c r="AV117" s="371"/>
      <c r="AW117" s="371"/>
      <c r="AX117" s="371"/>
      <c r="AY117" s="371"/>
      <c r="AZ117" s="371"/>
      <c r="BA117" s="371"/>
      <c r="BB117" s="371"/>
      <c r="BC117" s="371"/>
      <c r="BD117" s="371"/>
      <c r="BE117" s="371"/>
      <c r="BF117" s="371"/>
      <c r="BG117" s="371"/>
      <c r="BH117" s="371"/>
      <c r="BI117" s="371"/>
      <c r="BJ117" s="371"/>
      <c r="BK117" s="371"/>
      <c r="BL117" s="371"/>
      <c r="BM117" s="371"/>
      <c r="BN117" s="371"/>
      <c r="BO117" s="371"/>
      <c r="BP117" s="371"/>
      <c r="BQ117" s="371"/>
      <c r="BR117" s="371"/>
      <c r="BS117" s="371"/>
      <c r="BT117" s="371"/>
      <c r="BU117" s="371"/>
      <c r="BV117" s="371"/>
      <c r="BW117" s="371"/>
      <c r="BX117" s="371"/>
      <c r="BY117" s="371"/>
      <c r="BZ117" s="371"/>
      <c r="CA117" s="371"/>
      <c r="CB117" s="371"/>
      <c r="CC117" s="371"/>
      <c r="CD117" s="371"/>
      <c r="CE117" s="371"/>
      <c r="CF117" s="371"/>
      <c r="CG117" s="371"/>
      <c r="CH117" s="371"/>
      <c r="CI117" s="371"/>
      <c r="CJ117" s="371"/>
      <c r="CK117" s="371"/>
      <c r="CL117" s="371"/>
      <c r="CM117" s="371"/>
      <c r="CN117" s="371"/>
      <c r="CO117" s="371"/>
      <c r="CP117" s="371"/>
      <c r="CQ117" s="371"/>
      <c r="CR117" s="371"/>
      <c r="CS117" s="371"/>
      <c r="CT117" s="371"/>
      <c r="CU117" s="371"/>
      <c r="CV117" s="371"/>
      <c r="CW117" s="371"/>
      <c r="CX117" s="371"/>
      <c r="CY117" s="371"/>
      <c r="CZ117" s="371"/>
      <c r="DA117" s="371"/>
      <c r="DB117" s="371"/>
      <c r="DC117" s="371"/>
      <c r="DD117" s="371"/>
      <c r="DE117" s="371"/>
      <c r="DF117" s="371"/>
      <c r="DG117" s="371"/>
      <c r="DH117" s="371"/>
      <c r="DI117" s="371"/>
      <c r="DJ117" s="371"/>
      <c r="DK117" s="371"/>
      <c r="DL117" s="371"/>
      <c r="DM117" s="371"/>
      <c r="DN117" s="371"/>
      <c r="DO117" s="371"/>
      <c r="DP117" s="371"/>
      <c r="DQ117" s="371"/>
      <c r="DR117" s="371"/>
      <c r="DS117" s="371"/>
      <c r="DT117" s="371"/>
      <c r="DU117" s="371"/>
      <c r="DV117" s="371"/>
      <c r="DW117" s="371"/>
      <c r="DX117" s="371"/>
      <c r="DY117" s="371"/>
      <c r="DZ117" s="371"/>
      <c r="EA117" s="371"/>
      <c r="EB117" s="371"/>
      <c r="EC117" s="371"/>
      <c r="ED117" s="371"/>
      <c r="EE117" s="371"/>
      <c r="EF117" s="371"/>
      <c r="EG117" s="371"/>
      <c r="EH117" s="371"/>
      <c r="EI117" s="371"/>
      <c r="EJ117" s="371"/>
      <c r="EK117" s="371"/>
      <c r="EL117" s="371"/>
      <c r="EM117" s="371"/>
      <c r="EN117" s="371"/>
      <c r="EO117" s="371"/>
      <c r="EP117" s="371"/>
      <c r="EQ117" s="371"/>
      <c r="ER117" s="371"/>
      <c r="ES117" s="371"/>
      <c r="ET117" s="371"/>
      <c r="EU117" s="371"/>
      <c r="EV117" s="371"/>
      <c r="EW117" s="371"/>
      <c r="EX117" s="371"/>
      <c r="EY117" s="371"/>
      <c r="EZ117" s="371"/>
      <c r="FA117" s="371"/>
      <c r="FB117" s="371"/>
      <c r="FC117" s="371"/>
      <c r="FD117" s="371"/>
      <c r="FE117" s="371"/>
      <c r="FF117" s="371"/>
      <c r="FG117" s="371"/>
      <c r="FH117" s="371"/>
      <c r="FI117" s="371"/>
      <c r="FJ117" s="371"/>
      <c r="FK117" s="371"/>
      <c r="FL117" s="371"/>
      <c r="FM117" s="371"/>
      <c r="FN117" s="371"/>
      <c r="FO117" s="371"/>
      <c r="FP117" s="371"/>
      <c r="FQ117" s="371"/>
      <c r="FR117" s="371"/>
      <c r="FS117" s="371"/>
      <c r="FT117" s="371"/>
      <c r="FU117" s="371"/>
      <c r="FV117" s="371"/>
      <c r="FW117" s="371"/>
      <c r="FX117" s="371"/>
      <c r="FY117" s="371"/>
      <c r="FZ117" s="371"/>
      <c r="GA117" s="371"/>
      <c r="GB117" s="371"/>
      <c r="GC117" s="371"/>
      <c r="GD117" s="371"/>
      <c r="GE117" s="371"/>
      <c r="GF117" s="371"/>
      <c r="GG117" s="371"/>
      <c r="GH117" s="371"/>
      <c r="GI117" s="371"/>
      <c r="GJ117" s="371"/>
      <c r="GK117" s="371"/>
      <c r="GL117" s="371"/>
      <c r="GM117" s="371"/>
      <c r="GN117" s="371"/>
      <c r="GO117" s="371"/>
      <c r="GP117" s="371"/>
      <c r="GQ117" s="371"/>
      <c r="GR117" s="371"/>
      <c r="GS117" s="371"/>
      <c r="GT117" s="371"/>
      <c r="GU117" s="371"/>
      <c r="GV117" s="371"/>
      <c r="GW117" s="371"/>
      <c r="GX117" s="371"/>
      <c r="GY117" s="371"/>
      <c r="GZ117" s="371"/>
      <c r="HA117" s="371"/>
      <c r="HB117" s="371"/>
      <c r="HC117" s="371"/>
      <c r="HD117" s="371"/>
      <c r="HE117" s="371"/>
      <c r="HF117" s="371"/>
      <c r="HG117" s="371"/>
      <c r="HH117" s="371"/>
      <c r="HI117" s="371"/>
      <c r="HJ117" s="371"/>
      <c r="HK117" s="371"/>
      <c r="HL117" s="371"/>
      <c r="HM117" s="371"/>
      <c r="HN117" s="371"/>
      <c r="HO117" s="371"/>
      <c r="HP117" s="371"/>
      <c r="HQ117" s="371"/>
      <c r="HR117" s="371"/>
      <c r="HS117" s="371"/>
      <c r="HT117" s="371"/>
      <c r="HU117" s="371"/>
      <c r="HV117" s="371"/>
      <c r="HW117" s="371"/>
      <c r="HX117" s="371"/>
      <c r="HY117" s="371"/>
      <c r="HZ117" s="371"/>
      <c r="IA117" s="371"/>
      <c r="IB117" s="371"/>
      <c r="IC117" s="371"/>
      <c r="ID117" s="371"/>
      <c r="IE117" s="371"/>
      <c r="IF117" s="371"/>
      <c r="IG117" s="371"/>
      <c r="IH117" s="371"/>
      <c r="II117" s="371"/>
      <c r="IJ117" s="371"/>
    </row>
    <row r="118" spans="1:244" ht="26.4" x14ac:dyDescent="0.35">
      <c r="A118" s="363">
        <v>4</v>
      </c>
      <c r="B118" s="364" t="s">
        <v>165</v>
      </c>
      <c r="C118" s="365" t="s">
        <v>162</v>
      </c>
      <c r="D118" s="366">
        <v>96</v>
      </c>
      <c r="E118" s="366">
        <v>97</v>
      </c>
      <c r="F118" s="366">
        <v>97</v>
      </c>
      <c r="G118" s="367">
        <v>97</v>
      </c>
      <c r="H118" s="368">
        <f t="shared" si="10"/>
        <v>101.04166666666667</v>
      </c>
      <c r="I118" s="369">
        <f t="shared" si="8"/>
        <v>100</v>
      </c>
      <c r="J118" s="368"/>
      <c r="K118" s="370">
        <f t="shared" si="9"/>
        <v>0</v>
      </c>
      <c r="L118" s="371"/>
      <c r="M118" s="371"/>
      <c r="N118" s="371"/>
      <c r="O118" s="371"/>
      <c r="P118" s="371"/>
      <c r="Q118" s="371"/>
      <c r="R118" s="371"/>
      <c r="S118" s="371"/>
      <c r="T118" s="371"/>
      <c r="U118" s="371"/>
      <c r="V118" s="371"/>
      <c r="W118" s="371"/>
      <c r="X118" s="371"/>
      <c r="Y118" s="371"/>
      <c r="Z118" s="371"/>
      <c r="AA118" s="371"/>
      <c r="AB118" s="371"/>
      <c r="AC118" s="371"/>
      <c r="AD118" s="371"/>
      <c r="AE118" s="371"/>
      <c r="AF118" s="371"/>
      <c r="AG118" s="371"/>
      <c r="AH118" s="371"/>
      <c r="AI118" s="371"/>
      <c r="AJ118" s="371"/>
      <c r="AK118" s="371"/>
      <c r="AL118" s="371"/>
      <c r="AM118" s="371"/>
      <c r="AN118" s="371"/>
      <c r="AO118" s="371"/>
      <c r="AP118" s="371"/>
      <c r="AQ118" s="371"/>
      <c r="AR118" s="371"/>
      <c r="AS118" s="371"/>
      <c r="AT118" s="371"/>
      <c r="AU118" s="371"/>
      <c r="AV118" s="371"/>
      <c r="AW118" s="371"/>
      <c r="AX118" s="371"/>
      <c r="AY118" s="371"/>
      <c r="AZ118" s="371"/>
      <c r="BA118" s="371"/>
      <c r="BB118" s="371"/>
      <c r="BC118" s="371"/>
      <c r="BD118" s="371"/>
      <c r="BE118" s="371"/>
      <c r="BF118" s="371"/>
      <c r="BG118" s="371"/>
      <c r="BH118" s="371"/>
      <c r="BI118" s="371"/>
      <c r="BJ118" s="371"/>
      <c r="BK118" s="371"/>
      <c r="BL118" s="371"/>
      <c r="BM118" s="371"/>
      <c r="BN118" s="371"/>
      <c r="BO118" s="371"/>
      <c r="BP118" s="371"/>
      <c r="BQ118" s="371"/>
      <c r="BR118" s="371"/>
      <c r="BS118" s="371"/>
      <c r="BT118" s="371"/>
      <c r="BU118" s="371"/>
      <c r="BV118" s="371"/>
      <c r="BW118" s="371"/>
      <c r="BX118" s="371"/>
      <c r="BY118" s="371"/>
      <c r="BZ118" s="371"/>
      <c r="CA118" s="371"/>
      <c r="CB118" s="371"/>
      <c r="CC118" s="371"/>
      <c r="CD118" s="371"/>
      <c r="CE118" s="371"/>
      <c r="CF118" s="371"/>
      <c r="CG118" s="371"/>
      <c r="CH118" s="371"/>
      <c r="CI118" s="371"/>
      <c r="CJ118" s="371"/>
      <c r="CK118" s="371"/>
      <c r="CL118" s="371"/>
      <c r="CM118" s="371"/>
      <c r="CN118" s="371"/>
      <c r="CO118" s="371"/>
      <c r="CP118" s="371"/>
      <c r="CQ118" s="371"/>
      <c r="CR118" s="371"/>
      <c r="CS118" s="371"/>
      <c r="CT118" s="371"/>
      <c r="CU118" s="371"/>
      <c r="CV118" s="371"/>
      <c r="CW118" s="371"/>
      <c r="CX118" s="371"/>
      <c r="CY118" s="371"/>
      <c r="CZ118" s="371"/>
      <c r="DA118" s="371"/>
      <c r="DB118" s="371"/>
      <c r="DC118" s="371"/>
      <c r="DD118" s="371"/>
      <c r="DE118" s="371"/>
      <c r="DF118" s="371"/>
      <c r="DG118" s="371"/>
      <c r="DH118" s="371"/>
      <c r="DI118" s="371"/>
      <c r="DJ118" s="371"/>
      <c r="DK118" s="371"/>
      <c r="DL118" s="371"/>
      <c r="DM118" s="371"/>
      <c r="DN118" s="371"/>
      <c r="DO118" s="371"/>
      <c r="DP118" s="371"/>
      <c r="DQ118" s="371"/>
      <c r="DR118" s="371"/>
      <c r="DS118" s="371"/>
      <c r="DT118" s="371"/>
      <c r="DU118" s="371"/>
      <c r="DV118" s="371"/>
      <c r="DW118" s="371"/>
      <c r="DX118" s="371"/>
      <c r="DY118" s="371"/>
      <c r="DZ118" s="371"/>
      <c r="EA118" s="371"/>
      <c r="EB118" s="371"/>
      <c r="EC118" s="371"/>
      <c r="ED118" s="371"/>
      <c r="EE118" s="371"/>
      <c r="EF118" s="371"/>
      <c r="EG118" s="371"/>
      <c r="EH118" s="371"/>
      <c r="EI118" s="371"/>
      <c r="EJ118" s="371"/>
      <c r="EK118" s="371"/>
      <c r="EL118" s="371"/>
      <c r="EM118" s="371"/>
      <c r="EN118" s="371"/>
      <c r="EO118" s="371"/>
      <c r="EP118" s="371"/>
      <c r="EQ118" s="371"/>
      <c r="ER118" s="371"/>
      <c r="ES118" s="371"/>
      <c r="ET118" s="371"/>
      <c r="EU118" s="371"/>
      <c r="EV118" s="371"/>
      <c r="EW118" s="371"/>
      <c r="EX118" s="371"/>
      <c r="EY118" s="371"/>
      <c r="EZ118" s="371"/>
      <c r="FA118" s="371"/>
      <c r="FB118" s="371"/>
      <c r="FC118" s="371"/>
      <c r="FD118" s="371"/>
      <c r="FE118" s="371"/>
      <c r="FF118" s="371"/>
      <c r="FG118" s="371"/>
      <c r="FH118" s="371"/>
      <c r="FI118" s="371"/>
      <c r="FJ118" s="371"/>
      <c r="FK118" s="371"/>
      <c r="FL118" s="371"/>
      <c r="FM118" s="371"/>
      <c r="FN118" s="371"/>
      <c r="FO118" s="371"/>
      <c r="FP118" s="371"/>
      <c r="FQ118" s="371"/>
      <c r="FR118" s="371"/>
      <c r="FS118" s="371"/>
      <c r="FT118" s="371"/>
      <c r="FU118" s="371"/>
      <c r="FV118" s="371"/>
      <c r="FW118" s="371"/>
      <c r="FX118" s="371"/>
      <c r="FY118" s="371"/>
      <c r="FZ118" s="371"/>
      <c r="GA118" s="371"/>
      <c r="GB118" s="371"/>
      <c r="GC118" s="371"/>
      <c r="GD118" s="371"/>
      <c r="GE118" s="371"/>
      <c r="GF118" s="371"/>
      <c r="GG118" s="371"/>
      <c r="GH118" s="371"/>
      <c r="GI118" s="371"/>
      <c r="GJ118" s="371"/>
      <c r="GK118" s="371"/>
      <c r="GL118" s="371"/>
      <c r="GM118" s="371"/>
      <c r="GN118" s="371"/>
      <c r="GO118" s="371"/>
      <c r="GP118" s="371"/>
      <c r="GQ118" s="371"/>
      <c r="GR118" s="371"/>
      <c r="GS118" s="371"/>
      <c r="GT118" s="371"/>
      <c r="GU118" s="371"/>
      <c r="GV118" s="371"/>
      <c r="GW118" s="371"/>
      <c r="GX118" s="371"/>
      <c r="GY118" s="371"/>
      <c r="GZ118" s="371"/>
      <c r="HA118" s="371"/>
      <c r="HB118" s="371"/>
      <c r="HC118" s="371"/>
      <c r="HD118" s="371"/>
      <c r="HE118" s="371"/>
      <c r="HF118" s="371"/>
      <c r="HG118" s="371"/>
      <c r="HH118" s="371"/>
      <c r="HI118" s="371"/>
      <c r="HJ118" s="371"/>
      <c r="HK118" s="371"/>
      <c r="HL118" s="371"/>
      <c r="HM118" s="371"/>
      <c r="HN118" s="371"/>
      <c r="HO118" s="371"/>
      <c r="HP118" s="371"/>
      <c r="HQ118" s="371"/>
      <c r="HR118" s="371"/>
      <c r="HS118" s="371"/>
      <c r="HT118" s="371"/>
      <c r="HU118" s="371"/>
      <c r="HV118" s="371"/>
      <c r="HW118" s="371"/>
      <c r="HX118" s="371"/>
      <c r="HY118" s="371"/>
      <c r="HZ118" s="371"/>
      <c r="IA118" s="371"/>
      <c r="IB118" s="371"/>
      <c r="IC118" s="371"/>
      <c r="ID118" s="371"/>
      <c r="IE118" s="371"/>
      <c r="IF118" s="371"/>
      <c r="IG118" s="371"/>
      <c r="IH118" s="371"/>
      <c r="II118" s="371"/>
      <c r="IJ118" s="371"/>
    </row>
    <row r="119" spans="1:244" ht="26.4" x14ac:dyDescent="0.35">
      <c r="A119" s="493">
        <v>5</v>
      </c>
      <c r="B119" s="494" t="s">
        <v>164</v>
      </c>
      <c r="C119" s="495" t="s">
        <v>162</v>
      </c>
      <c r="D119" s="496">
        <v>275</v>
      </c>
      <c r="E119" s="496">
        <v>285</v>
      </c>
      <c r="F119" s="496">
        <v>285</v>
      </c>
      <c r="G119" s="367">
        <v>285</v>
      </c>
      <c r="H119" s="368">
        <f t="shared" si="10"/>
        <v>103.63636363636364</v>
      </c>
      <c r="I119" s="369">
        <f t="shared" si="8"/>
        <v>100</v>
      </c>
      <c r="J119" s="368"/>
      <c r="K119" s="370">
        <f t="shared" si="9"/>
        <v>0</v>
      </c>
      <c r="L119" s="371"/>
      <c r="M119" s="371"/>
      <c r="N119" s="371"/>
      <c r="O119" s="371"/>
      <c r="P119" s="371"/>
      <c r="Q119" s="371"/>
      <c r="R119" s="371"/>
      <c r="S119" s="371"/>
      <c r="T119" s="371"/>
      <c r="U119" s="371"/>
      <c r="V119" s="371"/>
      <c r="W119" s="371"/>
      <c r="X119" s="371"/>
      <c r="Y119" s="371"/>
      <c r="Z119" s="371"/>
      <c r="AA119" s="371"/>
      <c r="AB119" s="371"/>
      <c r="AC119" s="371"/>
      <c r="AD119" s="371"/>
      <c r="AE119" s="371"/>
      <c r="AF119" s="371"/>
      <c r="AG119" s="371"/>
      <c r="AH119" s="371"/>
      <c r="AI119" s="371"/>
      <c r="AJ119" s="371"/>
      <c r="AK119" s="371"/>
      <c r="AL119" s="371"/>
      <c r="AM119" s="371"/>
      <c r="AN119" s="371"/>
      <c r="AO119" s="371"/>
      <c r="AP119" s="371"/>
      <c r="AQ119" s="371"/>
      <c r="AR119" s="371"/>
      <c r="AS119" s="371"/>
      <c r="AT119" s="371"/>
      <c r="AU119" s="371"/>
      <c r="AV119" s="371"/>
      <c r="AW119" s="371"/>
      <c r="AX119" s="371"/>
      <c r="AY119" s="371"/>
      <c r="AZ119" s="371"/>
      <c r="BA119" s="371"/>
      <c r="BB119" s="371"/>
      <c r="BC119" s="371"/>
      <c r="BD119" s="371"/>
      <c r="BE119" s="371"/>
      <c r="BF119" s="371"/>
      <c r="BG119" s="371"/>
      <c r="BH119" s="371"/>
      <c r="BI119" s="371"/>
      <c r="BJ119" s="371"/>
      <c r="BK119" s="371"/>
      <c r="BL119" s="371"/>
      <c r="BM119" s="371"/>
      <c r="BN119" s="371"/>
      <c r="BO119" s="371"/>
      <c r="BP119" s="371"/>
      <c r="BQ119" s="371"/>
      <c r="BR119" s="371"/>
      <c r="BS119" s="371"/>
      <c r="BT119" s="371"/>
      <c r="BU119" s="371"/>
      <c r="BV119" s="371"/>
      <c r="BW119" s="371"/>
      <c r="BX119" s="371"/>
      <c r="BY119" s="371"/>
      <c r="BZ119" s="371"/>
      <c r="CA119" s="371"/>
      <c r="CB119" s="371"/>
      <c r="CC119" s="371"/>
      <c r="CD119" s="371"/>
      <c r="CE119" s="371"/>
      <c r="CF119" s="371"/>
      <c r="CG119" s="371"/>
      <c r="CH119" s="371"/>
      <c r="CI119" s="371"/>
      <c r="CJ119" s="371"/>
      <c r="CK119" s="371"/>
      <c r="CL119" s="371"/>
      <c r="CM119" s="371"/>
      <c r="CN119" s="371"/>
      <c r="CO119" s="371"/>
      <c r="CP119" s="371"/>
      <c r="CQ119" s="371"/>
      <c r="CR119" s="371"/>
      <c r="CS119" s="371"/>
      <c r="CT119" s="371"/>
      <c r="CU119" s="371"/>
      <c r="CV119" s="371"/>
      <c r="CW119" s="371"/>
      <c r="CX119" s="371"/>
      <c r="CY119" s="371"/>
      <c r="CZ119" s="371"/>
      <c r="DA119" s="371"/>
      <c r="DB119" s="371"/>
      <c r="DC119" s="371"/>
      <c r="DD119" s="371"/>
      <c r="DE119" s="371"/>
      <c r="DF119" s="371"/>
      <c r="DG119" s="371"/>
      <c r="DH119" s="371"/>
      <c r="DI119" s="371"/>
      <c r="DJ119" s="371"/>
      <c r="DK119" s="371"/>
      <c r="DL119" s="371"/>
      <c r="DM119" s="371"/>
      <c r="DN119" s="371"/>
      <c r="DO119" s="371"/>
      <c r="DP119" s="371"/>
      <c r="DQ119" s="371"/>
      <c r="DR119" s="371"/>
      <c r="DS119" s="371"/>
      <c r="DT119" s="371"/>
      <c r="DU119" s="371"/>
      <c r="DV119" s="371"/>
      <c r="DW119" s="371"/>
      <c r="DX119" s="371"/>
      <c r="DY119" s="371"/>
      <c r="DZ119" s="371"/>
      <c r="EA119" s="371"/>
      <c r="EB119" s="371"/>
      <c r="EC119" s="371"/>
      <c r="ED119" s="371"/>
      <c r="EE119" s="371"/>
      <c r="EF119" s="371"/>
      <c r="EG119" s="371"/>
      <c r="EH119" s="371"/>
      <c r="EI119" s="371"/>
      <c r="EJ119" s="371"/>
      <c r="EK119" s="371"/>
      <c r="EL119" s="371"/>
      <c r="EM119" s="371"/>
      <c r="EN119" s="371"/>
      <c r="EO119" s="371"/>
      <c r="EP119" s="371"/>
      <c r="EQ119" s="371"/>
      <c r="ER119" s="371"/>
      <c r="ES119" s="371"/>
      <c r="ET119" s="371"/>
      <c r="EU119" s="371"/>
      <c r="EV119" s="371"/>
      <c r="EW119" s="371"/>
      <c r="EX119" s="371"/>
      <c r="EY119" s="371"/>
      <c r="EZ119" s="371"/>
      <c r="FA119" s="371"/>
      <c r="FB119" s="371"/>
      <c r="FC119" s="371"/>
      <c r="FD119" s="371"/>
      <c r="FE119" s="371"/>
      <c r="FF119" s="371"/>
      <c r="FG119" s="371"/>
      <c r="FH119" s="371"/>
      <c r="FI119" s="371"/>
      <c r="FJ119" s="371"/>
      <c r="FK119" s="371"/>
      <c r="FL119" s="371"/>
      <c r="FM119" s="371"/>
      <c r="FN119" s="371"/>
      <c r="FO119" s="371"/>
      <c r="FP119" s="371"/>
      <c r="FQ119" s="371"/>
      <c r="FR119" s="371"/>
      <c r="FS119" s="371"/>
      <c r="FT119" s="371"/>
      <c r="FU119" s="371"/>
      <c r="FV119" s="371"/>
      <c r="FW119" s="371"/>
      <c r="FX119" s="371"/>
      <c r="FY119" s="371"/>
      <c r="FZ119" s="371"/>
      <c r="GA119" s="371"/>
      <c r="GB119" s="371"/>
      <c r="GC119" s="371"/>
      <c r="GD119" s="371"/>
      <c r="GE119" s="371"/>
      <c r="GF119" s="371"/>
      <c r="GG119" s="371"/>
      <c r="GH119" s="371"/>
      <c r="GI119" s="371"/>
      <c r="GJ119" s="371"/>
      <c r="GK119" s="371"/>
      <c r="GL119" s="371"/>
      <c r="GM119" s="371"/>
      <c r="GN119" s="371"/>
      <c r="GO119" s="371"/>
      <c r="GP119" s="371"/>
      <c r="GQ119" s="371"/>
      <c r="GR119" s="371"/>
      <c r="GS119" s="371"/>
      <c r="GT119" s="371"/>
      <c r="GU119" s="371"/>
      <c r="GV119" s="371"/>
      <c r="GW119" s="371"/>
      <c r="GX119" s="371"/>
      <c r="GY119" s="371"/>
      <c r="GZ119" s="371"/>
      <c r="HA119" s="371"/>
      <c r="HB119" s="371"/>
      <c r="HC119" s="371"/>
      <c r="HD119" s="371"/>
      <c r="HE119" s="371"/>
      <c r="HF119" s="371"/>
      <c r="HG119" s="371"/>
      <c r="HH119" s="371"/>
      <c r="HI119" s="371"/>
      <c r="HJ119" s="371"/>
      <c r="HK119" s="371"/>
      <c r="HL119" s="371"/>
      <c r="HM119" s="371"/>
      <c r="HN119" s="371"/>
      <c r="HO119" s="371"/>
      <c r="HP119" s="371"/>
      <c r="HQ119" s="371"/>
      <c r="HR119" s="371"/>
      <c r="HS119" s="371"/>
      <c r="HT119" s="371"/>
      <c r="HU119" s="371"/>
      <c r="HV119" s="371"/>
      <c r="HW119" s="371"/>
      <c r="HX119" s="371"/>
      <c r="HY119" s="371"/>
      <c r="HZ119" s="371"/>
      <c r="IA119" s="371"/>
      <c r="IB119" s="371"/>
      <c r="IC119" s="371"/>
      <c r="ID119" s="371"/>
      <c r="IE119" s="371"/>
      <c r="IF119" s="371"/>
      <c r="IG119" s="371"/>
      <c r="IH119" s="371"/>
      <c r="II119" s="371"/>
      <c r="IJ119" s="371"/>
    </row>
    <row r="120" spans="1:244" ht="26.4" x14ac:dyDescent="0.35">
      <c r="A120" s="410">
        <v>6</v>
      </c>
      <c r="B120" s="497" t="s">
        <v>163</v>
      </c>
      <c r="C120" s="410" t="s">
        <v>162</v>
      </c>
      <c r="D120" s="498">
        <v>112</v>
      </c>
      <c r="E120" s="498">
        <v>87</v>
      </c>
      <c r="F120" s="498">
        <v>87</v>
      </c>
      <c r="G120" s="367">
        <v>112</v>
      </c>
      <c r="H120" s="368">
        <f t="shared" si="10"/>
        <v>77.678571428571431</v>
      </c>
      <c r="I120" s="369">
        <f t="shared" si="8"/>
        <v>128.73563218390805</v>
      </c>
      <c r="J120" s="368"/>
      <c r="K120" s="370">
        <f t="shared" si="9"/>
        <v>25</v>
      </c>
      <c r="L120" s="371"/>
      <c r="M120" s="371"/>
      <c r="N120" s="371"/>
      <c r="O120" s="371"/>
      <c r="P120" s="371"/>
      <c r="Q120" s="371"/>
      <c r="R120" s="371"/>
      <c r="S120" s="371"/>
      <c r="T120" s="371"/>
      <c r="U120" s="371"/>
      <c r="V120" s="371"/>
      <c r="W120" s="371"/>
      <c r="X120" s="371"/>
      <c r="Y120" s="371"/>
      <c r="Z120" s="371"/>
      <c r="AA120" s="371"/>
      <c r="AB120" s="371"/>
      <c r="AC120" s="371"/>
      <c r="AD120" s="371"/>
      <c r="AE120" s="371"/>
      <c r="AF120" s="371"/>
      <c r="AG120" s="371"/>
      <c r="AH120" s="371"/>
      <c r="AI120" s="371"/>
      <c r="AJ120" s="371"/>
      <c r="AK120" s="371"/>
      <c r="AL120" s="371"/>
      <c r="AM120" s="371"/>
      <c r="AN120" s="371"/>
      <c r="AO120" s="371"/>
      <c r="AP120" s="371"/>
      <c r="AQ120" s="371"/>
      <c r="AR120" s="371"/>
      <c r="AS120" s="371"/>
      <c r="AT120" s="371"/>
      <c r="AU120" s="371"/>
      <c r="AV120" s="371"/>
      <c r="AW120" s="371"/>
      <c r="AX120" s="371"/>
      <c r="AY120" s="371"/>
      <c r="AZ120" s="371"/>
      <c r="BA120" s="371"/>
      <c r="BB120" s="371"/>
      <c r="BC120" s="371"/>
      <c r="BD120" s="371"/>
      <c r="BE120" s="371"/>
      <c r="BF120" s="371"/>
      <c r="BG120" s="371"/>
      <c r="BH120" s="371"/>
      <c r="BI120" s="371"/>
      <c r="BJ120" s="371"/>
      <c r="BK120" s="371"/>
      <c r="BL120" s="371"/>
      <c r="BM120" s="371"/>
      <c r="BN120" s="371"/>
      <c r="BO120" s="371"/>
      <c r="BP120" s="371"/>
      <c r="BQ120" s="371"/>
      <c r="BR120" s="371"/>
      <c r="BS120" s="371"/>
      <c r="BT120" s="371"/>
      <c r="BU120" s="371"/>
      <c r="BV120" s="371"/>
      <c r="BW120" s="371"/>
      <c r="BX120" s="371"/>
      <c r="BY120" s="371"/>
      <c r="BZ120" s="371"/>
      <c r="CA120" s="371"/>
      <c r="CB120" s="371"/>
      <c r="CC120" s="371"/>
      <c r="CD120" s="371"/>
      <c r="CE120" s="371"/>
      <c r="CF120" s="371"/>
      <c r="CG120" s="371"/>
      <c r="CH120" s="371"/>
      <c r="CI120" s="371"/>
      <c r="CJ120" s="371"/>
      <c r="CK120" s="371"/>
      <c r="CL120" s="371"/>
      <c r="CM120" s="371"/>
      <c r="CN120" s="371"/>
      <c r="CO120" s="371"/>
      <c r="CP120" s="371"/>
      <c r="CQ120" s="371"/>
      <c r="CR120" s="371"/>
      <c r="CS120" s="371"/>
      <c r="CT120" s="371"/>
      <c r="CU120" s="371"/>
      <c r="CV120" s="371"/>
      <c r="CW120" s="371"/>
      <c r="CX120" s="371"/>
      <c r="CY120" s="371"/>
      <c r="CZ120" s="371"/>
      <c r="DA120" s="371"/>
      <c r="DB120" s="371"/>
      <c r="DC120" s="371"/>
      <c r="DD120" s="371"/>
      <c r="DE120" s="371"/>
      <c r="DF120" s="371"/>
      <c r="DG120" s="371"/>
      <c r="DH120" s="371"/>
      <c r="DI120" s="371"/>
      <c r="DJ120" s="371"/>
      <c r="DK120" s="371"/>
      <c r="DL120" s="371"/>
      <c r="DM120" s="371"/>
      <c r="DN120" s="371"/>
      <c r="DO120" s="371"/>
      <c r="DP120" s="371"/>
      <c r="DQ120" s="371"/>
      <c r="DR120" s="371"/>
      <c r="DS120" s="371"/>
      <c r="DT120" s="371"/>
      <c r="DU120" s="371"/>
      <c r="DV120" s="371"/>
      <c r="DW120" s="371"/>
      <c r="DX120" s="371"/>
      <c r="DY120" s="371"/>
      <c r="DZ120" s="371"/>
      <c r="EA120" s="371"/>
      <c r="EB120" s="371"/>
      <c r="EC120" s="371"/>
      <c r="ED120" s="371"/>
      <c r="EE120" s="371"/>
      <c r="EF120" s="371"/>
      <c r="EG120" s="371"/>
      <c r="EH120" s="371"/>
      <c r="EI120" s="371"/>
      <c r="EJ120" s="371"/>
      <c r="EK120" s="371"/>
      <c r="EL120" s="371"/>
      <c r="EM120" s="371"/>
      <c r="EN120" s="371"/>
      <c r="EO120" s="371"/>
      <c r="EP120" s="371"/>
      <c r="EQ120" s="371"/>
      <c r="ER120" s="371"/>
      <c r="ES120" s="371"/>
      <c r="ET120" s="371"/>
      <c r="EU120" s="371"/>
      <c r="EV120" s="371"/>
      <c r="EW120" s="371"/>
      <c r="EX120" s="371"/>
      <c r="EY120" s="371"/>
      <c r="EZ120" s="371"/>
      <c r="FA120" s="371"/>
      <c r="FB120" s="371"/>
      <c r="FC120" s="371"/>
      <c r="FD120" s="371"/>
      <c r="FE120" s="371"/>
      <c r="FF120" s="371"/>
      <c r="FG120" s="371"/>
      <c r="FH120" s="371"/>
      <c r="FI120" s="371"/>
      <c r="FJ120" s="371"/>
      <c r="FK120" s="371"/>
      <c r="FL120" s="371"/>
      <c r="FM120" s="371"/>
      <c r="FN120" s="371"/>
      <c r="FO120" s="371"/>
      <c r="FP120" s="371"/>
      <c r="FQ120" s="371"/>
      <c r="FR120" s="371"/>
      <c r="FS120" s="371"/>
      <c r="FT120" s="371"/>
      <c r="FU120" s="371"/>
      <c r="FV120" s="371"/>
      <c r="FW120" s="371"/>
      <c r="FX120" s="371"/>
      <c r="FY120" s="371"/>
      <c r="FZ120" s="371"/>
      <c r="GA120" s="371"/>
      <c r="GB120" s="371"/>
      <c r="GC120" s="371"/>
      <c r="GD120" s="371"/>
      <c r="GE120" s="371"/>
      <c r="GF120" s="371"/>
      <c r="GG120" s="371"/>
      <c r="GH120" s="371"/>
      <c r="GI120" s="371"/>
      <c r="GJ120" s="371"/>
      <c r="GK120" s="371"/>
      <c r="GL120" s="371"/>
      <c r="GM120" s="371"/>
      <c r="GN120" s="371"/>
      <c r="GO120" s="371"/>
      <c r="GP120" s="371"/>
      <c r="GQ120" s="371"/>
      <c r="GR120" s="371"/>
      <c r="GS120" s="371"/>
      <c r="GT120" s="371"/>
      <c r="GU120" s="371"/>
      <c r="GV120" s="371"/>
      <c r="GW120" s="371"/>
      <c r="GX120" s="371"/>
      <c r="GY120" s="371"/>
      <c r="GZ120" s="371"/>
      <c r="HA120" s="371"/>
      <c r="HB120" s="371"/>
      <c r="HC120" s="371"/>
      <c r="HD120" s="371"/>
      <c r="HE120" s="371"/>
      <c r="HF120" s="371"/>
      <c r="HG120" s="371"/>
      <c r="HH120" s="371"/>
      <c r="HI120" s="371"/>
      <c r="HJ120" s="371"/>
      <c r="HK120" s="371"/>
      <c r="HL120" s="371"/>
      <c r="HM120" s="371"/>
      <c r="HN120" s="371"/>
      <c r="HO120" s="371"/>
      <c r="HP120" s="371"/>
      <c r="HQ120" s="371"/>
      <c r="HR120" s="371"/>
      <c r="HS120" s="371"/>
      <c r="HT120" s="371"/>
      <c r="HU120" s="371"/>
      <c r="HV120" s="371"/>
      <c r="HW120" s="371"/>
      <c r="HX120" s="371"/>
      <c r="HY120" s="371"/>
      <c r="HZ120" s="371"/>
      <c r="IA120" s="371"/>
      <c r="IB120" s="371"/>
      <c r="IC120" s="371"/>
      <c r="ID120" s="371"/>
      <c r="IE120" s="371"/>
      <c r="IF120" s="371"/>
      <c r="IG120" s="371"/>
      <c r="IH120" s="371"/>
      <c r="II120" s="371"/>
      <c r="IJ120" s="371"/>
    </row>
    <row r="121" spans="1:244" ht="16.2" thickBot="1" x14ac:dyDescent="0.4">
      <c r="A121" s="499"/>
      <c r="B121" s="500"/>
      <c r="C121" s="501"/>
      <c r="D121" s="502"/>
      <c r="E121" s="502"/>
      <c r="F121" s="503"/>
      <c r="G121" s="503"/>
      <c r="H121" s="504"/>
      <c r="I121" s="505"/>
      <c r="J121" s="506"/>
      <c r="K121" s="370"/>
      <c r="M121" s="507"/>
    </row>
    <row r="122" spans="1:244" ht="16.2" thickTop="1" x14ac:dyDescent="0.35">
      <c r="A122" s="508"/>
      <c r="B122" s="509"/>
      <c r="D122" s="510"/>
      <c r="E122" s="510"/>
      <c r="F122" s="511"/>
      <c r="G122" s="510"/>
      <c r="H122" s="370"/>
      <c r="I122" s="512"/>
      <c r="J122" s="513"/>
      <c r="K122" s="513"/>
      <c r="M122" s="507"/>
    </row>
    <row r="123" spans="1:244" x14ac:dyDescent="0.35">
      <c r="A123" s="373"/>
    </row>
    <row r="124" spans="1:244" x14ac:dyDescent="0.35">
      <c r="A124" s="373"/>
    </row>
  </sheetData>
  <mergeCells count="11">
    <mergeCell ref="H5:I6"/>
    <mergeCell ref="J5:J7"/>
    <mergeCell ref="G5:G7"/>
    <mergeCell ref="A1:B1"/>
    <mergeCell ref="A2:J2"/>
    <mergeCell ref="A3:J3"/>
    <mergeCell ref="A5:A7"/>
    <mergeCell ref="B5:B7"/>
    <mergeCell ref="C5:C7"/>
    <mergeCell ref="D5:D7"/>
    <mergeCell ref="E5:F6"/>
  </mergeCells>
  <pageMargins left="0.43307086614173229" right="0.19685039370078741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IJ64"/>
  <sheetViews>
    <sheetView view="pageBreakPreview" topLeftCell="A43" zoomScaleNormal="85" zoomScaleSheetLayoutView="100" workbookViewId="0">
      <selection activeCell="T59" sqref="T59"/>
    </sheetView>
  </sheetViews>
  <sheetFormatPr defaultRowHeight="13.8" x14ac:dyDescent="0.25"/>
  <cols>
    <col min="1" max="1" width="4" style="30" customWidth="1"/>
    <col min="2" max="2" width="37.81640625" style="30" customWidth="1"/>
    <col min="3" max="3" width="6.54296875" style="30" customWidth="1"/>
    <col min="4" max="4" width="8" style="30" customWidth="1"/>
    <col min="5" max="5" width="8.453125" style="30" customWidth="1"/>
    <col min="6" max="6" width="9.1796875" style="30" hidden="1" customWidth="1"/>
    <col min="7" max="7" width="9.90625" style="36" customWidth="1"/>
    <col min="8" max="10" width="9.1796875" style="30" customWidth="1"/>
    <col min="11" max="11" width="6" style="30" customWidth="1"/>
    <col min="12" max="13" width="8.984375E-2" style="30" hidden="1" customWidth="1"/>
    <col min="14" max="14" width="8.984375E-2" style="30" customWidth="1"/>
    <col min="15" max="15" width="0" style="30" hidden="1" customWidth="1"/>
    <col min="16" max="244" width="8.90625" style="30"/>
    <col min="245" max="245" width="4" style="30" customWidth="1"/>
    <col min="246" max="246" width="28.36328125" style="30" customWidth="1"/>
    <col min="247" max="247" width="6.54296875" style="30" customWidth="1"/>
    <col min="248" max="259" width="0" style="30" hidden="1" customWidth="1"/>
    <col min="260" max="260" width="8.453125" style="30" customWidth="1"/>
    <col min="261" max="261" width="0" style="30" hidden="1" customWidth="1"/>
    <col min="262" max="262" width="9.1796875" style="30" customWidth="1"/>
    <col min="263" max="263" width="9.81640625" style="30" customWidth="1"/>
    <col min="264" max="264" width="6.81640625" style="30" customWidth="1"/>
    <col min="265" max="265" width="8.1796875" style="30" customWidth="1"/>
    <col min="266" max="266" width="8.984375E-2" style="30" customWidth="1"/>
    <col min="267" max="268" width="0" style="30" hidden="1" customWidth="1"/>
    <col min="269" max="270" width="8" style="30" customWidth="1"/>
    <col min="271" max="500" width="8.90625" style="30"/>
    <col min="501" max="501" width="4" style="30" customWidth="1"/>
    <col min="502" max="502" width="28.36328125" style="30" customWidth="1"/>
    <col min="503" max="503" width="6.54296875" style="30" customWidth="1"/>
    <col min="504" max="515" width="0" style="30" hidden="1" customWidth="1"/>
    <col min="516" max="516" width="8.453125" style="30" customWidth="1"/>
    <col min="517" max="517" width="0" style="30" hidden="1" customWidth="1"/>
    <col min="518" max="518" width="9.1796875" style="30" customWidth="1"/>
    <col min="519" max="519" width="9.81640625" style="30" customWidth="1"/>
    <col min="520" max="520" width="6.81640625" style="30" customWidth="1"/>
    <col min="521" max="521" width="8.1796875" style="30" customWidth="1"/>
    <col min="522" max="522" width="8.984375E-2" style="30" customWidth="1"/>
    <col min="523" max="524" width="0" style="30" hidden="1" customWidth="1"/>
    <col min="525" max="526" width="8" style="30" customWidth="1"/>
    <col min="527" max="756" width="8.90625" style="30"/>
    <col min="757" max="757" width="4" style="30" customWidth="1"/>
    <col min="758" max="758" width="28.36328125" style="30" customWidth="1"/>
    <col min="759" max="759" width="6.54296875" style="30" customWidth="1"/>
    <col min="760" max="771" width="0" style="30" hidden="1" customWidth="1"/>
    <col min="772" max="772" width="8.453125" style="30" customWidth="1"/>
    <col min="773" max="773" width="0" style="30" hidden="1" customWidth="1"/>
    <col min="774" max="774" width="9.1796875" style="30" customWidth="1"/>
    <col min="775" max="775" width="9.81640625" style="30" customWidth="1"/>
    <col min="776" max="776" width="6.81640625" style="30" customWidth="1"/>
    <col min="777" max="777" width="8.1796875" style="30" customWidth="1"/>
    <col min="778" max="778" width="8.984375E-2" style="30" customWidth="1"/>
    <col min="779" max="780" width="0" style="30" hidden="1" customWidth="1"/>
    <col min="781" max="782" width="8" style="30" customWidth="1"/>
    <col min="783" max="1012" width="8.90625" style="30"/>
    <col min="1013" max="1013" width="4" style="30" customWidth="1"/>
    <col min="1014" max="1014" width="28.36328125" style="30" customWidth="1"/>
    <col min="1015" max="1015" width="6.54296875" style="30" customWidth="1"/>
    <col min="1016" max="1027" width="0" style="30" hidden="1" customWidth="1"/>
    <col min="1028" max="1028" width="8.453125" style="30" customWidth="1"/>
    <col min="1029" max="1029" width="0" style="30" hidden="1" customWidth="1"/>
    <col min="1030" max="1030" width="9.1796875" style="30" customWidth="1"/>
    <col min="1031" max="1031" width="9.81640625" style="30" customWidth="1"/>
    <col min="1032" max="1032" width="6.81640625" style="30" customWidth="1"/>
    <col min="1033" max="1033" width="8.1796875" style="30" customWidth="1"/>
    <col min="1034" max="1034" width="8.984375E-2" style="30" customWidth="1"/>
    <col min="1035" max="1036" width="0" style="30" hidden="1" customWidth="1"/>
    <col min="1037" max="1038" width="8" style="30" customWidth="1"/>
    <col min="1039" max="1268" width="8.90625" style="30"/>
    <col min="1269" max="1269" width="4" style="30" customWidth="1"/>
    <col min="1270" max="1270" width="28.36328125" style="30" customWidth="1"/>
    <col min="1271" max="1271" width="6.54296875" style="30" customWidth="1"/>
    <col min="1272" max="1283" width="0" style="30" hidden="1" customWidth="1"/>
    <col min="1284" max="1284" width="8.453125" style="30" customWidth="1"/>
    <col min="1285" max="1285" width="0" style="30" hidden="1" customWidth="1"/>
    <col min="1286" max="1286" width="9.1796875" style="30" customWidth="1"/>
    <col min="1287" max="1287" width="9.81640625" style="30" customWidth="1"/>
    <col min="1288" max="1288" width="6.81640625" style="30" customWidth="1"/>
    <col min="1289" max="1289" width="8.1796875" style="30" customWidth="1"/>
    <col min="1290" max="1290" width="8.984375E-2" style="30" customWidth="1"/>
    <col min="1291" max="1292" width="0" style="30" hidden="1" customWidth="1"/>
    <col min="1293" max="1294" width="8" style="30" customWidth="1"/>
    <col min="1295" max="1524" width="8.90625" style="30"/>
    <col min="1525" max="1525" width="4" style="30" customWidth="1"/>
    <col min="1526" max="1526" width="28.36328125" style="30" customWidth="1"/>
    <col min="1527" max="1527" width="6.54296875" style="30" customWidth="1"/>
    <col min="1528" max="1539" width="0" style="30" hidden="1" customWidth="1"/>
    <col min="1540" max="1540" width="8.453125" style="30" customWidth="1"/>
    <col min="1541" max="1541" width="0" style="30" hidden="1" customWidth="1"/>
    <col min="1542" max="1542" width="9.1796875" style="30" customWidth="1"/>
    <col min="1543" max="1543" width="9.81640625" style="30" customWidth="1"/>
    <col min="1544" max="1544" width="6.81640625" style="30" customWidth="1"/>
    <col min="1545" max="1545" width="8.1796875" style="30" customWidth="1"/>
    <col min="1546" max="1546" width="8.984375E-2" style="30" customWidth="1"/>
    <col min="1547" max="1548" width="0" style="30" hidden="1" customWidth="1"/>
    <col min="1549" max="1550" width="8" style="30" customWidth="1"/>
    <col min="1551" max="1780" width="8.90625" style="30"/>
    <col min="1781" max="1781" width="4" style="30" customWidth="1"/>
    <col min="1782" max="1782" width="28.36328125" style="30" customWidth="1"/>
    <col min="1783" max="1783" width="6.54296875" style="30" customWidth="1"/>
    <col min="1784" max="1795" width="0" style="30" hidden="1" customWidth="1"/>
    <col min="1796" max="1796" width="8.453125" style="30" customWidth="1"/>
    <col min="1797" max="1797" width="0" style="30" hidden="1" customWidth="1"/>
    <col min="1798" max="1798" width="9.1796875" style="30" customWidth="1"/>
    <col min="1799" max="1799" width="9.81640625" style="30" customWidth="1"/>
    <col min="1800" max="1800" width="6.81640625" style="30" customWidth="1"/>
    <col min="1801" max="1801" width="8.1796875" style="30" customWidth="1"/>
    <col min="1802" max="1802" width="8.984375E-2" style="30" customWidth="1"/>
    <col min="1803" max="1804" width="0" style="30" hidden="1" customWidth="1"/>
    <col min="1805" max="1806" width="8" style="30" customWidth="1"/>
    <col min="1807" max="2036" width="8.90625" style="30"/>
    <col min="2037" max="2037" width="4" style="30" customWidth="1"/>
    <col min="2038" max="2038" width="28.36328125" style="30" customWidth="1"/>
    <col min="2039" max="2039" width="6.54296875" style="30" customWidth="1"/>
    <col min="2040" max="2051" width="0" style="30" hidden="1" customWidth="1"/>
    <col min="2052" max="2052" width="8.453125" style="30" customWidth="1"/>
    <col min="2053" max="2053" width="0" style="30" hidden="1" customWidth="1"/>
    <col min="2054" max="2054" width="9.1796875" style="30" customWidth="1"/>
    <col min="2055" max="2055" width="9.81640625" style="30" customWidth="1"/>
    <col min="2056" max="2056" width="6.81640625" style="30" customWidth="1"/>
    <col min="2057" max="2057" width="8.1796875" style="30" customWidth="1"/>
    <col min="2058" max="2058" width="8.984375E-2" style="30" customWidth="1"/>
    <col min="2059" max="2060" width="0" style="30" hidden="1" customWidth="1"/>
    <col min="2061" max="2062" width="8" style="30" customWidth="1"/>
    <col min="2063" max="2292" width="8.90625" style="30"/>
    <col min="2293" max="2293" width="4" style="30" customWidth="1"/>
    <col min="2294" max="2294" width="28.36328125" style="30" customWidth="1"/>
    <col min="2295" max="2295" width="6.54296875" style="30" customWidth="1"/>
    <col min="2296" max="2307" width="0" style="30" hidden="1" customWidth="1"/>
    <col min="2308" max="2308" width="8.453125" style="30" customWidth="1"/>
    <col min="2309" max="2309" width="0" style="30" hidden="1" customWidth="1"/>
    <col min="2310" max="2310" width="9.1796875" style="30" customWidth="1"/>
    <col min="2311" max="2311" width="9.81640625" style="30" customWidth="1"/>
    <col min="2312" max="2312" width="6.81640625" style="30" customWidth="1"/>
    <col min="2313" max="2313" width="8.1796875" style="30" customWidth="1"/>
    <col min="2314" max="2314" width="8.984375E-2" style="30" customWidth="1"/>
    <col min="2315" max="2316" width="0" style="30" hidden="1" customWidth="1"/>
    <col min="2317" max="2318" width="8" style="30" customWidth="1"/>
    <col min="2319" max="2548" width="8.90625" style="30"/>
    <col min="2549" max="2549" width="4" style="30" customWidth="1"/>
    <col min="2550" max="2550" width="28.36328125" style="30" customWidth="1"/>
    <col min="2551" max="2551" width="6.54296875" style="30" customWidth="1"/>
    <col min="2552" max="2563" width="0" style="30" hidden="1" customWidth="1"/>
    <col min="2564" max="2564" width="8.453125" style="30" customWidth="1"/>
    <col min="2565" max="2565" width="0" style="30" hidden="1" customWidth="1"/>
    <col min="2566" max="2566" width="9.1796875" style="30" customWidth="1"/>
    <col min="2567" max="2567" width="9.81640625" style="30" customWidth="1"/>
    <col min="2568" max="2568" width="6.81640625" style="30" customWidth="1"/>
    <col min="2569" max="2569" width="8.1796875" style="30" customWidth="1"/>
    <col min="2570" max="2570" width="8.984375E-2" style="30" customWidth="1"/>
    <col min="2571" max="2572" width="0" style="30" hidden="1" customWidth="1"/>
    <col min="2573" max="2574" width="8" style="30" customWidth="1"/>
    <col min="2575" max="2804" width="8.90625" style="30"/>
    <col min="2805" max="2805" width="4" style="30" customWidth="1"/>
    <col min="2806" max="2806" width="28.36328125" style="30" customWidth="1"/>
    <col min="2807" max="2807" width="6.54296875" style="30" customWidth="1"/>
    <col min="2808" max="2819" width="0" style="30" hidden="1" customWidth="1"/>
    <col min="2820" max="2820" width="8.453125" style="30" customWidth="1"/>
    <col min="2821" max="2821" width="0" style="30" hidden="1" customWidth="1"/>
    <col min="2822" max="2822" width="9.1796875" style="30" customWidth="1"/>
    <col min="2823" max="2823" width="9.81640625" style="30" customWidth="1"/>
    <col min="2824" max="2824" width="6.81640625" style="30" customWidth="1"/>
    <col min="2825" max="2825" width="8.1796875" style="30" customWidth="1"/>
    <col min="2826" max="2826" width="8.984375E-2" style="30" customWidth="1"/>
    <col min="2827" max="2828" width="0" style="30" hidden="1" customWidth="1"/>
    <col min="2829" max="2830" width="8" style="30" customWidth="1"/>
    <col min="2831" max="3060" width="8.90625" style="30"/>
    <col min="3061" max="3061" width="4" style="30" customWidth="1"/>
    <col min="3062" max="3062" width="28.36328125" style="30" customWidth="1"/>
    <col min="3063" max="3063" width="6.54296875" style="30" customWidth="1"/>
    <col min="3064" max="3075" width="0" style="30" hidden="1" customWidth="1"/>
    <col min="3076" max="3076" width="8.453125" style="30" customWidth="1"/>
    <col min="3077" max="3077" width="0" style="30" hidden="1" customWidth="1"/>
    <col min="3078" max="3078" width="9.1796875" style="30" customWidth="1"/>
    <col min="3079" max="3079" width="9.81640625" style="30" customWidth="1"/>
    <col min="3080" max="3080" width="6.81640625" style="30" customWidth="1"/>
    <col min="3081" max="3081" width="8.1796875" style="30" customWidth="1"/>
    <col min="3082" max="3082" width="8.984375E-2" style="30" customWidth="1"/>
    <col min="3083" max="3084" width="0" style="30" hidden="1" customWidth="1"/>
    <col min="3085" max="3086" width="8" style="30" customWidth="1"/>
    <col min="3087" max="3316" width="8.90625" style="30"/>
    <col min="3317" max="3317" width="4" style="30" customWidth="1"/>
    <col min="3318" max="3318" width="28.36328125" style="30" customWidth="1"/>
    <col min="3319" max="3319" width="6.54296875" style="30" customWidth="1"/>
    <col min="3320" max="3331" width="0" style="30" hidden="1" customWidth="1"/>
    <col min="3332" max="3332" width="8.453125" style="30" customWidth="1"/>
    <col min="3333" max="3333" width="0" style="30" hidden="1" customWidth="1"/>
    <col min="3334" max="3334" width="9.1796875" style="30" customWidth="1"/>
    <col min="3335" max="3335" width="9.81640625" style="30" customWidth="1"/>
    <col min="3336" max="3336" width="6.81640625" style="30" customWidth="1"/>
    <col min="3337" max="3337" width="8.1796875" style="30" customWidth="1"/>
    <col min="3338" max="3338" width="8.984375E-2" style="30" customWidth="1"/>
    <col min="3339" max="3340" width="0" style="30" hidden="1" customWidth="1"/>
    <col min="3341" max="3342" width="8" style="30" customWidth="1"/>
    <col min="3343" max="3572" width="8.90625" style="30"/>
    <col min="3573" max="3573" width="4" style="30" customWidth="1"/>
    <col min="3574" max="3574" width="28.36328125" style="30" customWidth="1"/>
    <col min="3575" max="3575" width="6.54296875" style="30" customWidth="1"/>
    <col min="3576" max="3587" width="0" style="30" hidden="1" customWidth="1"/>
    <col min="3588" max="3588" width="8.453125" style="30" customWidth="1"/>
    <col min="3589" max="3589" width="0" style="30" hidden="1" customWidth="1"/>
    <col min="3590" max="3590" width="9.1796875" style="30" customWidth="1"/>
    <col min="3591" max="3591" width="9.81640625" style="30" customWidth="1"/>
    <col min="3592" max="3592" width="6.81640625" style="30" customWidth="1"/>
    <col min="3593" max="3593" width="8.1796875" style="30" customWidth="1"/>
    <col min="3594" max="3594" width="8.984375E-2" style="30" customWidth="1"/>
    <col min="3595" max="3596" width="0" style="30" hidden="1" customWidth="1"/>
    <col min="3597" max="3598" width="8" style="30" customWidth="1"/>
    <col min="3599" max="3828" width="8.90625" style="30"/>
    <col min="3829" max="3829" width="4" style="30" customWidth="1"/>
    <col min="3830" max="3830" width="28.36328125" style="30" customWidth="1"/>
    <col min="3831" max="3831" width="6.54296875" style="30" customWidth="1"/>
    <col min="3832" max="3843" width="0" style="30" hidden="1" customWidth="1"/>
    <col min="3844" max="3844" width="8.453125" style="30" customWidth="1"/>
    <col min="3845" max="3845" width="0" style="30" hidden="1" customWidth="1"/>
    <col min="3846" max="3846" width="9.1796875" style="30" customWidth="1"/>
    <col min="3847" max="3847" width="9.81640625" style="30" customWidth="1"/>
    <col min="3848" max="3848" width="6.81640625" style="30" customWidth="1"/>
    <col min="3849" max="3849" width="8.1796875" style="30" customWidth="1"/>
    <col min="3850" max="3850" width="8.984375E-2" style="30" customWidth="1"/>
    <col min="3851" max="3852" width="0" style="30" hidden="1" customWidth="1"/>
    <col min="3853" max="3854" width="8" style="30" customWidth="1"/>
    <col min="3855" max="4084" width="8.90625" style="30"/>
    <col min="4085" max="4085" width="4" style="30" customWidth="1"/>
    <col min="4086" max="4086" width="28.36328125" style="30" customWidth="1"/>
    <col min="4087" max="4087" width="6.54296875" style="30" customWidth="1"/>
    <col min="4088" max="4099" width="0" style="30" hidden="1" customWidth="1"/>
    <col min="4100" max="4100" width="8.453125" style="30" customWidth="1"/>
    <col min="4101" max="4101" width="0" style="30" hidden="1" customWidth="1"/>
    <col min="4102" max="4102" width="9.1796875" style="30" customWidth="1"/>
    <col min="4103" max="4103" width="9.81640625" style="30" customWidth="1"/>
    <col min="4104" max="4104" width="6.81640625" style="30" customWidth="1"/>
    <col min="4105" max="4105" width="8.1796875" style="30" customWidth="1"/>
    <col min="4106" max="4106" width="8.984375E-2" style="30" customWidth="1"/>
    <col min="4107" max="4108" width="0" style="30" hidden="1" customWidth="1"/>
    <col min="4109" max="4110" width="8" style="30" customWidth="1"/>
    <col min="4111" max="4340" width="8.90625" style="30"/>
    <col min="4341" max="4341" width="4" style="30" customWidth="1"/>
    <col min="4342" max="4342" width="28.36328125" style="30" customWidth="1"/>
    <col min="4343" max="4343" width="6.54296875" style="30" customWidth="1"/>
    <col min="4344" max="4355" width="0" style="30" hidden="1" customWidth="1"/>
    <col min="4356" max="4356" width="8.453125" style="30" customWidth="1"/>
    <col min="4357" max="4357" width="0" style="30" hidden="1" customWidth="1"/>
    <col min="4358" max="4358" width="9.1796875" style="30" customWidth="1"/>
    <col min="4359" max="4359" width="9.81640625" style="30" customWidth="1"/>
    <col min="4360" max="4360" width="6.81640625" style="30" customWidth="1"/>
    <col min="4361" max="4361" width="8.1796875" style="30" customWidth="1"/>
    <col min="4362" max="4362" width="8.984375E-2" style="30" customWidth="1"/>
    <col min="4363" max="4364" width="0" style="30" hidden="1" customWidth="1"/>
    <col min="4365" max="4366" width="8" style="30" customWidth="1"/>
    <col min="4367" max="4596" width="8.90625" style="30"/>
    <col min="4597" max="4597" width="4" style="30" customWidth="1"/>
    <col min="4598" max="4598" width="28.36328125" style="30" customWidth="1"/>
    <col min="4599" max="4599" width="6.54296875" style="30" customWidth="1"/>
    <col min="4600" max="4611" width="0" style="30" hidden="1" customWidth="1"/>
    <col min="4612" max="4612" width="8.453125" style="30" customWidth="1"/>
    <col min="4613" max="4613" width="0" style="30" hidden="1" customWidth="1"/>
    <col min="4614" max="4614" width="9.1796875" style="30" customWidth="1"/>
    <col min="4615" max="4615" width="9.81640625" style="30" customWidth="1"/>
    <col min="4616" max="4616" width="6.81640625" style="30" customWidth="1"/>
    <col min="4617" max="4617" width="8.1796875" style="30" customWidth="1"/>
    <col min="4618" max="4618" width="8.984375E-2" style="30" customWidth="1"/>
    <col min="4619" max="4620" width="0" style="30" hidden="1" customWidth="1"/>
    <col min="4621" max="4622" width="8" style="30" customWidth="1"/>
    <col min="4623" max="4852" width="8.90625" style="30"/>
    <col min="4853" max="4853" width="4" style="30" customWidth="1"/>
    <col min="4854" max="4854" width="28.36328125" style="30" customWidth="1"/>
    <col min="4855" max="4855" width="6.54296875" style="30" customWidth="1"/>
    <col min="4856" max="4867" width="0" style="30" hidden="1" customWidth="1"/>
    <col min="4868" max="4868" width="8.453125" style="30" customWidth="1"/>
    <col min="4869" max="4869" width="0" style="30" hidden="1" customWidth="1"/>
    <col min="4870" max="4870" width="9.1796875" style="30" customWidth="1"/>
    <col min="4871" max="4871" width="9.81640625" style="30" customWidth="1"/>
    <col min="4872" max="4872" width="6.81640625" style="30" customWidth="1"/>
    <col min="4873" max="4873" width="8.1796875" style="30" customWidth="1"/>
    <col min="4874" max="4874" width="8.984375E-2" style="30" customWidth="1"/>
    <col min="4875" max="4876" width="0" style="30" hidden="1" customWidth="1"/>
    <col min="4877" max="4878" width="8" style="30" customWidth="1"/>
    <col min="4879" max="5108" width="8.90625" style="30"/>
    <col min="5109" max="5109" width="4" style="30" customWidth="1"/>
    <col min="5110" max="5110" width="28.36328125" style="30" customWidth="1"/>
    <col min="5111" max="5111" width="6.54296875" style="30" customWidth="1"/>
    <col min="5112" max="5123" width="0" style="30" hidden="1" customWidth="1"/>
    <col min="5124" max="5124" width="8.453125" style="30" customWidth="1"/>
    <col min="5125" max="5125" width="0" style="30" hidden="1" customWidth="1"/>
    <col min="5126" max="5126" width="9.1796875" style="30" customWidth="1"/>
    <col min="5127" max="5127" width="9.81640625" style="30" customWidth="1"/>
    <col min="5128" max="5128" width="6.81640625" style="30" customWidth="1"/>
    <col min="5129" max="5129" width="8.1796875" style="30" customWidth="1"/>
    <col min="5130" max="5130" width="8.984375E-2" style="30" customWidth="1"/>
    <col min="5131" max="5132" width="0" style="30" hidden="1" customWidth="1"/>
    <col min="5133" max="5134" width="8" style="30" customWidth="1"/>
    <col min="5135" max="5364" width="8.90625" style="30"/>
    <col min="5365" max="5365" width="4" style="30" customWidth="1"/>
    <col min="5366" max="5366" width="28.36328125" style="30" customWidth="1"/>
    <col min="5367" max="5367" width="6.54296875" style="30" customWidth="1"/>
    <col min="5368" max="5379" width="0" style="30" hidden="1" customWidth="1"/>
    <col min="5380" max="5380" width="8.453125" style="30" customWidth="1"/>
    <col min="5381" max="5381" width="0" style="30" hidden="1" customWidth="1"/>
    <col min="5382" max="5382" width="9.1796875" style="30" customWidth="1"/>
    <col min="5383" max="5383" width="9.81640625" style="30" customWidth="1"/>
    <col min="5384" max="5384" width="6.81640625" style="30" customWidth="1"/>
    <col min="5385" max="5385" width="8.1796875" style="30" customWidth="1"/>
    <col min="5386" max="5386" width="8.984375E-2" style="30" customWidth="1"/>
    <col min="5387" max="5388" width="0" style="30" hidden="1" customWidth="1"/>
    <col min="5389" max="5390" width="8" style="30" customWidth="1"/>
    <col min="5391" max="5620" width="8.90625" style="30"/>
    <col min="5621" max="5621" width="4" style="30" customWidth="1"/>
    <col min="5622" max="5622" width="28.36328125" style="30" customWidth="1"/>
    <col min="5623" max="5623" width="6.54296875" style="30" customWidth="1"/>
    <col min="5624" max="5635" width="0" style="30" hidden="1" customWidth="1"/>
    <col min="5636" max="5636" width="8.453125" style="30" customWidth="1"/>
    <col min="5637" max="5637" width="0" style="30" hidden="1" customWidth="1"/>
    <col min="5638" max="5638" width="9.1796875" style="30" customWidth="1"/>
    <col min="5639" max="5639" width="9.81640625" style="30" customWidth="1"/>
    <col min="5640" max="5640" width="6.81640625" style="30" customWidth="1"/>
    <col min="5641" max="5641" width="8.1796875" style="30" customWidth="1"/>
    <col min="5642" max="5642" width="8.984375E-2" style="30" customWidth="1"/>
    <col min="5643" max="5644" width="0" style="30" hidden="1" customWidth="1"/>
    <col min="5645" max="5646" width="8" style="30" customWidth="1"/>
    <col min="5647" max="5876" width="8.90625" style="30"/>
    <col min="5877" max="5877" width="4" style="30" customWidth="1"/>
    <col min="5878" max="5878" width="28.36328125" style="30" customWidth="1"/>
    <col min="5879" max="5879" width="6.54296875" style="30" customWidth="1"/>
    <col min="5880" max="5891" width="0" style="30" hidden="1" customWidth="1"/>
    <col min="5892" max="5892" width="8.453125" style="30" customWidth="1"/>
    <col min="5893" max="5893" width="0" style="30" hidden="1" customWidth="1"/>
    <col min="5894" max="5894" width="9.1796875" style="30" customWidth="1"/>
    <col min="5895" max="5895" width="9.81640625" style="30" customWidth="1"/>
    <col min="5896" max="5896" width="6.81640625" style="30" customWidth="1"/>
    <col min="5897" max="5897" width="8.1796875" style="30" customWidth="1"/>
    <col min="5898" max="5898" width="8.984375E-2" style="30" customWidth="1"/>
    <col min="5899" max="5900" width="0" style="30" hidden="1" customWidth="1"/>
    <col min="5901" max="5902" width="8" style="30" customWidth="1"/>
    <col min="5903" max="6132" width="8.90625" style="30"/>
    <col min="6133" max="6133" width="4" style="30" customWidth="1"/>
    <col min="6134" max="6134" width="28.36328125" style="30" customWidth="1"/>
    <col min="6135" max="6135" width="6.54296875" style="30" customWidth="1"/>
    <col min="6136" max="6147" width="0" style="30" hidden="1" customWidth="1"/>
    <col min="6148" max="6148" width="8.453125" style="30" customWidth="1"/>
    <col min="6149" max="6149" width="0" style="30" hidden="1" customWidth="1"/>
    <col min="6150" max="6150" width="9.1796875" style="30" customWidth="1"/>
    <col min="6151" max="6151" width="9.81640625" style="30" customWidth="1"/>
    <col min="6152" max="6152" width="6.81640625" style="30" customWidth="1"/>
    <col min="6153" max="6153" width="8.1796875" style="30" customWidth="1"/>
    <col min="6154" max="6154" width="8.984375E-2" style="30" customWidth="1"/>
    <col min="6155" max="6156" width="0" style="30" hidden="1" customWidth="1"/>
    <col min="6157" max="6158" width="8" style="30" customWidth="1"/>
    <col min="6159" max="6388" width="8.90625" style="30"/>
    <col min="6389" max="6389" width="4" style="30" customWidth="1"/>
    <col min="6390" max="6390" width="28.36328125" style="30" customWidth="1"/>
    <col min="6391" max="6391" width="6.54296875" style="30" customWidth="1"/>
    <col min="6392" max="6403" width="0" style="30" hidden="1" customWidth="1"/>
    <col min="6404" max="6404" width="8.453125" style="30" customWidth="1"/>
    <col min="6405" max="6405" width="0" style="30" hidden="1" customWidth="1"/>
    <col min="6406" max="6406" width="9.1796875" style="30" customWidth="1"/>
    <col min="6407" max="6407" width="9.81640625" style="30" customWidth="1"/>
    <col min="6408" max="6408" width="6.81640625" style="30" customWidth="1"/>
    <col min="6409" max="6409" width="8.1796875" style="30" customWidth="1"/>
    <col min="6410" max="6410" width="8.984375E-2" style="30" customWidth="1"/>
    <col min="6411" max="6412" width="0" style="30" hidden="1" customWidth="1"/>
    <col min="6413" max="6414" width="8" style="30" customWidth="1"/>
    <col min="6415" max="6644" width="8.90625" style="30"/>
    <col min="6645" max="6645" width="4" style="30" customWidth="1"/>
    <col min="6646" max="6646" width="28.36328125" style="30" customWidth="1"/>
    <col min="6647" max="6647" width="6.54296875" style="30" customWidth="1"/>
    <col min="6648" max="6659" width="0" style="30" hidden="1" customWidth="1"/>
    <col min="6660" max="6660" width="8.453125" style="30" customWidth="1"/>
    <col min="6661" max="6661" width="0" style="30" hidden="1" customWidth="1"/>
    <col min="6662" max="6662" width="9.1796875" style="30" customWidth="1"/>
    <col min="6663" max="6663" width="9.81640625" style="30" customWidth="1"/>
    <col min="6664" max="6664" width="6.81640625" style="30" customWidth="1"/>
    <col min="6665" max="6665" width="8.1796875" style="30" customWidth="1"/>
    <col min="6666" max="6666" width="8.984375E-2" style="30" customWidth="1"/>
    <col min="6667" max="6668" width="0" style="30" hidden="1" customWidth="1"/>
    <col min="6669" max="6670" width="8" style="30" customWidth="1"/>
    <col min="6671" max="6900" width="8.90625" style="30"/>
    <col min="6901" max="6901" width="4" style="30" customWidth="1"/>
    <col min="6902" max="6902" width="28.36328125" style="30" customWidth="1"/>
    <col min="6903" max="6903" width="6.54296875" style="30" customWidth="1"/>
    <col min="6904" max="6915" width="0" style="30" hidden="1" customWidth="1"/>
    <col min="6916" max="6916" width="8.453125" style="30" customWidth="1"/>
    <col min="6917" max="6917" width="0" style="30" hidden="1" customWidth="1"/>
    <col min="6918" max="6918" width="9.1796875" style="30" customWidth="1"/>
    <col min="6919" max="6919" width="9.81640625" style="30" customWidth="1"/>
    <col min="6920" max="6920" width="6.81640625" style="30" customWidth="1"/>
    <col min="6921" max="6921" width="8.1796875" style="30" customWidth="1"/>
    <col min="6922" max="6922" width="8.984375E-2" style="30" customWidth="1"/>
    <col min="6923" max="6924" width="0" style="30" hidden="1" customWidth="1"/>
    <col min="6925" max="6926" width="8" style="30" customWidth="1"/>
    <col min="6927" max="7156" width="8.90625" style="30"/>
    <col min="7157" max="7157" width="4" style="30" customWidth="1"/>
    <col min="7158" max="7158" width="28.36328125" style="30" customWidth="1"/>
    <col min="7159" max="7159" width="6.54296875" style="30" customWidth="1"/>
    <col min="7160" max="7171" width="0" style="30" hidden="1" customWidth="1"/>
    <col min="7172" max="7172" width="8.453125" style="30" customWidth="1"/>
    <col min="7173" max="7173" width="0" style="30" hidden="1" customWidth="1"/>
    <col min="7174" max="7174" width="9.1796875" style="30" customWidth="1"/>
    <col min="7175" max="7175" width="9.81640625" style="30" customWidth="1"/>
    <col min="7176" max="7176" width="6.81640625" style="30" customWidth="1"/>
    <col min="7177" max="7177" width="8.1796875" style="30" customWidth="1"/>
    <col min="7178" max="7178" width="8.984375E-2" style="30" customWidth="1"/>
    <col min="7179" max="7180" width="0" style="30" hidden="1" customWidth="1"/>
    <col min="7181" max="7182" width="8" style="30" customWidth="1"/>
    <col min="7183" max="7412" width="8.90625" style="30"/>
    <col min="7413" max="7413" width="4" style="30" customWidth="1"/>
    <col min="7414" max="7414" width="28.36328125" style="30" customWidth="1"/>
    <col min="7415" max="7415" width="6.54296875" style="30" customWidth="1"/>
    <col min="7416" max="7427" width="0" style="30" hidden="1" customWidth="1"/>
    <col min="7428" max="7428" width="8.453125" style="30" customWidth="1"/>
    <col min="7429" max="7429" width="0" style="30" hidden="1" customWidth="1"/>
    <col min="7430" max="7430" width="9.1796875" style="30" customWidth="1"/>
    <col min="7431" max="7431" width="9.81640625" style="30" customWidth="1"/>
    <col min="7432" max="7432" width="6.81640625" style="30" customWidth="1"/>
    <col min="7433" max="7433" width="8.1796875" style="30" customWidth="1"/>
    <col min="7434" max="7434" width="8.984375E-2" style="30" customWidth="1"/>
    <col min="7435" max="7436" width="0" style="30" hidden="1" customWidth="1"/>
    <col min="7437" max="7438" width="8" style="30" customWidth="1"/>
    <col min="7439" max="7668" width="8.90625" style="30"/>
    <col min="7669" max="7669" width="4" style="30" customWidth="1"/>
    <col min="7670" max="7670" width="28.36328125" style="30" customWidth="1"/>
    <col min="7671" max="7671" width="6.54296875" style="30" customWidth="1"/>
    <col min="7672" max="7683" width="0" style="30" hidden="1" customWidth="1"/>
    <col min="7684" max="7684" width="8.453125" style="30" customWidth="1"/>
    <col min="7685" max="7685" width="0" style="30" hidden="1" customWidth="1"/>
    <col min="7686" max="7686" width="9.1796875" style="30" customWidth="1"/>
    <col min="7687" max="7687" width="9.81640625" style="30" customWidth="1"/>
    <col min="7688" max="7688" width="6.81640625" style="30" customWidth="1"/>
    <col min="7689" max="7689" width="8.1796875" style="30" customWidth="1"/>
    <col min="7690" max="7690" width="8.984375E-2" style="30" customWidth="1"/>
    <col min="7691" max="7692" width="0" style="30" hidden="1" customWidth="1"/>
    <col min="7693" max="7694" width="8" style="30" customWidth="1"/>
    <col min="7695" max="7924" width="8.90625" style="30"/>
    <col min="7925" max="7925" width="4" style="30" customWidth="1"/>
    <col min="7926" max="7926" width="28.36328125" style="30" customWidth="1"/>
    <col min="7927" max="7927" width="6.54296875" style="30" customWidth="1"/>
    <col min="7928" max="7939" width="0" style="30" hidden="1" customWidth="1"/>
    <col min="7940" max="7940" width="8.453125" style="30" customWidth="1"/>
    <col min="7941" max="7941" width="0" style="30" hidden="1" customWidth="1"/>
    <col min="7942" max="7942" width="9.1796875" style="30" customWidth="1"/>
    <col min="7943" max="7943" width="9.81640625" style="30" customWidth="1"/>
    <col min="7944" max="7944" width="6.81640625" style="30" customWidth="1"/>
    <col min="7945" max="7945" width="8.1796875" style="30" customWidth="1"/>
    <col min="7946" max="7946" width="8.984375E-2" style="30" customWidth="1"/>
    <col min="7947" max="7948" width="0" style="30" hidden="1" customWidth="1"/>
    <col min="7949" max="7950" width="8" style="30" customWidth="1"/>
    <col min="7951" max="8180" width="8.90625" style="30"/>
    <col min="8181" max="8181" width="4" style="30" customWidth="1"/>
    <col min="8182" max="8182" width="28.36328125" style="30" customWidth="1"/>
    <col min="8183" max="8183" width="6.54296875" style="30" customWidth="1"/>
    <col min="8184" max="8195" width="0" style="30" hidden="1" customWidth="1"/>
    <col min="8196" max="8196" width="8.453125" style="30" customWidth="1"/>
    <col min="8197" max="8197" width="0" style="30" hidden="1" customWidth="1"/>
    <col min="8198" max="8198" width="9.1796875" style="30" customWidth="1"/>
    <col min="8199" max="8199" width="9.81640625" style="30" customWidth="1"/>
    <col min="8200" max="8200" width="6.81640625" style="30" customWidth="1"/>
    <col min="8201" max="8201" width="8.1796875" style="30" customWidth="1"/>
    <col min="8202" max="8202" width="8.984375E-2" style="30" customWidth="1"/>
    <col min="8203" max="8204" width="0" style="30" hidden="1" customWidth="1"/>
    <col min="8205" max="8206" width="8" style="30" customWidth="1"/>
    <col min="8207" max="8436" width="8.90625" style="30"/>
    <col min="8437" max="8437" width="4" style="30" customWidth="1"/>
    <col min="8438" max="8438" width="28.36328125" style="30" customWidth="1"/>
    <col min="8439" max="8439" width="6.54296875" style="30" customWidth="1"/>
    <col min="8440" max="8451" width="0" style="30" hidden="1" customWidth="1"/>
    <col min="8452" max="8452" width="8.453125" style="30" customWidth="1"/>
    <col min="8453" max="8453" width="0" style="30" hidden="1" customWidth="1"/>
    <col min="8454" max="8454" width="9.1796875" style="30" customWidth="1"/>
    <col min="8455" max="8455" width="9.81640625" style="30" customWidth="1"/>
    <col min="8456" max="8456" width="6.81640625" style="30" customWidth="1"/>
    <col min="8457" max="8457" width="8.1796875" style="30" customWidth="1"/>
    <col min="8458" max="8458" width="8.984375E-2" style="30" customWidth="1"/>
    <col min="8459" max="8460" width="0" style="30" hidden="1" customWidth="1"/>
    <col min="8461" max="8462" width="8" style="30" customWidth="1"/>
    <col min="8463" max="8692" width="8.90625" style="30"/>
    <col min="8693" max="8693" width="4" style="30" customWidth="1"/>
    <col min="8694" max="8694" width="28.36328125" style="30" customWidth="1"/>
    <col min="8695" max="8695" width="6.54296875" style="30" customWidth="1"/>
    <col min="8696" max="8707" width="0" style="30" hidden="1" customWidth="1"/>
    <col min="8708" max="8708" width="8.453125" style="30" customWidth="1"/>
    <col min="8709" max="8709" width="0" style="30" hidden="1" customWidth="1"/>
    <col min="8710" max="8710" width="9.1796875" style="30" customWidth="1"/>
    <col min="8711" max="8711" width="9.81640625" style="30" customWidth="1"/>
    <col min="8712" max="8712" width="6.81640625" style="30" customWidth="1"/>
    <col min="8713" max="8713" width="8.1796875" style="30" customWidth="1"/>
    <col min="8714" max="8714" width="8.984375E-2" style="30" customWidth="1"/>
    <col min="8715" max="8716" width="0" style="30" hidden="1" customWidth="1"/>
    <col min="8717" max="8718" width="8" style="30" customWidth="1"/>
    <col min="8719" max="8948" width="8.90625" style="30"/>
    <col min="8949" max="8949" width="4" style="30" customWidth="1"/>
    <col min="8950" max="8950" width="28.36328125" style="30" customWidth="1"/>
    <col min="8951" max="8951" width="6.54296875" style="30" customWidth="1"/>
    <col min="8952" max="8963" width="0" style="30" hidden="1" customWidth="1"/>
    <col min="8964" max="8964" width="8.453125" style="30" customWidth="1"/>
    <col min="8965" max="8965" width="0" style="30" hidden="1" customWidth="1"/>
    <col min="8966" max="8966" width="9.1796875" style="30" customWidth="1"/>
    <col min="8967" max="8967" width="9.81640625" style="30" customWidth="1"/>
    <col min="8968" max="8968" width="6.81640625" style="30" customWidth="1"/>
    <col min="8969" max="8969" width="8.1796875" style="30" customWidth="1"/>
    <col min="8970" max="8970" width="8.984375E-2" style="30" customWidth="1"/>
    <col min="8971" max="8972" width="0" style="30" hidden="1" customWidth="1"/>
    <col min="8973" max="8974" width="8" style="30" customWidth="1"/>
    <col min="8975" max="9204" width="8.90625" style="30"/>
    <col min="9205" max="9205" width="4" style="30" customWidth="1"/>
    <col min="9206" max="9206" width="28.36328125" style="30" customWidth="1"/>
    <col min="9207" max="9207" width="6.54296875" style="30" customWidth="1"/>
    <col min="9208" max="9219" width="0" style="30" hidden="1" customWidth="1"/>
    <col min="9220" max="9220" width="8.453125" style="30" customWidth="1"/>
    <col min="9221" max="9221" width="0" style="30" hidden="1" customWidth="1"/>
    <col min="9222" max="9222" width="9.1796875" style="30" customWidth="1"/>
    <col min="9223" max="9223" width="9.81640625" style="30" customWidth="1"/>
    <col min="9224" max="9224" width="6.81640625" style="30" customWidth="1"/>
    <col min="9225" max="9225" width="8.1796875" style="30" customWidth="1"/>
    <col min="9226" max="9226" width="8.984375E-2" style="30" customWidth="1"/>
    <col min="9227" max="9228" width="0" style="30" hidden="1" customWidth="1"/>
    <col min="9229" max="9230" width="8" style="30" customWidth="1"/>
    <col min="9231" max="9460" width="8.90625" style="30"/>
    <col min="9461" max="9461" width="4" style="30" customWidth="1"/>
    <col min="9462" max="9462" width="28.36328125" style="30" customWidth="1"/>
    <col min="9463" max="9463" width="6.54296875" style="30" customWidth="1"/>
    <col min="9464" max="9475" width="0" style="30" hidden="1" customWidth="1"/>
    <col min="9476" max="9476" width="8.453125" style="30" customWidth="1"/>
    <col min="9477" max="9477" width="0" style="30" hidden="1" customWidth="1"/>
    <col min="9478" max="9478" width="9.1796875" style="30" customWidth="1"/>
    <col min="9479" max="9479" width="9.81640625" style="30" customWidth="1"/>
    <col min="9480" max="9480" width="6.81640625" style="30" customWidth="1"/>
    <col min="9481" max="9481" width="8.1796875" style="30" customWidth="1"/>
    <col min="9482" max="9482" width="8.984375E-2" style="30" customWidth="1"/>
    <col min="9483" max="9484" width="0" style="30" hidden="1" customWidth="1"/>
    <col min="9485" max="9486" width="8" style="30" customWidth="1"/>
    <col min="9487" max="9716" width="8.90625" style="30"/>
    <col min="9717" max="9717" width="4" style="30" customWidth="1"/>
    <col min="9718" max="9718" width="28.36328125" style="30" customWidth="1"/>
    <col min="9719" max="9719" width="6.54296875" style="30" customWidth="1"/>
    <col min="9720" max="9731" width="0" style="30" hidden="1" customWidth="1"/>
    <col min="9732" max="9732" width="8.453125" style="30" customWidth="1"/>
    <col min="9733" max="9733" width="0" style="30" hidden="1" customWidth="1"/>
    <col min="9734" max="9734" width="9.1796875" style="30" customWidth="1"/>
    <col min="9735" max="9735" width="9.81640625" style="30" customWidth="1"/>
    <col min="9736" max="9736" width="6.81640625" style="30" customWidth="1"/>
    <col min="9737" max="9737" width="8.1796875" style="30" customWidth="1"/>
    <col min="9738" max="9738" width="8.984375E-2" style="30" customWidth="1"/>
    <col min="9739" max="9740" width="0" style="30" hidden="1" customWidth="1"/>
    <col min="9741" max="9742" width="8" style="30" customWidth="1"/>
    <col min="9743" max="9972" width="8.90625" style="30"/>
    <col min="9973" max="9973" width="4" style="30" customWidth="1"/>
    <col min="9974" max="9974" width="28.36328125" style="30" customWidth="1"/>
    <col min="9975" max="9975" width="6.54296875" style="30" customWidth="1"/>
    <col min="9976" max="9987" width="0" style="30" hidden="1" customWidth="1"/>
    <col min="9988" max="9988" width="8.453125" style="30" customWidth="1"/>
    <col min="9989" max="9989" width="0" style="30" hidden="1" customWidth="1"/>
    <col min="9990" max="9990" width="9.1796875" style="30" customWidth="1"/>
    <col min="9991" max="9991" width="9.81640625" style="30" customWidth="1"/>
    <col min="9992" max="9992" width="6.81640625" style="30" customWidth="1"/>
    <col min="9993" max="9993" width="8.1796875" style="30" customWidth="1"/>
    <col min="9994" max="9994" width="8.984375E-2" style="30" customWidth="1"/>
    <col min="9995" max="9996" width="0" style="30" hidden="1" customWidth="1"/>
    <col min="9997" max="9998" width="8" style="30" customWidth="1"/>
    <col min="9999" max="10228" width="8.90625" style="30"/>
    <col min="10229" max="10229" width="4" style="30" customWidth="1"/>
    <col min="10230" max="10230" width="28.36328125" style="30" customWidth="1"/>
    <col min="10231" max="10231" width="6.54296875" style="30" customWidth="1"/>
    <col min="10232" max="10243" width="0" style="30" hidden="1" customWidth="1"/>
    <col min="10244" max="10244" width="8.453125" style="30" customWidth="1"/>
    <col min="10245" max="10245" width="0" style="30" hidden="1" customWidth="1"/>
    <col min="10246" max="10246" width="9.1796875" style="30" customWidth="1"/>
    <col min="10247" max="10247" width="9.81640625" style="30" customWidth="1"/>
    <col min="10248" max="10248" width="6.81640625" style="30" customWidth="1"/>
    <col min="10249" max="10249" width="8.1796875" style="30" customWidth="1"/>
    <col min="10250" max="10250" width="8.984375E-2" style="30" customWidth="1"/>
    <col min="10251" max="10252" width="0" style="30" hidden="1" customWidth="1"/>
    <col min="10253" max="10254" width="8" style="30" customWidth="1"/>
    <col min="10255" max="10484" width="8.90625" style="30"/>
    <col min="10485" max="10485" width="4" style="30" customWidth="1"/>
    <col min="10486" max="10486" width="28.36328125" style="30" customWidth="1"/>
    <col min="10487" max="10487" width="6.54296875" style="30" customWidth="1"/>
    <col min="10488" max="10499" width="0" style="30" hidden="1" customWidth="1"/>
    <col min="10500" max="10500" width="8.453125" style="30" customWidth="1"/>
    <col min="10501" max="10501" width="0" style="30" hidden="1" customWidth="1"/>
    <col min="10502" max="10502" width="9.1796875" style="30" customWidth="1"/>
    <col min="10503" max="10503" width="9.81640625" style="30" customWidth="1"/>
    <col min="10504" max="10504" width="6.81640625" style="30" customWidth="1"/>
    <col min="10505" max="10505" width="8.1796875" style="30" customWidth="1"/>
    <col min="10506" max="10506" width="8.984375E-2" style="30" customWidth="1"/>
    <col min="10507" max="10508" width="0" style="30" hidden="1" customWidth="1"/>
    <col min="10509" max="10510" width="8" style="30" customWidth="1"/>
    <col min="10511" max="10740" width="8.90625" style="30"/>
    <col min="10741" max="10741" width="4" style="30" customWidth="1"/>
    <col min="10742" max="10742" width="28.36328125" style="30" customWidth="1"/>
    <col min="10743" max="10743" width="6.54296875" style="30" customWidth="1"/>
    <col min="10744" max="10755" width="0" style="30" hidden="1" customWidth="1"/>
    <col min="10756" max="10756" width="8.453125" style="30" customWidth="1"/>
    <col min="10757" max="10757" width="0" style="30" hidden="1" customWidth="1"/>
    <col min="10758" max="10758" width="9.1796875" style="30" customWidth="1"/>
    <col min="10759" max="10759" width="9.81640625" style="30" customWidth="1"/>
    <col min="10760" max="10760" width="6.81640625" style="30" customWidth="1"/>
    <col min="10761" max="10761" width="8.1796875" style="30" customWidth="1"/>
    <col min="10762" max="10762" width="8.984375E-2" style="30" customWidth="1"/>
    <col min="10763" max="10764" width="0" style="30" hidden="1" customWidth="1"/>
    <col min="10765" max="10766" width="8" style="30" customWidth="1"/>
    <col min="10767" max="10996" width="8.90625" style="30"/>
    <col min="10997" max="10997" width="4" style="30" customWidth="1"/>
    <col min="10998" max="10998" width="28.36328125" style="30" customWidth="1"/>
    <col min="10999" max="10999" width="6.54296875" style="30" customWidth="1"/>
    <col min="11000" max="11011" width="0" style="30" hidden="1" customWidth="1"/>
    <col min="11012" max="11012" width="8.453125" style="30" customWidth="1"/>
    <col min="11013" max="11013" width="0" style="30" hidden="1" customWidth="1"/>
    <col min="11014" max="11014" width="9.1796875" style="30" customWidth="1"/>
    <col min="11015" max="11015" width="9.81640625" style="30" customWidth="1"/>
    <col min="11016" max="11016" width="6.81640625" style="30" customWidth="1"/>
    <col min="11017" max="11017" width="8.1796875" style="30" customWidth="1"/>
    <col min="11018" max="11018" width="8.984375E-2" style="30" customWidth="1"/>
    <col min="11019" max="11020" width="0" style="30" hidden="1" customWidth="1"/>
    <col min="11021" max="11022" width="8" style="30" customWidth="1"/>
    <col min="11023" max="11252" width="8.90625" style="30"/>
    <col min="11253" max="11253" width="4" style="30" customWidth="1"/>
    <col min="11254" max="11254" width="28.36328125" style="30" customWidth="1"/>
    <col min="11255" max="11255" width="6.54296875" style="30" customWidth="1"/>
    <col min="11256" max="11267" width="0" style="30" hidden="1" customWidth="1"/>
    <col min="11268" max="11268" width="8.453125" style="30" customWidth="1"/>
    <col min="11269" max="11269" width="0" style="30" hidden="1" customWidth="1"/>
    <col min="11270" max="11270" width="9.1796875" style="30" customWidth="1"/>
    <col min="11271" max="11271" width="9.81640625" style="30" customWidth="1"/>
    <col min="11272" max="11272" width="6.81640625" style="30" customWidth="1"/>
    <col min="11273" max="11273" width="8.1796875" style="30" customWidth="1"/>
    <col min="11274" max="11274" width="8.984375E-2" style="30" customWidth="1"/>
    <col min="11275" max="11276" width="0" style="30" hidden="1" customWidth="1"/>
    <col min="11277" max="11278" width="8" style="30" customWidth="1"/>
    <col min="11279" max="11508" width="8.90625" style="30"/>
    <col min="11509" max="11509" width="4" style="30" customWidth="1"/>
    <col min="11510" max="11510" width="28.36328125" style="30" customWidth="1"/>
    <col min="11511" max="11511" width="6.54296875" style="30" customWidth="1"/>
    <col min="11512" max="11523" width="0" style="30" hidden="1" customWidth="1"/>
    <col min="11524" max="11524" width="8.453125" style="30" customWidth="1"/>
    <col min="11525" max="11525" width="0" style="30" hidden="1" customWidth="1"/>
    <col min="11526" max="11526" width="9.1796875" style="30" customWidth="1"/>
    <col min="11527" max="11527" width="9.81640625" style="30" customWidth="1"/>
    <col min="11528" max="11528" width="6.81640625" style="30" customWidth="1"/>
    <col min="11529" max="11529" width="8.1796875" style="30" customWidth="1"/>
    <col min="11530" max="11530" width="8.984375E-2" style="30" customWidth="1"/>
    <col min="11531" max="11532" width="0" style="30" hidden="1" customWidth="1"/>
    <col min="11533" max="11534" width="8" style="30" customWidth="1"/>
    <col min="11535" max="11764" width="8.90625" style="30"/>
    <col min="11765" max="11765" width="4" style="30" customWidth="1"/>
    <col min="11766" max="11766" width="28.36328125" style="30" customWidth="1"/>
    <col min="11767" max="11767" width="6.54296875" style="30" customWidth="1"/>
    <col min="11768" max="11779" width="0" style="30" hidden="1" customWidth="1"/>
    <col min="11780" max="11780" width="8.453125" style="30" customWidth="1"/>
    <col min="11781" max="11781" width="0" style="30" hidden="1" customWidth="1"/>
    <col min="11782" max="11782" width="9.1796875" style="30" customWidth="1"/>
    <col min="11783" max="11783" width="9.81640625" style="30" customWidth="1"/>
    <col min="11784" max="11784" width="6.81640625" style="30" customWidth="1"/>
    <col min="11785" max="11785" width="8.1796875" style="30" customWidth="1"/>
    <col min="11786" max="11786" width="8.984375E-2" style="30" customWidth="1"/>
    <col min="11787" max="11788" width="0" style="30" hidden="1" customWidth="1"/>
    <col min="11789" max="11790" width="8" style="30" customWidth="1"/>
    <col min="11791" max="12020" width="8.90625" style="30"/>
    <col min="12021" max="12021" width="4" style="30" customWidth="1"/>
    <col min="12022" max="12022" width="28.36328125" style="30" customWidth="1"/>
    <col min="12023" max="12023" width="6.54296875" style="30" customWidth="1"/>
    <col min="12024" max="12035" width="0" style="30" hidden="1" customWidth="1"/>
    <col min="12036" max="12036" width="8.453125" style="30" customWidth="1"/>
    <col min="12037" max="12037" width="0" style="30" hidden="1" customWidth="1"/>
    <col min="12038" max="12038" width="9.1796875" style="30" customWidth="1"/>
    <col min="12039" max="12039" width="9.81640625" style="30" customWidth="1"/>
    <col min="12040" max="12040" width="6.81640625" style="30" customWidth="1"/>
    <col min="12041" max="12041" width="8.1796875" style="30" customWidth="1"/>
    <col min="12042" max="12042" width="8.984375E-2" style="30" customWidth="1"/>
    <col min="12043" max="12044" width="0" style="30" hidden="1" customWidth="1"/>
    <col min="12045" max="12046" width="8" style="30" customWidth="1"/>
    <col min="12047" max="12276" width="8.90625" style="30"/>
    <col min="12277" max="12277" width="4" style="30" customWidth="1"/>
    <col min="12278" max="12278" width="28.36328125" style="30" customWidth="1"/>
    <col min="12279" max="12279" width="6.54296875" style="30" customWidth="1"/>
    <col min="12280" max="12291" width="0" style="30" hidden="1" customWidth="1"/>
    <col min="12292" max="12292" width="8.453125" style="30" customWidth="1"/>
    <col min="12293" max="12293" width="0" style="30" hidden="1" customWidth="1"/>
    <col min="12294" max="12294" width="9.1796875" style="30" customWidth="1"/>
    <col min="12295" max="12295" width="9.81640625" style="30" customWidth="1"/>
    <col min="12296" max="12296" width="6.81640625" style="30" customWidth="1"/>
    <col min="12297" max="12297" width="8.1796875" style="30" customWidth="1"/>
    <col min="12298" max="12298" width="8.984375E-2" style="30" customWidth="1"/>
    <col min="12299" max="12300" width="0" style="30" hidden="1" customWidth="1"/>
    <col min="12301" max="12302" width="8" style="30" customWidth="1"/>
    <col min="12303" max="12532" width="8.90625" style="30"/>
    <col min="12533" max="12533" width="4" style="30" customWidth="1"/>
    <col min="12534" max="12534" width="28.36328125" style="30" customWidth="1"/>
    <col min="12535" max="12535" width="6.54296875" style="30" customWidth="1"/>
    <col min="12536" max="12547" width="0" style="30" hidden="1" customWidth="1"/>
    <col min="12548" max="12548" width="8.453125" style="30" customWidth="1"/>
    <col min="12549" max="12549" width="0" style="30" hidden="1" customWidth="1"/>
    <col min="12550" max="12550" width="9.1796875" style="30" customWidth="1"/>
    <col min="12551" max="12551" width="9.81640625" style="30" customWidth="1"/>
    <col min="12552" max="12552" width="6.81640625" style="30" customWidth="1"/>
    <col min="12553" max="12553" width="8.1796875" style="30" customWidth="1"/>
    <col min="12554" max="12554" width="8.984375E-2" style="30" customWidth="1"/>
    <col min="12555" max="12556" width="0" style="30" hidden="1" customWidth="1"/>
    <col min="12557" max="12558" width="8" style="30" customWidth="1"/>
    <col min="12559" max="12788" width="8.90625" style="30"/>
    <col min="12789" max="12789" width="4" style="30" customWidth="1"/>
    <col min="12790" max="12790" width="28.36328125" style="30" customWidth="1"/>
    <col min="12791" max="12791" width="6.54296875" style="30" customWidth="1"/>
    <col min="12792" max="12803" width="0" style="30" hidden="1" customWidth="1"/>
    <col min="12804" max="12804" width="8.453125" style="30" customWidth="1"/>
    <col min="12805" max="12805" width="0" style="30" hidden="1" customWidth="1"/>
    <col min="12806" max="12806" width="9.1796875" style="30" customWidth="1"/>
    <col min="12807" max="12807" width="9.81640625" style="30" customWidth="1"/>
    <col min="12808" max="12808" width="6.81640625" style="30" customWidth="1"/>
    <col min="12809" max="12809" width="8.1796875" style="30" customWidth="1"/>
    <col min="12810" max="12810" width="8.984375E-2" style="30" customWidth="1"/>
    <col min="12811" max="12812" width="0" style="30" hidden="1" customWidth="1"/>
    <col min="12813" max="12814" width="8" style="30" customWidth="1"/>
    <col min="12815" max="13044" width="8.90625" style="30"/>
    <col min="13045" max="13045" width="4" style="30" customWidth="1"/>
    <col min="13046" max="13046" width="28.36328125" style="30" customWidth="1"/>
    <col min="13047" max="13047" width="6.54296875" style="30" customWidth="1"/>
    <col min="13048" max="13059" width="0" style="30" hidden="1" customWidth="1"/>
    <col min="13060" max="13060" width="8.453125" style="30" customWidth="1"/>
    <col min="13061" max="13061" width="0" style="30" hidden="1" customWidth="1"/>
    <col min="13062" max="13062" width="9.1796875" style="30" customWidth="1"/>
    <col min="13063" max="13063" width="9.81640625" style="30" customWidth="1"/>
    <col min="13064" max="13064" width="6.81640625" style="30" customWidth="1"/>
    <col min="13065" max="13065" width="8.1796875" style="30" customWidth="1"/>
    <col min="13066" max="13066" width="8.984375E-2" style="30" customWidth="1"/>
    <col min="13067" max="13068" width="0" style="30" hidden="1" customWidth="1"/>
    <col min="13069" max="13070" width="8" style="30" customWidth="1"/>
    <col min="13071" max="13300" width="8.90625" style="30"/>
    <col min="13301" max="13301" width="4" style="30" customWidth="1"/>
    <col min="13302" max="13302" width="28.36328125" style="30" customWidth="1"/>
    <col min="13303" max="13303" width="6.54296875" style="30" customWidth="1"/>
    <col min="13304" max="13315" width="0" style="30" hidden="1" customWidth="1"/>
    <col min="13316" max="13316" width="8.453125" style="30" customWidth="1"/>
    <col min="13317" max="13317" width="0" style="30" hidden="1" customWidth="1"/>
    <col min="13318" max="13318" width="9.1796875" style="30" customWidth="1"/>
    <col min="13319" max="13319" width="9.81640625" style="30" customWidth="1"/>
    <col min="13320" max="13320" width="6.81640625" style="30" customWidth="1"/>
    <col min="13321" max="13321" width="8.1796875" style="30" customWidth="1"/>
    <col min="13322" max="13322" width="8.984375E-2" style="30" customWidth="1"/>
    <col min="13323" max="13324" width="0" style="30" hidden="1" customWidth="1"/>
    <col min="13325" max="13326" width="8" style="30" customWidth="1"/>
    <col min="13327" max="13556" width="8.90625" style="30"/>
    <col min="13557" max="13557" width="4" style="30" customWidth="1"/>
    <col min="13558" max="13558" width="28.36328125" style="30" customWidth="1"/>
    <col min="13559" max="13559" width="6.54296875" style="30" customWidth="1"/>
    <col min="13560" max="13571" width="0" style="30" hidden="1" customWidth="1"/>
    <col min="13572" max="13572" width="8.453125" style="30" customWidth="1"/>
    <col min="13573" max="13573" width="0" style="30" hidden="1" customWidth="1"/>
    <col min="13574" max="13574" width="9.1796875" style="30" customWidth="1"/>
    <col min="13575" max="13575" width="9.81640625" style="30" customWidth="1"/>
    <col min="13576" max="13576" width="6.81640625" style="30" customWidth="1"/>
    <col min="13577" max="13577" width="8.1796875" style="30" customWidth="1"/>
    <col min="13578" max="13578" width="8.984375E-2" style="30" customWidth="1"/>
    <col min="13579" max="13580" width="0" style="30" hidden="1" customWidth="1"/>
    <col min="13581" max="13582" width="8" style="30" customWidth="1"/>
    <col min="13583" max="13812" width="8.90625" style="30"/>
    <col min="13813" max="13813" width="4" style="30" customWidth="1"/>
    <col min="13814" max="13814" width="28.36328125" style="30" customWidth="1"/>
    <col min="13815" max="13815" width="6.54296875" style="30" customWidth="1"/>
    <col min="13816" max="13827" width="0" style="30" hidden="1" customWidth="1"/>
    <col min="13828" max="13828" width="8.453125" style="30" customWidth="1"/>
    <col min="13829" max="13829" width="0" style="30" hidden="1" customWidth="1"/>
    <col min="13830" max="13830" width="9.1796875" style="30" customWidth="1"/>
    <col min="13831" max="13831" width="9.81640625" style="30" customWidth="1"/>
    <col min="13832" max="13832" width="6.81640625" style="30" customWidth="1"/>
    <col min="13833" max="13833" width="8.1796875" style="30" customWidth="1"/>
    <col min="13834" max="13834" width="8.984375E-2" style="30" customWidth="1"/>
    <col min="13835" max="13836" width="0" style="30" hidden="1" customWidth="1"/>
    <col min="13837" max="13838" width="8" style="30" customWidth="1"/>
    <col min="13839" max="14068" width="8.90625" style="30"/>
    <col min="14069" max="14069" width="4" style="30" customWidth="1"/>
    <col min="14070" max="14070" width="28.36328125" style="30" customWidth="1"/>
    <col min="14071" max="14071" width="6.54296875" style="30" customWidth="1"/>
    <col min="14072" max="14083" width="0" style="30" hidden="1" customWidth="1"/>
    <col min="14084" max="14084" width="8.453125" style="30" customWidth="1"/>
    <col min="14085" max="14085" width="0" style="30" hidden="1" customWidth="1"/>
    <col min="14086" max="14086" width="9.1796875" style="30" customWidth="1"/>
    <col min="14087" max="14087" width="9.81640625" style="30" customWidth="1"/>
    <col min="14088" max="14088" width="6.81640625" style="30" customWidth="1"/>
    <col min="14089" max="14089" width="8.1796875" style="30" customWidth="1"/>
    <col min="14090" max="14090" width="8.984375E-2" style="30" customWidth="1"/>
    <col min="14091" max="14092" width="0" style="30" hidden="1" customWidth="1"/>
    <col min="14093" max="14094" width="8" style="30" customWidth="1"/>
    <col min="14095" max="14324" width="8.90625" style="30"/>
    <col min="14325" max="14325" width="4" style="30" customWidth="1"/>
    <col min="14326" max="14326" width="28.36328125" style="30" customWidth="1"/>
    <col min="14327" max="14327" width="6.54296875" style="30" customWidth="1"/>
    <col min="14328" max="14339" width="0" style="30" hidden="1" customWidth="1"/>
    <col min="14340" max="14340" width="8.453125" style="30" customWidth="1"/>
    <col min="14341" max="14341" width="0" style="30" hidden="1" customWidth="1"/>
    <col min="14342" max="14342" width="9.1796875" style="30" customWidth="1"/>
    <col min="14343" max="14343" width="9.81640625" style="30" customWidth="1"/>
    <col min="14344" max="14344" width="6.81640625" style="30" customWidth="1"/>
    <col min="14345" max="14345" width="8.1796875" style="30" customWidth="1"/>
    <col min="14346" max="14346" width="8.984375E-2" style="30" customWidth="1"/>
    <col min="14347" max="14348" width="0" style="30" hidden="1" customWidth="1"/>
    <col min="14349" max="14350" width="8" style="30" customWidth="1"/>
    <col min="14351" max="14580" width="8.90625" style="30"/>
    <col min="14581" max="14581" width="4" style="30" customWidth="1"/>
    <col min="14582" max="14582" width="28.36328125" style="30" customWidth="1"/>
    <col min="14583" max="14583" width="6.54296875" style="30" customWidth="1"/>
    <col min="14584" max="14595" width="0" style="30" hidden="1" customWidth="1"/>
    <col min="14596" max="14596" width="8.453125" style="30" customWidth="1"/>
    <col min="14597" max="14597" width="0" style="30" hidden="1" customWidth="1"/>
    <col min="14598" max="14598" width="9.1796875" style="30" customWidth="1"/>
    <col min="14599" max="14599" width="9.81640625" style="30" customWidth="1"/>
    <col min="14600" max="14600" width="6.81640625" style="30" customWidth="1"/>
    <col min="14601" max="14601" width="8.1796875" style="30" customWidth="1"/>
    <col min="14602" max="14602" width="8.984375E-2" style="30" customWidth="1"/>
    <col min="14603" max="14604" width="0" style="30" hidden="1" customWidth="1"/>
    <col min="14605" max="14606" width="8" style="30" customWidth="1"/>
    <col min="14607" max="14836" width="8.90625" style="30"/>
    <col min="14837" max="14837" width="4" style="30" customWidth="1"/>
    <col min="14838" max="14838" width="28.36328125" style="30" customWidth="1"/>
    <col min="14839" max="14839" width="6.54296875" style="30" customWidth="1"/>
    <col min="14840" max="14851" width="0" style="30" hidden="1" customWidth="1"/>
    <col min="14852" max="14852" width="8.453125" style="30" customWidth="1"/>
    <col min="14853" max="14853" width="0" style="30" hidden="1" customWidth="1"/>
    <col min="14854" max="14854" width="9.1796875" style="30" customWidth="1"/>
    <col min="14855" max="14855" width="9.81640625" style="30" customWidth="1"/>
    <col min="14856" max="14856" width="6.81640625" style="30" customWidth="1"/>
    <col min="14857" max="14857" width="8.1796875" style="30" customWidth="1"/>
    <col min="14858" max="14858" width="8.984375E-2" style="30" customWidth="1"/>
    <col min="14859" max="14860" width="0" style="30" hidden="1" customWidth="1"/>
    <col min="14861" max="14862" width="8" style="30" customWidth="1"/>
    <col min="14863" max="15092" width="8.90625" style="30"/>
    <col min="15093" max="15093" width="4" style="30" customWidth="1"/>
    <col min="15094" max="15094" width="28.36328125" style="30" customWidth="1"/>
    <col min="15095" max="15095" width="6.54296875" style="30" customWidth="1"/>
    <col min="15096" max="15107" width="0" style="30" hidden="1" customWidth="1"/>
    <col min="15108" max="15108" width="8.453125" style="30" customWidth="1"/>
    <col min="15109" max="15109" width="0" style="30" hidden="1" customWidth="1"/>
    <col min="15110" max="15110" width="9.1796875" style="30" customWidth="1"/>
    <col min="15111" max="15111" width="9.81640625" style="30" customWidth="1"/>
    <col min="15112" max="15112" width="6.81640625" style="30" customWidth="1"/>
    <col min="15113" max="15113" width="8.1796875" style="30" customWidth="1"/>
    <col min="15114" max="15114" width="8.984375E-2" style="30" customWidth="1"/>
    <col min="15115" max="15116" width="0" style="30" hidden="1" customWidth="1"/>
    <col min="15117" max="15118" width="8" style="30" customWidth="1"/>
    <col min="15119" max="15348" width="8.90625" style="30"/>
    <col min="15349" max="15349" width="4" style="30" customWidth="1"/>
    <col min="15350" max="15350" width="28.36328125" style="30" customWidth="1"/>
    <col min="15351" max="15351" width="6.54296875" style="30" customWidth="1"/>
    <col min="15352" max="15363" width="0" style="30" hidden="1" customWidth="1"/>
    <col min="15364" max="15364" width="8.453125" style="30" customWidth="1"/>
    <col min="15365" max="15365" width="0" style="30" hidden="1" customWidth="1"/>
    <col min="15366" max="15366" width="9.1796875" style="30" customWidth="1"/>
    <col min="15367" max="15367" width="9.81640625" style="30" customWidth="1"/>
    <col min="15368" max="15368" width="6.81640625" style="30" customWidth="1"/>
    <col min="15369" max="15369" width="8.1796875" style="30" customWidth="1"/>
    <col min="15370" max="15370" width="8.984375E-2" style="30" customWidth="1"/>
    <col min="15371" max="15372" width="0" style="30" hidden="1" customWidth="1"/>
    <col min="15373" max="15374" width="8" style="30" customWidth="1"/>
    <col min="15375" max="15604" width="8.90625" style="30"/>
    <col min="15605" max="15605" width="4" style="30" customWidth="1"/>
    <col min="15606" max="15606" width="28.36328125" style="30" customWidth="1"/>
    <col min="15607" max="15607" width="6.54296875" style="30" customWidth="1"/>
    <col min="15608" max="15619" width="0" style="30" hidden="1" customWidth="1"/>
    <col min="15620" max="15620" width="8.453125" style="30" customWidth="1"/>
    <col min="15621" max="15621" width="0" style="30" hidden="1" customWidth="1"/>
    <col min="15622" max="15622" width="9.1796875" style="30" customWidth="1"/>
    <col min="15623" max="15623" width="9.81640625" style="30" customWidth="1"/>
    <col min="15624" max="15624" width="6.81640625" style="30" customWidth="1"/>
    <col min="15625" max="15625" width="8.1796875" style="30" customWidth="1"/>
    <col min="15626" max="15626" width="8.984375E-2" style="30" customWidth="1"/>
    <col min="15627" max="15628" width="0" style="30" hidden="1" customWidth="1"/>
    <col min="15629" max="15630" width="8" style="30" customWidth="1"/>
    <col min="15631" max="15860" width="8.90625" style="30"/>
    <col min="15861" max="15861" width="4" style="30" customWidth="1"/>
    <col min="15862" max="15862" width="28.36328125" style="30" customWidth="1"/>
    <col min="15863" max="15863" width="6.54296875" style="30" customWidth="1"/>
    <col min="15864" max="15875" width="0" style="30" hidden="1" customWidth="1"/>
    <col min="15876" max="15876" width="8.453125" style="30" customWidth="1"/>
    <col min="15877" max="15877" width="0" style="30" hidden="1" customWidth="1"/>
    <col min="15878" max="15878" width="9.1796875" style="30" customWidth="1"/>
    <col min="15879" max="15879" width="9.81640625" style="30" customWidth="1"/>
    <col min="15880" max="15880" width="6.81640625" style="30" customWidth="1"/>
    <col min="15881" max="15881" width="8.1796875" style="30" customWidth="1"/>
    <col min="15882" max="15882" width="8.984375E-2" style="30" customWidth="1"/>
    <col min="15883" max="15884" width="0" style="30" hidden="1" customWidth="1"/>
    <col min="15885" max="15886" width="8" style="30" customWidth="1"/>
    <col min="15887" max="16116" width="8.90625" style="30"/>
    <col min="16117" max="16117" width="4" style="30" customWidth="1"/>
    <col min="16118" max="16118" width="28.36328125" style="30" customWidth="1"/>
    <col min="16119" max="16119" width="6.54296875" style="30" customWidth="1"/>
    <col min="16120" max="16131" width="0" style="30" hidden="1" customWidth="1"/>
    <col min="16132" max="16132" width="8.453125" style="30" customWidth="1"/>
    <col min="16133" max="16133" width="0" style="30" hidden="1" customWidth="1"/>
    <col min="16134" max="16134" width="9.1796875" style="30" customWidth="1"/>
    <col min="16135" max="16135" width="9.81640625" style="30" customWidth="1"/>
    <col min="16136" max="16136" width="6.81640625" style="30" customWidth="1"/>
    <col min="16137" max="16137" width="8.1796875" style="30" customWidth="1"/>
    <col min="16138" max="16138" width="8.984375E-2" style="30" customWidth="1"/>
    <col min="16139" max="16140" width="0" style="30" hidden="1" customWidth="1"/>
    <col min="16141" max="16142" width="8" style="30" customWidth="1"/>
    <col min="16143" max="16384" width="8.90625" style="30"/>
  </cols>
  <sheetData>
    <row r="1" spans="1:244" ht="15.6" x14ac:dyDescent="0.3">
      <c r="A1" s="683" t="s">
        <v>344</v>
      </c>
      <c r="B1" s="683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244" ht="27" customHeight="1" x14ac:dyDescent="0.25">
      <c r="A2" s="686" t="s">
        <v>343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</row>
    <row r="3" spans="1:244" ht="15.6" x14ac:dyDescent="0.25">
      <c r="A3" s="679" t="str">
        <f>'GIÁO DỤC&amp;ĐT'!A3:J3</f>
        <v>(Kèm theo Báo cáo số 899/BC-UBND ngày 28 tháng 11 năm 2022 của UBND huyện Tuần Giáo)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</row>
    <row r="4" spans="1:244" x14ac:dyDescent="0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244" ht="15" customHeight="1" x14ac:dyDescent="0.25">
      <c r="A5" s="684" t="s">
        <v>342</v>
      </c>
      <c r="B5" s="685" t="s">
        <v>159</v>
      </c>
      <c r="C5" s="684" t="s">
        <v>341</v>
      </c>
      <c r="D5" s="688" t="s">
        <v>83</v>
      </c>
      <c r="E5" s="694" t="s">
        <v>415</v>
      </c>
      <c r="F5" s="694"/>
      <c r="G5" s="694"/>
      <c r="H5" s="691" t="s">
        <v>420</v>
      </c>
      <c r="I5" s="695" t="s">
        <v>421</v>
      </c>
      <c r="J5" s="696"/>
      <c r="K5" s="680" t="s">
        <v>2</v>
      </c>
      <c r="L5" s="157"/>
      <c r="M5" s="157"/>
      <c r="N5" s="157"/>
    </row>
    <row r="6" spans="1:244" ht="15" customHeight="1" x14ac:dyDescent="0.25">
      <c r="A6" s="684"/>
      <c r="B6" s="685"/>
      <c r="C6" s="684"/>
      <c r="D6" s="689"/>
      <c r="E6" s="694"/>
      <c r="F6" s="694"/>
      <c r="G6" s="694"/>
      <c r="H6" s="692"/>
      <c r="I6" s="697"/>
      <c r="J6" s="698"/>
      <c r="K6" s="681"/>
      <c r="L6" s="157"/>
      <c r="M6" s="157"/>
      <c r="N6" s="157"/>
    </row>
    <row r="7" spans="1:244" ht="36" customHeight="1" x14ac:dyDescent="0.25">
      <c r="A7" s="684"/>
      <c r="B7" s="685"/>
      <c r="C7" s="684"/>
      <c r="D7" s="690"/>
      <c r="E7" s="114" t="s">
        <v>393</v>
      </c>
      <c r="F7" s="114" t="s">
        <v>418</v>
      </c>
      <c r="G7" s="162" t="s">
        <v>418</v>
      </c>
      <c r="H7" s="693"/>
      <c r="I7" s="230" t="s">
        <v>423</v>
      </c>
      <c r="J7" s="230" t="s">
        <v>425</v>
      </c>
      <c r="K7" s="682"/>
      <c r="L7" s="157"/>
      <c r="M7" s="157"/>
      <c r="N7" s="157"/>
      <c r="O7" s="29"/>
    </row>
    <row r="8" spans="1:244" s="31" customFormat="1" x14ac:dyDescent="0.25">
      <c r="A8" s="225">
        <v>1</v>
      </c>
      <c r="B8" s="226">
        <v>2</v>
      </c>
      <c r="C8" s="225">
        <v>3</v>
      </c>
      <c r="D8" s="225">
        <v>4</v>
      </c>
      <c r="E8" s="226">
        <v>5</v>
      </c>
      <c r="F8" s="225">
        <v>6</v>
      </c>
      <c r="G8" s="225">
        <v>6</v>
      </c>
      <c r="H8" s="225">
        <v>7</v>
      </c>
      <c r="I8" s="66" t="s">
        <v>456</v>
      </c>
      <c r="J8" s="65" t="s">
        <v>457</v>
      </c>
      <c r="K8" s="226">
        <v>10</v>
      </c>
      <c r="L8" s="174"/>
      <c r="M8" s="174"/>
      <c r="N8" s="174"/>
      <c r="O8" s="42"/>
    </row>
    <row r="9" spans="1:244" x14ac:dyDescent="0.25">
      <c r="A9" s="148" t="s">
        <v>3</v>
      </c>
      <c r="B9" s="149" t="s">
        <v>340</v>
      </c>
      <c r="C9" s="162"/>
      <c r="D9" s="162"/>
      <c r="E9" s="227"/>
      <c r="F9" s="228"/>
      <c r="G9" s="228"/>
      <c r="H9" s="229"/>
      <c r="I9" s="229"/>
      <c r="J9" s="229"/>
      <c r="K9" s="228"/>
      <c r="L9" s="157"/>
      <c r="M9" s="157"/>
      <c r="N9" s="157"/>
      <c r="O9" s="29"/>
    </row>
    <row r="10" spans="1:244" s="159" customFormat="1" x14ac:dyDescent="0.25">
      <c r="A10" s="168">
        <v>1</v>
      </c>
      <c r="B10" s="169" t="s">
        <v>339</v>
      </c>
      <c r="C10" s="150" t="s">
        <v>15</v>
      </c>
      <c r="D10" s="203">
        <v>94.9</v>
      </c>
      <c r="E10" s="204">
        <v>95</v>
      </c>
      <c r="F10" s="205">
        <v>70.5</v>
      </c>
      <c r="G10" s="205">
        <v>95</v>
      </c>
      <c r="H10" s="154">
        <v>95.1</v>
      </c>
      <c r="I10" s="154">
        <f>G10/D10*100</f>
        <v>100.10537407797682</v>
      </c>
      <c r="J10" s="154">
        <f>H10/G10*100</f>
        <v>100.10526315789474</v>
      </c>
      <c r="K10" s="156"/>
      <c r="L10" s="678" t="s">
        <v>338</v>
      </c>
      <c r="M10" s="206"/>
      <c r="N10" s="206"/>
      <c r="O10" s="158">
        <f>+H10-G10</f>
        <v>9.9999999999994316E-2</v>
      </c>
    </row>
    <row r="11" spans="1:244" s="159" customFormat="1" ht="39.6" x14ac:dyDescent="0.25">
      <c r="A11" s="168">
        <v>2</v>
      </c>
      <c r="B11" s="169" t="s">
        <v>337</v>
      </c>
      <c r="C11" s="150" t="s">
        <v>15</v>
      </c>
      <c r="D11" s="207">
        <v>70.599999999999994</v>
      </c>
      <c r="E11" s="208">
        <v>65.900000000000006</v>
      </c>
      <c r="F11" s="209">
        <v>76</v>
      </c>
      <c r="G11" s="209">
        <v>76.099999999999994</v>
      </c>
      <c r="H11" s="154">
        <v>69.8</v>
      </c>
      <c r="I11" s="154">
        <f t="shared" ref="I11:I23" si="0">G11/D11*100</f>
        <v>107.79036827195468</v>
      </c>
      <c r="J11" s="154">
        <f t="shared" ref="J11:J23" si="1">H11/G11*100</f>
        <v>91.721419185282528</v>
      </c>
      <c r="K11" s="156"/>
      <c r="L11" s="678"/>
      <c r="M11" s="206"/>
      <c r="N11" s="206"/>
      <c r="O11" s="158">
        <f t="shared" ref="O11:O63" si="2">+H11-G11</f>
        <v>-6.2999999999999972</v>
      </c>
    </row>
    <row r="12" spans="1:244" s="159" customFormat="1" ht="26.4" x14ac:dyDescent="0.25">
      <c r="A12" s="172"/>
      <c r="B12" s="169" t="s">
        <v>336</v>
      </c>
      <c r="C12" s="67" t="s">
        <v>15</v>
      </c>
      <c r="D12" s="207">
        <v>69.3</v>
      </c>
      <c r="E12" s="194">
        <v>64.5</v>
      </c>
      <c r="F12" s="195">
        <v>7.5</v>
      </c>
      <c r="G12" s="195">
        <v>75.099999999999994</v>
      </c>
      <c r="H12" s="154">
        <v>70.099999999999994</v>
      </c>
      <c r="I12" s="154">
        <f t="shared" si="0"/>
        <v>108.36940836940836</v>
      </c>
      <c r="J12" s="154">
        <f t="shared" si="1"/>
        <v>93.342210386151791</v>
      </c>
      <c r="K12" s="156"/>
      <c r="L12" s="678"/>
      <c r="M12" s="206"/>
      <c r="N12" s="206"/>
      <c r="O12" s="158">
        <f t="shared" si="2"/>
        <v>-5</v>
      </c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</row>
    <row r="13" spans="1:244" s="159" customFormat="1" x14ac:dyDescent="0.25">
      <c r="A13" s="168">
        <v>3</v>
      </c>
      <c r="B13" s="169" t="s">
        <v>335</v>
      </c>
      <c r="C13" s="150" t="s">
        <v>15</v>
      </c>
      <c r="D13" s="210">
        <v>94.1</v>
      </c>
      <c r="E13" s="211">
        <v>94.1</v>
      </c>
      <c r="F13" s="212">
        <v>66.3</v>
      </c>
      <c r="G13" s="212">
        <v>95</v>
      </c>
      <c r="H13" s="154">
        <v>95.1</v>
      </c>
      <c r="I13" s="154">
        <f t="shared" si="0"/>
        <v>100.95642933049946</v>
      </c>
      <c r="J13" s="154">
        <f t="shared" si="1"/>
        <v>100.10526315789474</v>
      </c>
      <c r="K13" s="156"/>
      <c r="L13" s="678"/>
      <c r="M13" s="206"/>
      <c r="N13" s="206"/>
      <c r="O13" s="158">
        <f t="shared" si="2"/>
        <v>9.9999999999994316E-2</v>
      </c>
    </row>
    <row r="14" spans="1:244" s="159" customFormat="1" x14ac:dyDescent="0.25">
      <c r="A14" s="168">
        <v>4</v>
      </c>
      <c r="B14" s="169" t="s">
        <v>334</v>
      </c>
      <c r="C14" s="150" t="s">
        <v>330</v>
      </c>
      <c r="D14" s="213">
        <v>25.18</v>
      </c>
      <c r="E14" s="214">
        <v>20.7</v>
      </c>
      <c r="F14" s="212">
        <v>18.5</v>
      </c>
      <c r="G14" s="212">
        <v>18.5</v>
      </c>
      <c r="H14" s="154">
        <f>+E14</f>
        <v>20.7</v>
      </c>
      <c r="I14" s="154">
        <f>+D14/G14*100</f>
        <v>136.10810810810813</v>
      </c>
      <c r="J14" s="154">
        <f>+G14/H14*100</f>
        <v>89.371980676328505</v>
      </c>
      <c r="K14" s="179"/>
      <c r="L14" s="678"/>
      <c r="M14" s="206"/>
      <c r="N14" s="206"/>
      <c r="O14" s="158">
        <f t="shared" si="2"/>
        <v>2.1999999999999993</v>
      </c>
    </row>
    <row r="15" spans="1:244" s="175" customFormat="1" ht="26.4" x14ac:dyDescent="0.25">
      <c r="A15" s="172"/>
      <c r="B15" s="186" t="s">
        <v>333</v>
      </c>
      <c r="C15" s="67" t="s">
        <v>330</v>
      </c>
      <c r="D15" s="215">
        <v>25.81</v>
      </c>
      <c r="E15" s="216">
        <v>21.8</v>
      </c>
      <c r="F15" s="217">
        <v>19</v>
      </c>
      <c r="G15" s="217">
        <v>19</v>
      </c>
      <c r="H15" s="218">
        <f>+E15</f>
        <v>21.8</v>
      </c>
      <c r="I15" s="154">
        <f>+D15/G15*100</f>
        <v>135.84210526315789</v>
      </c>
      <c r="J15" s="154">
        <f>+G15/H15*100</f>
        <v>87.155963302752298</v>
      </c>
      <c r="K15" s="173"/>
      <c r="L15" s="678"/>
      <c r="M15" s="219"/>
      <c r="N15" s="219"/>
      <c r="O15" s="158">
        <f t="shared" si="2"/>
        <v>2.8000000000000007</v>
      </c>
    </row>
    <row r="16" spans="1:244" x14ac:dyDescent="0.25">
      <c r="A16" s="336">
        <v>5</v>
      </c>
      <c r="B16" s="337" t="s">
        <v>332</v>
      </c>
      <c r="C16" s="316" t="s">
        <v>330</v>
      </c>
      <c r="D16" s="606">
        <v>32.56</v>
      </c>
      <c r="E16" s="607">
        <v>26.6</v>
      </c>
      <c r="F16" s="321">
        <v>27</v>
      </c>
      <c r="G16" s="321">
        <v>26.6</v>
      </c>
      <c r="H16" s="319">
        <v>26.6</v>
      </c>
      <c r="I16" s="319">
        <f>+D16/G16*100</f>
        <v>122.40601503759399</v>
      </c>
      <c r="J16" s="319">
        <f>+G16/H16*100</f>
        <v>100</v>
      </c>
      <c r="K16" s="321"/>
      <c r="L16" s="678"/>
      <c r="M16" s="608"/>
      <c r="N16" s="608"/>
      <c r="O16" s="323">
        <f t="shared" si="2"/>
        <v>0</v>
      </c>
    </row>
    <row r="17" spans="1:244" s="175" customFormat="1" ht="26.4" x14ac:dyDescent="0.25">
      <c r="A17" s="172"/>
      <c r="B17" s="186" t="s">
        <v>331</v>
      </c>
      <c r="C17" s="67" t="s">
        <v>330</v>
      </c>
      <c r="D17" s="215">
        <v>33.549999999999997</v>
      </c>
      <c r="E17" s="216">
        <v>28</v>
      </c>
      <c r="F17" s="217">
        <v>27.8</v>
      </c>
      <c r="G17" s="217">
        <v>27.8</v>
      </c>
      <c r="H17" s="218">
        <v>28</v>
      </c>
      <c r="I17" s="154">
        <f>+D17/G17*100</f>
        <v>120.68345323741005</v>
      </c>
      <c r="J17" s="154">
        <f>+G17/H17*100</f>
        <v>99.285714285714292</v>
      </c>
      <c r="K17" s="173"/>
      <c r="L17" s="678"/>
      <c r="M17" s="219"/>
      <c r="N17" s="219"/>
      <c r="O17" s="158">
        <f t="shared" si="2"/>
        <v>0.19999999999999929</v>
      </c>
    </row>
    <row r="18" spans="1:244" s="159" customFormat="1" x14ac:dyDescent="0.25">
      <c r="A18" s="168">
        <v>6</v>
      </c>
      <c r="B18" s="169" t="s">
        <v>329</v>
      </c>
      <c r="C18" s="150" t="s">
        <v>15</v>
      </c>
      <c r="D18" s="161">
        <v>4</v>
      </c>
      <c r="E18" s="220">
        <v>4.3</v>
      </c>
      <c r="F18" s="221">
        <v>3.7</v>
      </c>
      <c r="G18" s="221">
        <v>3.8</v>
      </c>
      <c r="H18" s="154">
        <v>4</v>
      </c>
      <c r="I18" s="154">
        <f>+G18/D18*100</f>
        <v>95</v>
      </c>
      <c r="J18" s="154">
        <f>+G18/H18*100</f>
        <v>95</v>
      </c>
      <c r="K18" s="156"/>
      <c r="L18" s="678"/>
      <c r="M18" s="206"/>
      <c r="N18" s="206"/>
      <c r="O18" s="158">
        <f t="shared" si="2"/>
        <v>0.20000000000000018</v>
      </c>
    </row>
    <row r="19" spans="1:244" s="159" customFormat="1" x14ac:dyDescent="0.25">
      <c r="A19" s="168">
        <v>7</v>
      </c>
      <c r="B19" s="63" t="s">
        <v>328</v>
      </c>
      <c r="C19" s="150" t="s">
        <v>15</v>
      </c>
      <c r="D19" s="222">
        <v>33.9</v>
      </c>
      <c r="E19" s="220">
        <v>33.299999999999997</v>
      </c>
      <c r="F19" s="221">
        <v>44.4</v>
      </c>
      <c r="G19" s="221">
        <v>46</v>
      </c>
      <c r="H19" s="154">
        <v>42</v>
      </c>
      <c r="I19" s="154">
        <f t="shared" si="0"/>
        <v>135.69321533923303</v>
      </c>
      <c r="J19" s="154">
        <f t="shared" si="1"/>
        <v>91.304347826086953</v>
      </c>
      <c r="K19" s="156"/>
      <c r="L19" s="678"/>
      <c r="M19" s="206"/>
      <c r="N19" s="206"/>
      <c r="O19" s="158">
        <f t="shared" si="2"/>
        <v>-4</v>
      </c>
    </row>
    <row r="20" spans="1:244" s="159" customFormat="1" x14ac:dyDescent="0.25">
      <c r="A20" s="168">
        <v>8</v>
      </c>
      <c r="B20" s="169" t="s">
        <v>327</v>
      </c>
      <c r="C20" s="150" t="s">
        <v>15</v>
      </c>
      <c r="D20" s="210">
        <v>15</v>
      </c>
      <c r="E20" s="220">
        <v>15.2</v>
      </c>
      <c r="F20" s="221">
        <v>14.9</v>
      </c>
      <c r="G20" s="221">
        <v>14.9</v>
      </c>
      <c r="H20" s="154">
        <v>14.7</v>
      </c>
      <c r="I20" s="154">
        <f>+D20/G20*100</f>
        <v>100.67114093959731</v>
      </c>
      <c r="J20" s="154">
        <f>+G20/H20*100</f>
        <v>101.36054421768708</v>
      </c>
      <c r="K20" s="179"/>
      <c r="L20" s="678"/>
      <c r="M20" s="206"/>
      <c r="N20" s="206"/>
      <c r="O20" s="158">
        <f t="shared" si="2"/>
        <v>-0.20000000000000107</v>
      </c>
    </row>
    <row r="21" spans="1:244" s="175" customFormat="1" ht="26.4" x14ac:dyDescent="0.25">
      <c r="A21" s="172"/>
      <c r="B21" s="186" t="s">
        <v>326</v>
      </c>
      <c r="C21" s="67" t="s">
        <v>15</v>
      </c>
      <c r="D21" s="215">
        <v>16</v>
      </c>
      <c r="E21" s="223">
        <v>15.9</v>
      </c>
      <c r="F21" s="224">
        <v>15.7</v>
      </c>
      <c r="G21" s="224">
        <v>15.7</v>
      </c>
      <c r="H21" s="218">
        <v>15.5</v>
      </c>
      <c r="I21" s="154">
        <f>+D21/G21*100</f>
        <v>101.91082802547771</v>
      </c>
      <c r="J21" s="154">
        <f>+G21/H21*100</f>
        <v>101.29032258064517</v>
      </c>
      <c r="K21" s="173"/>
      <c r="L21" s="678"/>
      <c r="M21" s="219"/>
      <c r="N21" s="219"/>
      <c r="O21" s="158">
        <f t="shared" si="2"/>
        <v>-0.19999999999999929</v>
      </c>
    </row>
    <row r="22" spans="1:244" s="159" customFormat="1" ht="26.4" x14ac:dyDescent="0.25">
      <c r="A22" s="168">
        <v>9</v>
      </c>
      <c r="B22" s="169" t="s">
        <v>325</v>
      </c>
      <c r="C22" s="150" t="s">
        <v>15</v>
      </c>
      <c r="D22" s="221">
        <v>30</v>
      </c>
      <c r="E22" s="220">
        <v>30.1</v>
      </c>
      <c r="F22" s="221">
        <v>30.3</v>
      </c>
      <c r="G22" s="221">
        <f>+E22</f>
        <v>30.1</v>
      </c>
      <c r="H22" s="154">
        <v>29.7</v>
      </c>
      <c r="I22" s="154">
        <f>+D22/G22*100</f>
        <v>99.667774086378742</v>
      </c>
      <c r="J22" s="154">
        <f>+G22/H22*100</f>
        <v>101.34680134680136</v>
      </c>
      <c r="K22" s="156"/>
      <c r="L22" s="678"/>
      <c r="M22" s="206"/>
      <c r="N22" s="206"/>
      <c r="O22" s="158">
        <f t="shared" si="2"/>
        <v>-0.40000000000000213</v>
      </c>
    </row>
    <row r="23" spans="1:244" s="159" customFormat="1" ht="26.4" x14ac:dyDescent="0.25">
      <c r="A23" s="168">
        <v>10</v>
      </c>
      <c r="B23" s="169" t="s">
        <v>324</v>
      </c>
      <c r="C23" s="150" t="s">
        <v>15</v>
      </c>
      <c r="D23" s="213">
        <v>75.8</v>
      </c>
      <c r="E23" s="220">
        <v>77.5</v>
      </c>
      <c r="F23" s="221">
        <v>75.099999999999994</v>
      </c>
      <c r="G23" s="221">
        <v>77.5</v>
      </c>
      <c r="H23" s="154">
        <v>77.5</v>
      </c>
      <c r="I23" s="154">
        <f t="shared" si="0"/>
        <v>102.24274406332454</v>
      </c>
      <c r="J23" s="154">
        <f t="shared" si="1"/>
        <v>100</v>
      </c>
      <c r="K23" s="156"/>
      <c r="L23" s="678"/>
      <c r="M23" s="206"/>
      <c r="N23" s="206"/>
      <c r="O23" s="158">
        <f t="shared" si="2"/>
        <v>0</v>
      </c>
    </row>
    <row r="24" spans="1:244" s="159" customFormat="1" x14ac:dyDescent="0.25">
      <c r="A24" s="148" t="s">
        <v>323</v>
      </c>
      <c r="B24" s="149" t="s">
        <v>322</v>
      </c>
      <c r="C24" s="162"/>
      <c r="D24" s="176"/>
      <c r="E24" s="171"/>
      <c r="F24" s="177"/>
      <c r="G24" s="177"/>
      <c r="H24" s="154"/>
      <c r="I24" s="154"/>
      <c r="J24" s="178"/>
      <c r="K24" s="179"/>
      <c r="L24" s="166"/>
      <c r="M24" s="166"/>
      <c r="N24" s="166"/>
      <c r="O24" s="158">
        <f t="shared" si="2"/>
        <v>0</v>
      </c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7"/>
      <c r="FC24" s="167"/>
      <c r="FD24" s="167"/>
      <c r="FE24" s="167"/>
      <c r="FF24" s="167"/>
      <c r="FG24" s="167"/>
      <c r="FH24" s="167"/>
      <c r="FI24" s="167"/>
      <c r="FJ24" s="167"/>
      <c r="FK24" s="167"/>
      <c r="FL24" s="167"/>
      <c r="FM24" s="167"/>
      <c r="FN24" s="167"/>
      <c r="FO24" s="167"/>
      <c r="FP24" s="167"/>
      <c r="FQ24" s="167"/>
      <c r="FR24" s="167"/>
      <c r="FS24" s="167"/>
      <c r="FT24" s="167"/>
      <c r="FU24" s="167"/>
      <c r="FV24" s="167"/>
      <c r="FW24" s="167"/>
      <c r="FX24" s="167"/>
      <c r="FY24" s="167"/>
      <c r="FZ24" s="167"/>
      <c r="GA24" s="167"/>
      <c r="GB24" s="167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  <c r="GO24" s="167"/>
      <c r="GP24" s="167"/>
      <c r="GQ24" s="167"/>
      <c r="GR24" s="167"/>
      <c r="GS24" s="167"/>
      <c r="GT24" s="167"/>
      <c r="GU24" s="167"/>
      <c r="GV24" s="167"/>
      <c r="GW24" s="167"/>
      <c r="GX24" s="167"/>
      <c r="GY24" s="167"/>
      <c r="GZ24" s="167"/>
      <c r="HA24" s="167"/>
      <c r="HB24" s="167"/>
      <c r="HC24" s="167"/>
      <c r="HD24" s="167"/>
      <c r="HE24" s="167"/>
      <c r="HF24" s="167"/>
      <c r="HG24" s="167"/>
      <c r="HH24" s="167"/>
      <c r="HI24" s="167"/>
      <c r="HJ24" s="167"/>
      <c r="HK24" s="167"/>
      <c r="HL24" s="167"/>
      <c r="HM24" s="167"/>
      <c r="HN24" s="167"/>
      <c r="HO24" s="167"/>
      <c r="HP24" s="167"/>
      <c r="HQ24" s="167"/>
      <c r="HR24" s="167"/>
      <c r="HS24" s="167"/>
      <c r="HT24" s="167"/>
      <c r="HU24" s="167"/>
      <c r="HV24" s="167"/>
      <c r="HW24" s="167"/>
      <c r="HX24" s="167"/>
      <c r="HY24" s="167"/>
      <c r="HZ24" s="167"/>
      <c r="IA24" s="167"/>
      <c r="IB24" s="167"/>
      <c r="IC24" s="167"/>
      <c r="ID24" s="167"/>
      <c r="IE24" s="167"/>
      <c r="IF24" s="167"/>
      <c r="IG24" s="167"/>
      <c r="IH24" s="167"/>
      <c r="II24" s="167"/>
      <c r="IJ24" s="167"/>
    </row>
    <row r="25" spans="1:244" s="167" customFormat="1" x14ac:dyDescent="0.25">
      <c r="A25" s="148"/>
      <c r="B25" s="149" t="s">
        <v>321</v>
      </c>
      <c r="C25" s="162"/>
      <c r="D25" s="176">
        <v>20</v>
      </c>
      <c r="E25" s="180">
        <f>+E26+E27+E28</f>
        <v>20</v>
      </c>
      <c r="F25" s="181">
        <v>20</v>
      </c>
      <c r="G25" s="181">
        <v>20</v>
      </c>
      <c r="H25" s="165">
        <v>20</v>
      </c>
      <c r="I25" s="165">
        <f>G25/D25*100</f>
        <v>100</v>
      </c>
      <c r="J25" s="178">
        <f>H25/G25*100</f>
        <v>100</v>
      </c>
      <c r="K25" s="181"/>
      <c r="L25" s="166"/>
      <c r="M25" s="166"/>
      <c r="N25" s="166"/>
      <c r="O25" s="158">
        <f t="shared" si="2"/>
        <v>0</v>
      </c>
    </row>
    <row r="26" spans="1:244" s="159" customFormat="1" x14ac:dyDescent="0.25">
      <c r="A26" s="168">
        <v>1</v>
      </c>
      <c r="B26" s="169" t="s">
        <v>320</v>
      </c>
      <c r="C26" s="150" t="s">
        <v>319</v>
      </c>
      <c r="D26" s="151">
        <v>1</v>
      </c>
      <c r="E26" s="182">
        <v>1</v>
      </c>
      <c r="F26" s="183">
        <v>1</v>
      </c>
      <c r="G26" s="183">
        <v>1</v>
      </c>
      <c r="H26" s="154">
        <v>1</v>
      </c>
      <c r="I26" s="154">
        <f t="shared" ref="I26:I47" si="3">G26/D26*100</f>
        <v>100</v>
      </c>
      <c r="J26" s="161">
        <f t="shared" ref="J26:J47" si="4">H26/G26*100</f>
        <v>100</v>
      </c>
      <c r="K26" s="179"/>
      <c r="L26" s="157"/>
      <c r="M26" s="157"/>
      <c r="N26" s="157"/>
      <c r="O26" s="158">
        <f t="shared" si="2"/>
        <v>0</v>
      </c>
    </row>
    <row r="27" spans="1:244" s="159" customFormat="1" x14ac:dyDescent="0.25">
      <c r="A27" s="168">
        <v>2</v>
      </c>
      <c r="B27" s="169" t="s">
        <v>318</v>
      </c>
      <c r="C27" s="150" t="s">
        <v>317</v>
      </c>
      <c r="D27" s="151"/>
      <c r="E27" s="182"/>
      <c r="F27" s="184"/>
      <c r="G27" s="184"/>
      <c r="H27" s="154"/>
      <c r="I27" s="154"/>
      <c r="J27" s="161"/>
      <c r="K27" s="179"/>
      <c r="L27" s="157"/>
      <c r="M27" s="157"/>
      <c r="N27" s="157"/>
      <c r="O27" s="158">
        <f t="shared" si="2"/>
        <v>0</v>
      </c>
    </row>
    <row r="28" spans="1:244" s="159" customFormat="1" x14ac:dyDescent="0.25">
      <c r="A28" s="168">
        <v>3</v>
      </c>
      <c r="B28" s="169" t="s">
        <v>316</v>
      </c>
      <c r="C28" s="150" t="s">
        <v>315</v>
      </c>
      <c r="D28" s="151">
        <v>19</v>
      </c>
      <c r="E28" s="182">
        <v>19</v>
      </c>
      <c r="F28" s="183">
        <v>19</v>
      </c>
      <c r="G28" s="183">
        <v>19</v>
      </c>
      <c r="H28" s="154">
        <v>19</v>
      </c>
      <c r="I28" s="154">
        <f t="shared" si="3"/>
        <v>100</v>
      </c>
      <c r="J28" s="161">
        <f t="shared" si="4"/>
        <v>100</v>
      </c>
      <c r="K28" s="179"/>
      <c r="L28" s="157"/>
      <c r="M28" s="157"/>
      <c r="N28" s="157"/>
      <c r="O28" s="158">
        <f t="shared" si="2"/>
        <v>0</v>
      </c>
    </row>
    <row r="29" spans="1:244" s="159" customFormat="1" x14ac:dyDescent="0.25">
      <c r="A29" s="168">
        <v>4</v>
      </c>
      <c r="B29" s="169" t="s">
        <v>314</v>
      </c>
      <c r="C29" s="150" t="s">
        <v>15</v>
      </c>
      <c r="D29" s="151">
        <v>100</v>
      </c>
      <c r="E29" s="160">
        <v>100</v>
      </c>
      <c r="F29" s="151">
        <v>100</v>
      </c>
      <c r="G29" s="151">
        <v>100</v>
      </c>
      <c r="H29" s="160">
        <v>100</v>
      </c>
      <c r="I29" s="154">
        <f t="shared" si="3"/>
        <v>100</v>
      </c>
      <c r="J29" s="161">
        <f t="shared" si="4"/>
        <v>100</v>
      </c>
      <c r="K29" s="179"/>
      <c r="L29" s="157"/>
      <c r="M29" s="157"/>
      <c r="N29" s="157"/>
      <c r="O29" s="158">
        <f t="shared" si="2"/>
        <v>0</v>
      </c>
    </row>
    <row r="30" spans="1:244" s="167" customFormat="1" x14ac:dyDescent="0.25">
      <c r="A30" s="148" t="s">
        <v>313</v>
      </c>
      <c r="B30" s="149" t="s">
        <v>312</v>
      </c>
      <c r="C30" s="162" t="s">
        <v>303</v>
      </c>
      <c r="D30" s="164">
        <f>+D31+D38</f>
        <v>312</v>
      </c>
      <c r="E30" s="163">
        <f>+E31+E38</f>
        <v>312</v>
      </c>
      <c r="F30" s="163">
        <f>F36+F38+F33</f>
        <v>312</v>
      </c>
      <c r="G30" s="163">
        <f>G36+G38+G33</f>
        <v>312</v>
      </c>
      <c r="H30" s="163">
        <f>H36+H38+H33</f>
        <v>312</v>
      </c>
      <c r="I30" s="165">
        <f t="shared" si="3"/>
        <v>100</v>
      </c>
      <c r="J30" s="178">
        <f t="shared" si="4"/>
        <v>100</v>
      </c>
      <c r="K30" s="181"/>
      <c r="L30" s="166"/>
      <c r="M30" s="166"/>
      <c r="N30" s="166"/>
      <c r="O30" s="158">
        <f t="shared" si="2"/>
        <v>0</v>
      </c>
      <c r="P30" s="185"/>
    </row>
    <row r="31" spans="1:244" s="159" customFormat="1" x14ac:dyDescent="0.25">
      <c r="A31" s="172"/>
      <c r="B31" s="186" t="s">
        <v>311</v>
      </c>
      <c r="C31" s="67" t="s">
        <v>303</v>
      </c>
      <c r="D31" s="170">
        <f>+D33+D35</f>
        <v>255</v>
      </c>
      <c r="E31" s="170">
        <f>+E33+E35</f>
        <v>255</v>
      </c>
      <c r="F31" s="170">
        <f>+F33+F35</f>
        <v>255</v>
      </c>
      <c r="G31" s="170">
        <f>+G33+G35</f>
        <v>255</v>
      </c>
      <c r="H31" s="170">
        <f>+H33+H35</f>
        <v>255</v>
      </c>
      <c r="I31" s="154">
        <f t="shared" si="3"/>
        <v>100</v>
      </c>
      <c r="J31" s="161">
        <f t="shared" si="4"/>
        <v>100</v>
      </c>
      <c r="K31" s="179"/>
      <c r="L31" s="157"/>
      <c r="M31" s="157"/>
      <c r="N31" s="157"/>
      <c r="O31" s="158">
        <f t="shared" si="2"/>
        <v>0</v>
      </c>
    </row>
    <row r="32" spans="1:244" s="159" customFormat="1" ht="26.4" x14ac:dyDescent="0.25">
      <c r="A32" s="172"/>
      <c r="B32" s="186" t="s">
        <v>310</v>
      </c>
      <c r="C32" s="67" t="s">
        <v>298</v>
      </c>
      <c r="D32" s="173">
        <f>+D31/(D50/10000)</f>
        <v>28.031219083214246</v>
      </c>
      <c r="E32" s="173">
        <f t="shared" ref="E32:H32" si="5">+E31/(E50/10000)</f>
        <v>27.631193992653355</v>
      </c>
      <c r="F32" s="173">
        <f t="shared" si="5"/>
        <v>27.700530112105675</v>
      </c>
      <c r="G32" s="173">
        <f t="shared" si="5"/>
        <v>27.590833351366555</v>
      </c>
      <c r="H32" s="173">
        <f t="shared" si="5"/>
        <v>27.150766609880751</v>
      </c>
      <c r="I32" s="154">
        <f t="shared" si="3"/>
        <v>98.428945489169237</v>
      </c>
      <c r="J32" s="161">
        <f t="shared" si="4"/>
        <v>98.405025553662711</v>
      </c>
      <c r="K32" s="179"/>
      <c r="L32" s="174"/>
      <c r="M32" s="174"/>
      <c r="N32" s="174"/>
      <c r="O32" s="158">
        <f t="shared" si="2"/>
        <v>-0.44006674148580416</v>
      </c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</row>
    <row r="33" spans="1:244" s="167" customFormat="1" ht="14.4" x14ac:dyDescent="0.3">
      <c r="A33" s="148"/>
      <c r="B33" s="149" t="s">
        <v>309</v>
      </c>
      <c r="C33" s="162" t="s">
        <v>303</v>
      </c>
      <c r="D33" s="187">
        <f>+D34</f>
        <v>20</v>
      </c>
      <c r="E33" s="188">
        <v>20</v>
      </c>
      <c r="F33" s="189">
        <f>F34</f>
        <v>20</v>
      </c>
      <c r="G33" s="189">
        <f>G34</f>
        <v>20</v>
      </c>
      <c r="H33" s="189">
        <f>H34</f>
        <v>20</v>
      </c>
      <c r="I33" s="165">
        <f t="shared" si="3"/>
        <v>100</v>
      </c>
      <c r="J33" s="178">
        <f t="shared" si="4"/>
        <v>100</v>
      </c>
      <c r="K33" s="181"/>
      <c r="L33" s="190"/>
      <c r="M33" s="190"/>
      <c r="N33" s="190"/>
      <c r="O33" s="158">
        <f t="shared" si="2"/>
        <v>0</v>
      </c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</row>
    <row r="34" spans="1:244" s="159" customFormat="1" x14ac:dyDescent="0.25">
      <c r="A34" s="168"/>
      <c r="B34" s="169" t="s">
        <v>308</v>
      </c>
      <c r="C34" s="150" t="s">
        <v>303</v>
      </c>
      <c r="D34" s="151">
        <v>20</v>
      </c>
      <c r="E34" s="160">
        <v>20</v>
      </c>
      <c r="F34" s="151">
        <v>20</v>
      </c>
      <c r="G34" s="151">
        <v>20</v>
      </c>
      <c r="H34" s="160">
        <v>20</v>
      </c>
      <c r="I34" s="154">
        <f t="shared" si="3"/>
        <v>100</v>
      </c>
      <c r="J34" s="161">
        <f t="shared" si="4"/>
        <v>100</v>
      </c>
      <c r="K34" s="179"/>
      <c r="L34" s="157"/>
      <c r="M34" s="157"/>
      <c r="N34" s="157"/>
      <c r="O34" s="158">
        <f t="shared" si="2"/>
        <v>0</v>
      </c>
    </row>
    <row r="35" spans="1:244" s="167" customFormat="1" x14ac:dyDescent="0.25">
      <c r="A35" s="148"/>
      <c r="B35" s="149" t="s">
        <v>307</v>
      </c>
      <c r="C35" s="162" t="s">
        <v>303</v>
      </c>
      <c r="D35" s="176">
        <v>235</v>
      </c>
      <c r="E35" s="192">
        <v>235</v>
      </c>
      <c r="F35" s="193">
        <f>F36</f>
        <v>235</v>
      </c>
      <c r="G35" s="193">
        <f>G36</f>
        <v>235</v>
      </c>
      <c r="H35" s="165">
        <f>+G35</f>
        <v>235</v>
      </c>
      <c r="I35" s="165">
        <f t="shared" si="3"/>
        <v>100</v>
      </c>
      <c r="J35" s="178">
        <f t="shared" si="4"/>
        <v>100</v>
      </c>
      <c r="K35" s="181"/>
      <c r="L35" s="166"/>
      <c r="M35" s="166"/>
      <c r="N35" s="166"/>
      <c r="O35" s="158">
        <f t="shared" si="2"/>
        <v>0</v>
      </c>
    </row>
    <row r="36" spans="1:244" s="159" customFormat="1" x14ac:dyDescent="0.25">
      <c r="A36" s="168"/>
      <c r="B36" s="169" t="s">
        <v>306</v>
      </c>
      <c r="C36" s="150" t="s">
        <v>303</v>
      </c>
      <c r="D36" s="151">
        <v>235</v>
      </c>
      <c r="E36" s="160">
        <v>235</v>
      </c>
      <c r="F36" s="151">
        <v>235</v>
      </c>
      <c r="G36" s="151">
        <v>235</v>
      </c>
      <c r="H36" s="160">
        <v>235</v>
      </c>
      <c r="I36" s="154">
        <f t="shared" si="3"/>
        <v>100</v>
      </c>
      <c r="J36" s="161">
        <f t="shared" si="4"/>
        <v>100</v>
      </c>
      <c r="K36" s="179"/>
      <c r="L36" s="157"/>
      <c r="M36" s="157"/>
      <c r="N36" s="157"/>
      <c r="O36" s="158">
        <f t="shared" si="2"/>
        <v>0</v>
      </c>
    </row>
    <row r="37" spans="1:244" s="159" customFormat="1" x14ac:dyDescent="0.25">
      <c r="A37" s="168"/>
      <c r="B37" s="169" t="s">
        <v>305</v>
      </c>
      <c r="C37" s="150" t="s">
        <v>303</v>
      </c>
      <c r="D37" s="151"/>
      <c r="E37" s="160"/>
      <c r="F37" s="151">
        <v>0</v>
      </c>
      <c r="G37" s="151"/>
      <c r="H37" s="154"/>
      <c r="I37" s="154"/>
      <c r="J37" s="161"/>
      <c r="K37" s="179"/>
      <c r="L37" s="157"/>
      <c r="M37" s="157"/>
      <c r="N37" s="157"/>
      <c r="O37" s="158">
        <f t="shared" si="2"/>
        <v>0</v>
      </c>
    </row>
    <row r="38" spans="1:244" s="159" customFormat="1" x14ac:dyDescent="0.25">
      <c r="A38" s="168"/>
      <c r="B38" s="169" t="s">
        <v>304</v>
      </c>
      <c r="C38" s="150" t="s">
        <v>303</v>
      </c>
      <c r="D38" s="151">
        <v>57</v>
      </c>
      <c r="E38" s="194">
        <v>57</v>
      </c>
      <c r="F38" s="195">
        <v>57</v>
      </c>
      <c r="G38" s="195">
        <v>57</v>
      </c>
      <c r="H38" s="259">
        <v>57</v>
      </c>
      <c r="I38" s="154">
        <f t="shared" si="3"/>
        <v>100</v>
      </c>
      <c r="J38" s="161">
        <f t="shared" si="4"/>
        <v>100</v>
      </c>
      <c r="K38" s="179"/>
      <c r="L38" s="157"/>
      <c r="M38" s="157"/>
      <c r="N38" s="157"/>
      <c r="O38" s="158">
        <f t="shared" si="2"/>
        <v>0</v>
      </c>
    </row>
    <row r="39" spans="1:244" s="159" customFormat="1" x14ac:dyDescent="0.25">
      <c r="A39" s="148" t="s">
        <v>302</v>
      </c>
      <c r="B39" s="149" t="s">
        <v>301</v>
      </c>
      <c r="C39" s="162"/>
      <c r="D39" s="176"/>
      <c r="E39" s="160"/>
      <c r="F39" s="176"/>
      <c r="G39" s="176"/>
      <c r="H39" s="154"/>
      <c r="I39" s="165"/>
      <c r="J39" s="178"/>
      <c r="K39" s="179"/>
      <c r="L39" s="157"/>
      <c r="M39" s="157"/>
      <c r="N39" s="157"/>
      <c r="O39" s="158">
        <f t="shared" si="2"/>
        <v>0</v>
      </c>
    </row>
    <row r="40" spans="1:244" s="159" customFormat="1" x14ac:dyDescent="0.25">
      <c r="A40" s="168"/>
      <c r="B40" s="169" t="s">
        <v>300</v>
      </c>
      <c r="C40" s="150" t="s">
        <v>298</v>
      </c>
      <c r="D40" s="151">
        <v>7.8</v>
      </c>
      <c r="E40" s="196">
        <v>8.2351793860457061</v>
      </c>
      <c r="F40" s="195">
        <v>8.25</v>
      </c>
      <c r="G40" s="195">
        <v>8.25</v>
      </c>
      <c r="H40" s="196">
        <v>8.2351793860457061</v>
      </c>
      <c r="I40" s="154">
        <f t="shared" si="3"/>
        <v>105.76923076923077</v>
      </c>
      <c r="J40" s="161">
        <f t="shared" si="4"/>
        <v>99.820356194493414</v>
      </c>
      <c r="K40" s="179"/>
      <c r="L40" s="157"/>
      <c r="M40" s="157"/>
      <c r="N40" s="157"/>
      <c r="O40" s="158">
        <f t="shared" si="2"/>
        <v>-1.4820613954293904E-2</v>
      </c>
    </row>
    <row r="41" spans="1:244" s="159" customFormat="1" x14ac:dyDescent="0.25">
      <c r="A41" s="168"/>
      <c r="B41" s="169" t="s">
        <v>299</v>
      </c>
      <c r="C41" s="150" t="s">
        <v>298</v>
      </c>
      <c r="D41" s="151">
        <v>1.21</v>
      </c>
      <c r="E41" s="196">
        <v>1.8420795995102235</v>
      </c>
      <c r="F41" s="197">
        <v>1.97</v>
      </c>
      <c r="G41" s="197">
        <v>1.97</v>
      </c>
      <c r="H41" s="196">
        <v>1.8420795995102235</v>
      </c>
      <c r="I41" s="154">
        <f t="shared" si="3"/>
        <v>162.80991735537191</v>
      </c>
      <c r="J41" s="161">
        <f t="shared" si="4"/>
        <v>93.506578655341301</v>
      </c>
      <c r="K41" s="179"/>
      <c r="L41" s="157"/>
      <c r="M41" s="157"/>
      <c r="N41" s="157"/>
      <c r="O41" s="158">
        <f t="shared" si="2"/>
        <v>-0.12792040048977649</v>
      </c>
    </row>
    <row r="42" spans="1:244" s="159" customFormat="1" x14ac:dyDescent="0.25">
      <c r="A42" s="168"/>
      <c r="B42" s="169" t="s">
        <v>297</v>
      </c>
      <c r="C42" s="150" t="s">
        <v>15</v>
      </c>
      <c r="D42" s="151">
        <v>100</v>
      </c>
      <c r="E42" s="194">
        <v>100</v>
      </c>
      <c r="F42" s="195">
        <v>100</v>
      </c>
      <c r="G42" s="195">
        <v>100</v>
      </c>
      <c r="H42" s="194">
        <v>100</v>
      </c>
      <c r="I42" s="154">
        <f t="shared" si="3"/>
        <v>100</v>
      </c>
      <c r="J42" s="161">
        <f t="shared" si="4"/>
        <v>100</v>
      </c>
      <c r="K42" s="179"/>
      <c r="L42" s="157"/>
      <c r="M42" s="157"/>
      <c r="N42" s="157"/>
      <c r="O42" s="158">
        <f t="shared" si="2"/>
        <v>0</v>
      </c>
    </row>
    <row r="43" spans="1:244" s="159" customFormat="1" x14ac:dyDescent="0.25">
      <c r="A43" s="168"/>
      <c r="B43" s="169" t="s">
        <v>296</v>
      </c>
      <c r="C43" s="150" t="s">
        <v>15</v>
      </c>
      <c r="D43" s="151">
        <v>100</v>
      </c>
      <c r="E43" s="198">
        <v>94.736842105263165</v>
      </c>
      <c r="F43" s="199">
        <v>100</v>
      </c>
      <c r="G43" s="199">
        <v>100</v>
      </c>
      <c r="H43" s="198">
        <v>94.736842105263165</v>
      </c>
      <c r="I43" s="154">
        <f t="shared" si="3"/>
        <v>100</v>
      </c>
      <c r="J43" s="161">
        <f t="shared" si="4"/>
        <v>94.736842105263165</v>
      </c>
      <c r="K43" s="179"/>
      <c r="L43" s="157"/>
      <c r="M43" s="157"/>
      <c r="N43" s="157"/>
      <c r="O43" s="158">
        <f t="shared" si="2"/>
        <v>-5.2631578947368354</v>
      </c>
    </row>
    <row r="44" spans="1:244" s="159" customFormat="1" x14ac:dyDescent="0.25">
      <c r="A44" s="168"/>
      <c r="B44" s="169" t="s">
        <v>295</v>
      </c>
      <c r="C44" s="150" t="s">
        <v>15</v>
      </c>
      <c r="D44" s="151">
        <v>60.5</v>
      </c>
      <c r="E44" s="198">
        <v>65.868263473053887</v>
      </c>
      <c r="F44" s="200">
        <v>61.01</v>
      </c>
      <c r="G44" s="200">
        <v>61.01</v>
      </c>
      <c r="H44" s="198">
        <v>65.868263473053887</v>
      </c>
      <c r="I44" s="154">
        <f t="shared" si="3"/>
        <v>100.84297520661156</v>
      </c>
      <c r="J44" s="161">
        <f t="shared" si="4"/>
        <v>107.96306092944417</v>
      </c>
      <c r="K44" s="179"/>
      <c r="L44" s="157"/>
      <c r="M44" s="157"/>
      <c r="N44" s="157"/>
      <c r="O44" s="158">
        <f t="shared" si="2"/>
        <v>4.8582634730538885</v>
      </c>
    </row>
    <row r="45" spans="1:244" s="159" customFormat="1" x14ac:dyDescent="0.25">
      <c r="A45" s="148" t="s">
        <v>294</v>
      </c>
      <c r="B45" s="149" t="s">
        <v>293</v>
      </c>
      <c r="C45" s="150"/>
      <c r="D45" s="151"/>
      <c r="E45" s="201"/>
      <c r="F45" s="202"/>
      <c r="G45" s="202"/>
      <c r="H45" s="154"/>
      <c r="I45" s="165"/>
      <c r="J45" s="178"/>
      <c r="K45" s="179"/>
      <c r="L45" s="157"/>
      <c r="M45" s="157"/>
      <c r="N45" s="157"/>
      <c r="O45" s="158">
        <f t="shared" si="2"/>
        <v>0</v>
      </c>
    </row>
    <row r="46" spans="1:244" s="159" customFormat="1" x14ac:dyDescent="0.25">
      <c r="A46" s="168"/>
      <c r="B46" s="169" t="s">
        <v>292</v>
      </c>
      <c r="C46" s="150" t="s">
        <v>199</v>
      </c>
      <c r="D46" s="151">
        <v>15</v>
      </c>
      <c r="E46" s="194">
        <f>15+2</f>
        <v>17</v>
      </c>
      <c r="F46" s="195">
        <v>15</v>
      </c>
      <c r="G46" s="195">
        <v>17</v>
      </c>
      <c r="H46" s="194">
        <v>18</v>
      </c>
      <c r="I46" s="154">
        <f t="shared" si="3"/>
        <v>113.33333333333333</v>
      </c>
      <c r="J46" s="161">
        <f t="shared" si="4"/>
        <v>105.88235294117648</v>
      </c>
      <c r="K46" s="179"/>
      <c r="L46" s="157"/>
      <c r="M46" s="157"/>
      <c r="N46" s="157"/>
      <c r="O46" s="158">
        <f t="shared" si="2"/>
        <v>1</v>
      </c>
    </row>
    <row r="47" spans="1:244" s="159" customFormat="1" x14ac:dyDescent="0.25">
      <c r="A47" s="168"/>
      <c r="B47" s="169" t="s">
        <v>291</v>
      </c>
      <c r="C47" s="150" t="s">
        <v>15</v>
      </c>
      <c r="D47" s="156">
        <f>+D46/19*100</f>
        <v>78.94736842105263</v>
      </c>
      <c r="E47" s="156">
        <f>+E46/19*100</f>
        <v>89.473684210526315</v>
      </c>
      <c r="F47" s="156">
        <f>+F46/19*100</f>
        <v>78.94736842105263</v>
      </c>
      <c r="G47" s="156">
        <f>+G46/19*100</f>
        <v>89.473684210526315</v>
      </c>
      <c r="H47" s="156">
        <f>+H46/19*100</f>
        <v>94.73684210526315</v>
      </c>
      <c r="I47" s="154">
        <f t="shared" si="3"/>
        <v>113.33333333333333</v>
      </c>
      <c r="J47" s="161">
        <f t="shared" si="4"/>
        <v>105.88235294117648</v>
      </c>
      <c r="K47" s="179"/>
      <c r="L47" s="157"/>
      <c r="M47" s="157"/>
      <c r="N47" s="157"/>
      <c r="O47" s="158">
        <f t="shared" si="2"/>
        <v>5.2631578947368354</v>
      </c>
    </row>
    <row r="48" spans="1:244" s="159" customFormat="1" x14ac:dyDescent="0.25">
      <c r="A48" s="148" t="s">
        <v>290</v>
      </c>
      <c r="B48" s="149" t="s">
        <v>289</v>
      </c>
      <c r="C48" s="150"/>
      <c r="D48" s="151"/>
      <c r="E48" s="152"/>
      <c r="F48" s="153"/>
      <c r="G48" s="153"/>
      <c r="H48" s="154"/>
      <c r="I48" s="154"/>
      <c r="J48" s="155"/>
      <c r="K48" s="156"/>
      <c r="L48" s="157"/>
      <c r="M48" s="157"/>
      <c r="N48" s="157"/>
      <c r="O48" s="158">
        <f t="shared" si="2"/>
        <v>0</v>
      </c>
    </row>
    <row r="49" spans="1:16" ht="14.25" customHeight="1" x14ac:dyDescent="0.25">
      <c r="A49" s="314">
        <v>1</v>
      </c>
      <c r="B49" s="315" t="s">
        <v>288</v>
      </c>
      <c r="C49" s="316"/>
      <c r="D49" s="317"/>
      <c r="E49" s="318"/>
      <c r="F49" s="317"/>
      <c r="G49" s="317"/>
      <c r="H49" s="319"/>
      <c r="I49" s="319"/>
      <c r="J49" s="320"/>
      <c r="K49" s="321"/>
      <c r="L49" s="322"/>
      <c r="M49" s="322"/>
      <c r="N49" s="322"/>
      <c r="O49" s="323">
        <f t="shared" si="2"/>
        <v>0</v>
      </c>
    </row>
    <row r="50" spans="1:16" s="332" customFormat="1" x14ac:dyDescent="0.25">
      <c r="A50" s="314" t="s">
        <v>35</v>
      </c>
      <c r="B50" s="315" t="s">
        <v>287</v>
      </c>
      <c r="C50" s="324" t="s">
        <v>104</v>
      </c>
      <c r="D50" s="325">
        <v>90970</v>
      </c>
      <c r="E50" s="326">
        <v>92287</v>
      </c>
      <c r="F50" s="327">
        <f>+F57+F59</f>
        <v>92056</v>
      </c>
      <c r="G50" s="327">
        <f>+G57+G59</f>
        <v>92422</v>
      </c>
      <c r="H50" s="327">
        <f>+H57+H59</f>
        <v>93920</v>
      </c>
      <c r="I50" s="328">
        <f>G50/D50*100</f>
        <v>101.59613059250303</v>
      </c>
      <c r="J50" s="329">
        <f>H50/G50*100</f>
        <v>101.62082621020969</v>
      </c>
      <c r="K50" s="330"/>
      <c r="L50" s="331"/>
      <c r="M50" s="331"/>
      <c r="N50" s="331"/>
      <c r="O50" s="323">
        <f t="shared" si="2"/>
        <v>1498</v>
      </c>
    </row>
    <row r="51" spans="1:16" x14ac:dyDescent="0.25">
      <c r="A51" s="314" t="s">
        <v>39</v>
      </c>
      <c r="B51" s="315" t="s">
        <v>286</v>
      </c>
      <c r="C51" s="316"/>
      <c r="D51" s="317"/>
      <c r="E51" s="333"/>
      <c r="F51" s="334"/>
      <c r="G51" s="334"/>
      <c r="H51" s="319"/>
      <c r="I51" s="328"/>
      <c r="J51" s="335"/>
      <c r="K51" s="321"/>
      <c r="L51" s="322"/>
      <c r="M51" s="322"/>
      <c r="N51" s="322"/>
      <c r="O51" s="323">
        <f t="shared" si="2"/>
        <v>0</v>
      </c>
    </row>
    <row r="52" spans="1:16" x14ac:dyDescent="0.25">
      <c r="A52" s="336"/>
      <c r="B52" s="337" t="s">
        <v>285</v>
      </c>
      <c r="C52" s="316" t="s">
        <v>104</v>
      </c>
      <c r="D52" s="338">
        <f>+D50-D54</f>
        <v>46122</v>
      </c>
      <c r="E52" s="338">
        <f t="shared" ref="E52:H52" si="6">+E50-E54</f>
        <v>46600</v>
      </c>
      <c r="F52" s="338">
        <f t="shared" si="6"/>
        <v>46378</v>
      </c>
      <c r="G52" s="338">
        <f t="shared" si="6"/>
        <v>46781</v>
      </c>
      <c r="H52" s="338">
        <f t="shared" si="6"/>
        <v>47550</v>
      </c>
      <c r="I52" s="319">
        <f t="shared" ref="I52:I62" si="7">G52/D52*100</f>
        <v>101.42881921859417</v>
      </c>
      <c r="J52" s="339">
        <f>H52/G52*100</f>
        <v>101.64382975994528</v>
      </c>
      <c r="K52" s="321"/>
      <c r="L52" s="322"/>
      <c r="M52" s="322"/>
      <c r="N52" s="322"/>
      <c r="O52" s="323">
        <f t="shared" si="2"/>
        <v>769</v>
      </c>
      <c r="P52" s="340"/>
    </row>
    <row r="53" spans="1:16" x14ac:dyDescent="0.25">
      <c r="A53" s="336"/>
      <c r="B53" s="337" t="s">
        <v>279</v>
      </c>
      <c r="C53" s="316" t="s">
        <v>15</v>
      </c>
      <c r="D53" s="341">
        <f>+D52/D50*100</f>
        <v>50.700230845333628</v>
      </c>
      <c r="E53" s="342">
        <f>+E52/E50*100</f>
        <v>50.494652551280254</v>
      </c>
      <c r="F53" s="343">
        <f>+F52/F50*100</f>
        <v>50.380203354479882</v>
      </c>
      <c r="G53" s="343">
        <f>+G52/G50*100</f>
        <v>50.616736274912896</v>
      </c>
      <c r="H53" s="343">
        <f>+H52/H50*100</f>
        <v>50.628194207836451</v>
      </c>
      <c r="I53" s="319">
        <f t="shared" si="7"/>
        <v>99.835317178978059</v>
      </c>
      <c r="J53" s="339">
        <f t="shared" ref="J53:J62" si="8">H53/G53*100</f>
        <v>100.02263664899556</v>
      </c>
      <c r="K53" s="321"/>
      <c r="L53" s="322"/>
      <c r="M53" s="322"/>
      <c r="N53" s="322"/>
      <c r="O53" s="323">
        <f t="shared" si="2"/>
        <v>1.1457932923555347E-2</v>
      </c>
      <c r="P53" s="340"/>
    </row>
    <row r="54" spans="1:16" x14ac:dyDescent="0.25">
      <c r="A54" s="336"/>
      <c r="B54" s="337" t="s">
        <v>284</v>
      </c>
      <c r="C54" s="316" t="s">
        <v>104</v>
      </c>
      <c r="D54" s="344">
        <v>44848</v>
      </c>
      <c r="E54" s="345">
        <v>45687</v>
      </c>
      <c r="F54" s="345">
        <v>45678</v>
      </c>
      <c r="G54" s="345">
        <v>45641</v>
      </c>
      <c r="H54" s="346">
        <f>'LAO ĐỘNG - TB&amp;XH'!I10</f>
        <v>46370</v>
      </c>
      <c r="I54" s="319">
        <f t="shared" si="7"/>
        <v>101.76819479129504</v>
      </c>
      <c r="J54" s="339">
        <f t="shared" si="8"/>
        <v>101.59724808834163</v>
      </c>
      <c r="K54" s="321"/>
      <c r="L54" s="322"/>
      <c r="M54" s="322"/>
      <c r="N54" s="322"/>
      <c r="O54" s="323">
        <f t="shared" si="2"/>
        <v>729</v>
      </c>
    </row>
    <row r="55" spans="1:16" x14ac:dyDescent="0.25">
      <c r="A55" s="336"/>
      <c r="B55" s="337" t="s">
        <v>279</v>
      </c>
      <c r="C55" s="316" t="s">
        <v>15</v>
      </c>
      <c r="D55" s="341">
        <f>+D54/D50*100</f>
        <v>49.299769154666372</v>
      </c>
      <c r="E55" s="342">
        <f>+E54/E50*100</f>
        <v>49.505347448719753</v>
      </c>
      <c r="F55" s="343">
        <f>+F54/F50*100</f>
        <v>49.619796645520118</v>
      </c>
      <c r="G55" s="343">
        <f>+G54/G50*100</f>
        <v>49.383263725087104</v>
      </c>
      <c r="H55" s="343">
        <f>+H54/H50*100</f>
        <v>49.371805792163542</v>
      </c>
      <c r="I55" s="319">
        <f t="shared" si="7"/>
        <v>100.16936097643539</v>
      </c>
      <c r="J55" s="339">
        <f t="shared" si="8"/>
        <v>99.976797943150643</v>
      </c>
      <c r="K55" s="321"/>
      <c r="L55" s="322"/>
      <c r="M55" s="322"/>
      <c r="N55" s="322"/>
      <c r="O55" s="323">
        <f t="shared" si="2"/>
        <v>-1.1457932923562453E-2</v>
      </c>
    </row>
    <row r="56" spans="1:16" x14ac:dyDescent="0.25">
      <c r="A56" s="314" t="s">
        <v>283</v>
      </c>
      <c r="B56" s="315" t="s">
        <v>282</v>
      </c>
      <c r="C56" s="316"/>
      <c r="D56" s="317"/>
      <c r="E56" s="347"/>
      <c r="F56" s="348"/>
      <c r="G56" s="348"/>
      <c r="H56" s="319"/>
      <c r="I56" s="328"/>
      <c r="J56" s="320"/>
      <c r="K56" s="321"/>
      <c r="L56" s="322"/>
      <c r="M56" s="322"/>
      <c r="N56" s="322"/>
      <c r="O56" s="323">
        <f t="shared" si="2"/>
        <v>0</v>
      </c>
    </row>
    <row r="57" spans="1:16" x14ac:dyDescent="0.25">
      <c r="A57" s="336"/>
      <c r="B57" s="337" t="s">
        <v>281</v>
      </c>
      <c r="C57" s="316" t="s">
        <v>104</v>
      </c>
      <c r="D57" s="338">
        <v>8351</v>
      </c>
      <c r="E57" s="345">
        <v>8476</v>
      </c>
      <c r="F57" s="349">
        <v>8476</v>
      </c>
      <c r="G57" s="349">
        <v>8505</v>
      </c>
      <c r="H57" s="346">
        <f>'LAO ĐỘNG - TB&amp;XH'!I11</f>
        <v>8640</v>
      </c>
      <c r="I57" s="319">
        <f t="shared" si="7"/>
        <v>101.84409052808047</v>
      </c>
      <c r="J57" s="339">
        <f t="shared" si="8"/>
        <v>101.58730158730158</v>
      </c>
      <c r="K57" s="321"/>
      <c r="L57" s="322"/>
      <c r="M57" s="322"/>
      <c r="N57" s="322"/>
      <c r="O57" s="323">
        <f t="shared" si="2"/>
        <v>135</v>
      </c>
    </row>
    <row r="58" spans="1:16" x14ac:dyDescent="0.25">
      <c r="A58" s="336"/>
      <c r="B58" s="337" t="s">
        <v>279</v>
      </c>
      <c r="C58" s="316" t="s">
        <v>15</v>
      </c>
      <c r="D58" s="341">
        <f>+D57/D50*100</f>
        <v>9.1799494338793011</v>
      </c>
      <c r="E58" s="342">
        <f>+E57/E50*100</f>
        <v>9.184392167910973</v>
      </c>
      <c r="F58" s="343">
        <f>+F57/F50*100</f>
        <v>9.2074389502042226</v>
      </c>
      <c r="G58" s="343">
        <f>+G57/G50*100</f>
        <v>9.2023544177793166</v>
      </c>
      <c r="H58" s="343">
        <f>+H57/H50*100</f>
        <v>9.1993185689948902</v>
      </c>
      <c r="I58" s="319">
        <f t="shared" si="7"/>
        <v>100.2440643498245</v>
      </c>
      <c r="J58" s="339">
        <f t="shared" si="8"/>
        <v>99.967010086260515</v>
      </c>
      <c r="K58" s="321"/>
      <c r="L58" s="322"/>
      <c r="M58" s="322"/>
      <c r="N58" s="322"/>
      <c r="O58" s="323">
        <f t="shared" si="2"/>
        <v>-3.0358487844264204E-3</v>
      </c>
      <c r="P58" s="340"/>
    </row>
    <row r="59" spans="1:16" x14ac:dyDescent="0.25">
      <c r="A59" s="336"/>
      <c r="B59" s="337" t="s">
        <v>280</v>
      </c>
      <c r="C59" s="316" t="s">
        <v>104</v>
      </c>
      <c r="D59" s="344">
        <f>+D50-D57</f>
        <v>82619</v>
      </c>
      <c r="E59" s="345">
        <f>+E50-E57</f>
        <v>83811</v>
      </c>
      <c r="F59" s="345">
        <v>83580</v>
      </c>
      <c r="G59" s="345">
        <v>83917</v>
      </c>
      <c r="H59" s="346">
        <v>85280</v>
      </c>
      <c r="I59" s="319">
        <f t="shared" si="7"/>
        <v>101.57106718793499</v>
      </c>
      <c r="J59" s="339">
        <f t="shared" si="8"/>
        <v>101.62422393555536</v>
      </c>
      <c r="K59" s="321"/>
      <c r="L59" s="322"/>
      <c r="M59" s="322"/>
      <c r="N59" s="322"/>
      <c r="O59" s="323">
        <f t="shared" si="2"/>
        <v>1363</v>
      </c>
    </row>
    <row r="60" spans="1:16" x14ac:dyDescent="0.25">
      <c r="A60" s="336"/>
      <c r="B60" s="337" t="s">
        <v>279</v>
      </c>
      <c r="C60" s="316" t="s">
        <v>15</v>
      </c>
      <c r="D60" s="341">
        <f>+D59/D50*100</f>
        <v>90.820050566120699</v>
      </c>
      <c r="E60" s="342">
        <f>+E59/E50*100</f>
        <v>90.815607832089029</v>
      </c>
      <c r="F60" s="343">
        <f>+F59/F50*100</f>
        <v>90.792561049795779</v>
      </c>
      <c r="G60" s="343">
        <f>+G59/G50*100</f>
        <v>90.797645582220682</v>
      </c>
      <c r="H60" s="343">
        <f>+H59/H50*100</f>
        <v>90.800681431005117</v>
      </c>
      <c r="I60" s="319">
        <f t="shared" si="7"/>
        <v>99.975330355179992</v>
      </c>
      <c r="J60" s="339">
        <f t="shared" si="8"/>
        <v>100.00334353249467</v>
      </c>
      <c r="K60" s="321"/>
      <c r="L60" s="322"/>
      <c r="M60" s="322"/>
      <c r="N60" s="322"/>
      <c r="O60" s="323">
        <f t="shared" si="2"/>
        <v>3.0358487844353022E-3</v>
      </c>
    </row>
    <row r="61" spans="1:16" s="332" customFormat="1" x14ac:dyDescent="0.25">
      <c r="A61" s="314" t="s">
        <v>278</v>
      </c>
      <c r="B61" s="350" t="s">
        <v>277</v>
      </c>
      <c r="C61" s="351" t="s">
        <v>104</v>
      </c>
      <c r="D61" s="325">
        <v>89151</v>
      </c>
      <c r="E61" s="352">
        <v>91364</v>
      </c>
      <c r="F61" s="353">
        <v>91151</v>
      </c>
      <c r="G61" s="353">
        <v>91376</v>
      </c>
      <c r="H61" s="352">
        <v>91364</v>
      </c>
      <c r="I61" s="328">
        <f t="shared" si="7"/>
        <v>102.4957656111541</v>
      </c>
      <c r="J61" s="329">
        <f t="shared" si="8"/>
        <v>99.986867448783045</v>
      </c>
      <c r="K61" s="330"/>
      <c r="L61" s="331"/>
      <c r="M61" s="331"/>
      <c r="N61" s="331"/>
      <c r="O61" s="323">
        <f t="shared" si="2"/>
        <v>-12</v>
      </c>
    </row>
    <row r="62" spans="1:16" s="31" customFormat="1" x14ac:dyDescent="0.25">
      <c r="A62" s="354"/>
      <c r="B62" s="355" t="s">
        <v>276</v>
      </c>
      <c r="C62" s="356" t="s">
        <v>15</v>
      </c>
      <c r="D62" s="357">
        <f>+D61/D50*100</f>
        <v>98.000439705397383</v>
      </c>
      <c r="E62" s="357">
        <f>+E61/E50*100</f>
        <v>98.999859135089451</v>
      </c>
      <c r="F62" s="357">
        <f>+F61/F50*100</f>
        <v>99.016902754844878</v>
      </c>
      <c r="G62" s="357">
        <f>+G61/G50*100</f>
        <v>98.868234835861585</v>
      </c>
      <c r="H62" s="357">
        <f>+H61/H50*100</f>
        <v>97.278534923339009</v>
      </c>
      <c r="I62" s="319">
        <f t="shared" si="7"/>
        <v>100.88550126210956</v>
      </c>
      <c r="J62" s="339">
        <f t="shared" si="8"/>
        <v>98.392102463281802</v>
      </c>
      <c r="K62" s="358"/>
      <c r="L62" s="359"/>
      <c r="M62" s="359"/>
      <c r="N62" s="359"/>
      <c r="O62" s="323">
        <f t="shared" si="2"/>
        <v>-1.5896999125225761</v>
      </c>
    </row>
    <row r="63" spans="1:16" ht="14.4" thickBot="1" x14ac:dyDescent="0.3">
      <c r="A63" s="360"/>
      <c r="B63" s="360"/>
      <c r="C63" s="360"/>
      <c r="D63" s="361"/>
      <c r="E63" s="361"/>
      <c r="F63" s="361"/>
      <c r="G63" s="361"/>
      <c r="H63" s="361"/>
      <c r="I63" s="361"/>
      <c r="J63" s="361"/>
      <c r="K63" s="362"/>
      <c r="L63" s="360"/>
      <c r="M63" s="360"/>
      <c r="N63" s="360"/>
      <c r="O63" s="323">
        <f t="shared" si="2"/>
        <v>0</v>
      </c>
    </row>
    <row r="64" spans="1:16" ht="14.4" thickTop="1" x14ac:dyDescent="0.25"/>
  </sheetData>
  <mergeCells count="12">
    <mergeCell ref="L10:L23"/>
    <mergeCell ref="A3:N3"/>
    <mergeCell ref="K5:K7"/>
    <mergeCell ref="A1:B1"/>
    <mergeCell ref="A5:A7"/>
    <mergeCell ref="B5:B7"/>
    <mergeCell ref="C5:C7"/>
    <mergeCell ref="A2:N2"/>
    <mergeCell ref="D5:D7"/>
    <mergeCell ref="H5:H7"/>
    <mergeCell ref="E5:G6"/>
    <mergeCell ref="I5:J6"/>
  </mergeCells>
  <pageMargins left="0.7" right="0.45" top="0.75" bottom="0.75" header="0.3" footer="0.3"/>
  <pageSetup paperSize="9" scale="98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O51"/>
  <sheetViews>
    <sheetView view="pageBreakPreview" zoomScaleNormal="85" zoomScaleSheetLayoutView="100" workbookViewId="0">
      <selection activeCell="R12" sqref="R12"/>
    </sheetView>
  </sheetViews>
  <sheetFormatPr defaultColWidth="7.6328125" defaultRowHeight="13.2" x14ac:dyDescent="0.25"/>
  <cols>
    <col min="1" max="1" width="3.6328125" style="112" customWidth="1"/>
    <col min="2" max="2" width="36.08984375" style="112" customWidth="1"/>
    <col min="3" max="3" width="5.90625" style="112" customWidth="1"/>
    <col min="4" max="4" width="8.08984375" style="112" customWidth="1"/>
    <col min="5" max="5" width="8.90625" style="112" customWidth="1"/>
    <col min="6" max="7" width="5.453125" style="112" hidden="1" customWidth="1"/>
    <col min="8" max="8" width="10.08984375" style="112" hidden="1" customWidth="1"/>
    <col min="9" max="9" width="10.08984375" style="112" customWidth="1"/>
    <col min="10" max="10" width="9.36328125" style="112" customWidth="1"/>
    <col min="11" max="12" width="7.90625" style="112" customWidth="1"/>
    <col min="13" max="13" width="7.81640625" style="112" customWidth="1"/>
    <col min="14" max="14" width="0" style="112" hidden="1" customWidth="1"/>
    <col min="15" max="244" width="7.6328125" style="112"/>
    <col min="245" max="245" width="3.6328125" style="112" customWidth="1"/>
    <col min="246" max="246" width="23.90625" style="112" customWidth="1"/>
    <col min="247" max="247" width="5.90625" style="112" customWidth="1"/>
    <col min="248" max="260" width="0" style="112" hidden="1" customWidth="1"/>
    <col min="261" max="261" width="8.90625" style="112" customWidth="1"/>
    <col min="262" max="263" width="0" style="112" hidden="1" customWidth="1"/>
    <col min="264" max="264" width="10.08984375" style="112" customWidth="1"/>
    <col min="265" max="265" width="9.6328125" style="112" customWidth="1"/>
    <col min="266" max="266" width="7.1796875" style="112" customWidth="1"/>
    <col min="267" max="267" width="9.36328125" style="112" customWidth="1"/>
    <col min="268" max="500" width="7.6328125" style="112"/>
    <col min="501" max="501" width="3.6328125" style="112" customWidth="1"/>
    <col min="502" max="502" width="23.90625" style="112" customWidth="1"/>
    <col min="503" max="503" width="5.90625" style="112" customWidth="1"/>
    <col min="504" max="516" width="0" style="112" hidden="1" customWidth="1"/>
    <col min="517" max="517" width="8.90625" style="112" customWidth="1"/>
    <col min="518" max="519" width="0" style="112" hidden="1" customWidth="1"/>
    <col min="520" max="520" width="10.08984375" style="112" customWidth="1"/>
    <col min="521" max="521" width="9.6328125" style="112" customWidth="1"/>
    <col min="522" max="522" width="7.1796875" style="112" customWidth="1"/>
    <col min="523" max="523" width="9.36328125" style="112" customWidth="1"/>
    <col min="524" max="756" width="7.6328125" style="112"/>
    <col min="757" max="757" width="3.6328125" style="112" customWidth="1"/>
    <col min="758" max="758" width="23.90625" style="112" customWidth="1"/>
    <col min="759" max="759" width="5.90625" style="112" customWidth="1"/>
    <col min="760" max="772" width="0" style="112" hidden="1" customWidth="1"/>
    <col min="773" max="773" width="8.90625" style="112" customWidth="1"/>
    <col min="774" max="775" width="0" style="112" hidden="1" customWidth="1"/>
    <col min="776" max="776" width="10.08984375" style="112" customWidth="1"/>
    <col min="777" max="777" width="9.6328125" style="112" customWidth="1"/>
    <col min="778" max="778" width="7.1796875" style="112" customWidth="1"/>
    <col min="779" max="779" width="9.36328125" style="112" customWidth="1"/>
    <col min="780" max="1012" width="7.6328125" style="112"/>
    <col min="1013" max="1013" width="3.6328125" style="112" customWidth="1"/>
    <col min="1014" max="1014" width="23.90625" style="112" customWidth="1"/>
    <col min="1015" max="1015" width="5.90625" style="112" customWidth="1"/>
    <col min="1016" max="1028" width="0" style="112" hidden="1" customWidth="1"/>
    <col min="1029" max="1029" width="8.90625" style="112" customWidth="1"/>
    <col min="1030" max="1031" width="0" style="112" hidden="1" customWidth="1"/>
    <col min="1032" max="1032" width="10.08984375" style="112" customWidth="1"/>
    <col min="1033" max="1033" width="9.6328125" style="112" customWidth="1"/>
    <col min="1034" max="1034" width="7.1796875" style="112" customWidth="1"/>
    <col min="1035" max="1035" width="9.36328125" style="112" customWidth="1"/>
    <col min="1036" max="1268" width="7.6328125" style="112"/>
    <col min="1269" max="1269" width="3.6328125" style="112" customWidth="1"/>
    <col min="1270" max="1270" width="23.90625" style="112" customWidth="1"/>
    <col min="1271" max="1271" width="5.90625" style="112" customWidth="1"/>
    <col min="1272" max="1284" width="0" style="112" hidden="1" customWidth="1"/>
    <col min="1285" max="1285" width="8.90625" style="112" customWidth="1"/>
    <col min="1286" max="1287" width="0" style="112" hidden="1" customWidth="1"/>
    <col min="1288" max="1288" width="10.08984375" style="112" customWidth="1"/>
    <col min="1289" max="1289" width="9.6328125" style="112" customWidth="1"/>
    <col min="1290" max="1290" width="7.1796875" style="112" customWidth="1"/>
    <col min="1291" max="1291" width="9.36328125" style="112" customWidth="1"/>
    <col min="1292" max="1524" width="7.6328125" style="112"/>
    <col min="1525" max="1525" width="3.6328125" style="112" customWidth="1"/>
    <col min="1526" max="1526" width="23.90625" style="112" customWidth="1"/>
    <col min="1527" max="1527" width="5.90625" style="112" customWidth="1"/>
    <col min="1528" max="1540" width="0" style="112" hidden="1" customWidth="1"/>
    <col min="1541" max="1541" width="8.90625" style="112" customWidth="1"/>
    <col min="1542" max="1543" width="0" style="112" hidden="1" customWidth="1"/>
    <col min="1544" max="1544" width="10.08984375" style="112" customWidth="1"/>
    <col min="1545" max="1545" width="9.6328125" style="112" customWidth="1"/>
    <col min="1546" max="1546" width="7.1796875" style="112" customWidth="1"/>
    <col min="1547" max="1547" width="9.36328125" style="112" customWidth="1"/>
    <col min="1548" max="1780" width="7.6328125" style="112"/>
    <col min="1781" max="1781" width="3.6328125" style="112" customWidth="1"/>
    <col min="1782" max="1782" width="23.90625" style="112" customWidth="1"/>
    <col min="1783" max="1783" width="5.90625" style="112" customWidth="1"/>
    <col min="1784" max="1796" width="0" style="112" hidden="1" customWidth="1"/>
    <col min="1797" max="1797" width="8.90625" style="112" customWidth="1"/>
    <col min="1798" max="1799" width="0" style="112" hidden="1" customWidth="1"/>
    <col min="1800" max="1800" width="10.08984375" style="112" customWidth="1"/>
    <col min="1801" max="1801" width="9.6328125" style="112" customWidth="1"/>
    <col min="1802" max="1802" width="7.1796875" style="112" customWidth="1"/>
    <col min="1803" max="1803" width="9.36328125" style="112" customWidth="1"/>
    <col min="1804" max="2036" width="7.6328125" style="112"/>
    <col min="2037" max="2037" width="3.6328125" style="112" customWidth="1"/>
    <col min="2038" max="2038" width="23.90625" style="112" customWidth="1"/>
    <col min="2039" max="2039" width="5.90625" style="112" customWidth="1"/>
    <col min="2040" max="2052" width="0" style="112" hidden="1" customWidth="1"/>
    <col min="2053" max="2053" width="8.90625" style="112" customWidth="1"/>
    <col min="2054" max="2055" width="0" style="112" hidden="1" customWidth="1"/>
    <col min="2056" max="2056" width="10.08984375" style="112" customWidth="1"/>
    <col min="2057" max="2057" width="9.6328125" style="112" customWidth="1"/>
    <col min="2058" max="2058" width="7.1796875" style="112" customWidth="1"/>
    <col min="2059" max="2059" width="9.36328125" style="112" customWidth="1"/>
    <col min="2060" max="2292" width="7.6328125" style="112"/>
    <col min="2293" max="2293" width="3.6328125" style="112" customWidth="1"/>
    <col min="2294" max="2294" width="23.90625" style="112" customWidth="1"/>
    <col min="2295" max="2295" width="5.90625" style="112" customWidth="1"/>
    <col min="2296" max="2308" width="0" style="112" hidden="1" customWidth="1"/>
    <col min="2309" max="2309" width="8.90625" style="112" customWidth="1"/>
    <col min="2310" max="2311" width="0" style="112" hidden="1" customWidth="1"/>
    <col min="2312" max="2312" width="10.08984375" style="112" customWidth="1"/>
    <col min="2313" max="2313" width="9.6328125" style="112" customWidth="1"/>
    <col min="2314" max="2314" width="7.1796875" style="112" customWidth="1"/>
    <col min="2315" max="2315" width="9.36328125" style="112" customWidth="1"/>
    <col min="2316" max="2548" width="7.6328125" style="112"/>
    <col min="2549" max="2549" width="3.6328125" style="112" customWidth="1"/>
    <col min="2550" max="2550" width="23.90625" style="112" customWidth="1"/>
    <col min="2551" max="2551" width="5.90625" style="112" customWidth="1"/>
    <col min="2552" max="2564" width="0" style="112" hidden="1" customWidth="1"/>
    <col min="2565" max="2565" width="8.90625" style="112" customWidth="1"/>
    <col min="2566" max="2567" width="0" style="112" hidden="1" customWidth="1"/>
    <col min="2568" max="2568" width="10.08984375" style="112" customWidth="1"/>
    <col min="2569" max="2569" width="9.6328125" style="112" customWidth="1"/>
    <col min="2570" max="2570" width="7.1796875" style="112" customWidth="1"/>
    <col min="2571" max="2571" width="9.36328125" style="112" customWidth="1"/>
    <col min="2572" max="2804" width="7.6328125" style="112"/>
    <col min="2805" max="2805" width="3.6328125" style="112" customWidth="1"/>
    <col min="2806" max="2806" width="23.90625" style="112" customWidth="1"/>
    <col min="2807" max="2807" width="5.90625" style="112" customWidth="1"/>
    <col min="2808" max="2820" width="0" style="112" hidden="1" customWidth="1"/>
    <col min="2821" max="2821" width="8.90625" style="112" customWidth="1"/>
    <col min="2822" max="2823" width="0" style="112" hidden="1" customWidth="1"/>
    <col min="2824" max="2824" width="10.08984375" style="112" customWidth="1"/>
    <col min="2825" max="2825" width="9.6328125" style="112" customWidth="1"/>
    <col min="2826" max="2826" width="7.1796875" style="112" customWidth="1"/>
    <col min="2827" max="2827" width="9.36328125" style="112" customWidth="1"/>
    <col min="2828" max="3060" width="7.6328125" style="112"/>
    <col min="3061" max="3061" width="3.6328125" style="112" customWidth="1"/>
    <col min="3062" max="3062" width="23.90625" style="112" customWidth="1"/>
    <col min="3063" max="3063" width="5.90625" style="112" customWidth="1"/>
    <col min="3064" max="3076" width="0" style="112" hidden="1" customWidth="1"/>
    <col min="3077" max="3077" width="8.90625" style="112" customWidth="1"/>
    <col min="3078" max="3079" width="0" style="112" hidden="1" customWidth="1"/>
    <col min="3080" max="3080" width="10.08984375" style="112" customWidth="1"/>
    <col min="3081" max="3081" width="9.6328125" style="112" customWidth="1"/>
    <col min="3082" max="3082" width="7.1796875" style="112" customWidth="1"/>
    <col min="3083" max="3083" width="9.36328125" style="112" customWidth="1"/>
    <col min="3084" max="3316" width="7.6328125" style="112"/>
    <col min="3317" max="3317" width="3.6328125" style="112" customWidth="1"/>
    <col min="3318" max="3318" width="23.90625" style="112" customWidth="1"/>
    <col min="3319" max="3319" width="5.90625" style="112" customWidth="1"/>
    <col min="3320" max="3332" width="0" style="112" hidden="1" customWidth="1"/>
    <col min="3333" max="3333" width="8.90625" style="112" customWidth="1"/>
    <col min="3334" max="3335" width="0" style="112" hidden="1" customWidth="1"/>
    <col min="3336" max="3336" width="10.08984375" style="112" customWidth="1"/>
    <col min="3337" max="3337" width="9.6328125" style="112" customWidth="1"/>
    <col min="3338" max="3338" width="7.1796875" style="112" customWidth="1"/>
    <col min="3339" max="3339" width="9.36328125" style="112" customWidth="1"/>
    <col min="3340" max="3572" width="7.6328125" style="112"/>
    <col min="3573" max="3573" width="3.6328125" style="112" customWidth="1"/>
    <col min="3574" max="3574" width="23.90625" style="112" customWidth="1"/>
    <col min="3575" max="3575" width="5.90625" style="112" customWidth="1"/>
    <col min="3576" max="3588" width="0" style="112" hidden="1" customWidth="1"/>
    <col min="3589" max="3589" width="8.90625" style="112" customWidth="1"/>
    <col min="3590" max="3591" width="0" style="112" hidden="1" customWidth="1"/>
    <col min="3592" max="3592" width="10.08984375" style="112" customWidth="1"/>
    <col min="3593" max="3593" width="9.6328125" style="112" customWidth="1"/>
    <col min="3594" max="3594" width="7.1796875" style="112" customWidth="1"/>
    <col min="3595" max="3595" width="9.36328125" style="112" customWidth="1"/>
    <col min="3596" max="3828" width="7.6328125" style="112"/>
    <col min="3829" max="3829" width="3.6328125" style="112" customWidth="1"/>
    <col min="3830" max="3830" width="23.90625" style="112" customWidth="1"/>
    <col min="3831" max="3831" width="5.90625" style="112" customWidth="1"/>
    <col min="3832" max="3844" width="0" style="112" hidden="1" customWidth="1"/>
    <col min="3845" max="3845" width="8.90625" style="112" customWidth="1"/>
    <col min="3846" max="3847" width="0" style="112" hidden="1" customWidth="1"/>
    <col min="3848" max="3848" width="10.08984375" style="112" customWidth="1"/>
    <col min="3849" max="3849" width="9.6328125" style="112" customWidth="1"/>
    <col min="3850" max="3850" width="7.1796875" style="112" customWidth="1"/>
    <col min="3851" max="3851" width="9.36328125" style="112" customWidth="1"/>
    <col min="3852" max="4084" width="7.6328125" style="112"/>
    <col min="4085" max="4085" width="3.6328125" style="112" customWidth="1"/>
    <col min="4086" max="4086" width="23.90625" style="112" customWidth="1"/>
    <col min="4087" max="4087" width="5.90625" style="112" customWidth="1"/>
    <col min="4088" max="4100" width="0" style="112" hidden="1" customWidth="1"/>
    <col min="4101" max="4101" width="8.90625" style="112" customWidth="1"/>
    <col min="4102" max="4103" width="0" style="112" hidden="1" customWidth="1"/>
    <col min="4104" max="4104" width="10.08984375" style="112" customWidth="1"/>
    <col min="4105" max="4105" width="9.6328125" style="112" customWidth="1"/>
    <col min="4106" max="4106" width="7.1796875" style="112" customWidth="1"/>
    <col min="4107" max="4107" width="9.36328125" style="112" customWidth="1"/>
    <col min="4108" max="4340" width="7.6328125" style="112"/>
    <col min="4341" max="4341" width="3.6328125" style="112" customWidth="1"/>
    <col min="4342" max="4342" width="23.90625" style="112" customWidth="1"/>
    <col min="4343" max="4343" width="5.90625" style="112" customWidth="1"/>
    <col min="4344" max="4356" width="0" style="112" hidden="1" customWidth="1"/>
    <col min="4357" max="4357" width="8.90625" style="112" customWidth="1"/>
    <col min="4358" max="4359" width="0" style="112" hidden="1" customWidth="1"/>
    <col min="4360" max="4360" width="10.08984375" style="112" customWidth="1"/>
    <col min="4361" max="4361" width="9.6328125" style="112" customWidth="1"/>
    <col min="4362" max="4362" width="7.1796875" style="112" customWidth="1"/>
    <col min="4363" max="4363" width="9.36328125" style="112" customWidth="1"/>
    <col min="4364" max="4596" width="7.6328125" style="112"/>
    <col min="4597" max="4597" width="3.6328125" style="112" customWidth="1"/>
    <col min="4598" max="4598" width="23.90625" style="112" customWidth="1"/>
    <col min="4599" max="4599" width="5.90625" style="112" customWidth="1"/>
    <col min="4600" max="4612" width="0" style="112" hidden="1" customWidth="1"/>
    <col min="4613" max="4613" width="8.90625" style="112" customWidth="1"/>
    <col min="4614" max="4615" width="0" style="112" hidden="1" customWidth="1"/>
    <col min="4616" max="4616" width="10.08984375" style="112" customWidth="1"/>
    <col min="4617" max="4617" width="9.6328125" style="112" customWidth="1"/>
    <col min="4618" max="4618" width="7.1796875" style="112" customWidth="1"/>
    <col min="4619" max="4619" width="9.36328125" style="112" customWidth="1"/>
    <col min="4620" max="4852" width="7.6328125" style="112"/>
    <col min="4853" max="4853" width="3.6328125" style="112" customWidth="1"/>
    <col min="4854" max="4854" width="23.90625" style="112" customWidth="1"/>
    <col min="4855" max="4855" width="5.90625" style="112" customWidth="1"/>
    <col min="4856" max="4868" width="0" style="112" hidden="1" customWidth="1"/>
    <col min="4869" max="4869" width="8.90625" style="112" customWidth="1"/>
    <col min="4870" max="4871" width="0" style="112" hidden="1" customWidth="1"/>
    <col min="4872" max="4872" width="10.08984375" style="112" customWidth="1"/>
    <col min="4873" max="4873" width="9.6328125" style="112" customWidth="1"/>
    <col min="4874" max="4874" width="7.1796875" style="112" customWidth="1"/>
    <col min="4875" max="4875" width="9.36328125" style="112" customWidth="1"/>
    <col min="4876" max="5108" width="7.6328125" style="112"/>
    <col min="5109" max="5109" width="3.6328125" style="112" customWidth="1"/>
    <col min="5110" max="5110" width="23.90625" style="112" customWidth="1"/>
    <col min="5111" max="5111" width="5.90625" style="112" customWidth="1"/>
    <col min="5112" max="5124" width="0" style="112" hidden="1" customWidth="1"/>
    <col min="5125" max="5125" width="8.90625" style="112" customWidth="1"/>
    <col min="5126" max="5127" width="0" style="112" hidden="1" customWidth="1"/>
    <col min="5128" max="5128" width="10.08984375" style="112" customWidth="1"/>
    <col min="5129" max="5129" width="9.6328125" style="112" customWidth="1"/>
    <col min="5130" max="5130" width="7.1796875" style="112" customWidth="1"/>
    <col min="5131" max="5131" width="9.36328125" style="112" customWidth="1"/>
    <col min="5132" max="5364" width="7.6328125" style="112"/>
    <col min="5365" max="5365" width="3.6328125" style="112" customWidth="1"/>
    <col min="5366" max="5366" width="23.90625" style="112" customWidth="1"/>
    <col min="5367" max="5367" width="5.90625" style="112" customWidth="1"/>
    <col min="5368" max="5380" width="0" style="112" hidden="1" customWidth="1"/>
    <col min="5381" max="5381" width="8.90625" style="112" customWidth="1"/>
    <col min="5382" max="5383" width="0" style="112" hidden="1" customWidth="1"/>
    <col min="5384" max="5384" width="10.08984375" style="112" customWidth="1"/>
    <col min="5385" max="5385" width="9.6328125" style="112" customWidth="1"/>
    <col min="5386" max="5386" width="7.1796875" style="112" customWidth="1"/>
    <col min="5387" max="5387" width="9.36328125" style="112" customWidth="1"/>
    <col min="5388" max="5620" width="7.6328125" style="112"/>
    <col min="5621" max="5621" width="3.6328125" style="112" customWidth="1"/>
    <col min="5622" max="5622" width="23.90625" style="112" customWidth="1"/>
    <col min="5623" max="5623" width="5.90625" style="112" customWidth="1"/>
    <col min="5624" max="5636" width="0" style="112" hidden="1" customWidth="1"/>
    <col min="5637" max="5637" width="8.90625" style="112" customWidth="1"/>
    <col min="5638" max="5639" width="0" style="112" hidden="1" customWidth="1"/>
    <col min="5640" max="5640" width="10.08984375" style="112" customWidth="1"/>
    <col min="5641" max="5641" width="9.6328125" style="112" customWidth="1"/>
    <col min="5642" max="5642" width="7.1796875" style="112" customWidth="1"/>
    <col min="5643" max="5643" width="9.36328125" style="112" customWidth="1"/>
    <col min="5644" max="5876" width="7.6328125" style="112"/>
    <col min="5877" max="5877" width="3.6328125" style="112" customWidth="1"/>
    <col min="5878" max="5878" width="23.90625" style="112" customWidth="1"/>
    <col min="5879" max="5879" width="5.90625" style="112" customWidth="1"/>
    <col min="5880" max="5892" width="0" style="112" hidden="1" customWidth="1"/>
    <col min="5893" max="5893" width="8.90625" style="112" customWidth="1"/>
    <col min="5894" max="5895" width="0" style="112" hidden="1" customWidth="1"/>
    <col min="5896" max="5896" width="10.08984375" style="112" customWidth="1"/>
    <col min="5897" max="5897" width="9.6328125" style="112" customWidth="1"/>
    <col min="5898" max="5898" width="7.1796875" style="112" customWidth="1"/>
    <col min="5899" max="5899" width="9.36328125" style="112" customWidth="1"/>
    <col min="5900" max="6132" width="7.6328125" style="112"/>
    <col min="6133" max="6133" width="3.6328125" style="112" customWidth="1"/>
    <col min="6134" max="6134" width="23.90625" style="112" customWidth="1"/>
    <col min="6135" max="6135" width="5.90625" style="112" customWidth="1"/>
    <col min="6136" max="6148" width="0" style="112" hidden="1" customWidth="1"/>
    <col min="6149" max="6149" width="8.90625" style="112" customWidth="1"/>
    <col min="6150" max="6151" width="0" style="112" hidden="1" customWidth="1"/>
    <col min="6152" max="6152" width="10.08984375" style="112" customWidth="1"/>
    <col min="6153" max="6153" width="9.6328125" style="112" customWidth="1"/>
    <col min="6154" max="6154" width="7.1796875" style="112" customWidth="1"/>
    <col min="6155" max="6155" width="9.36328125" style="112" customWidth="1"/>
    <col min="6156" max="6388" width="7.6328125" style="112"/>
    <col min="6389" max="6389" width="3.6328125" style="112" customWidth="1"/>
    <col min="6390" max="6390" width="23.90625" style="112" customWidth="1"/>
    <col min="6391" max="6391" width="5.90625" style="112" customWidth="1"/>
    <col min="6392" max="6404" width="0" style="112" hidden="1" customWidth="1"/>
    <col min="6405" max="6405" width="8.90625" style="112" customWidth="1"/>
    <col min="6406" max="6407" width="0" style="112" hidden="1" customWidth="1"/>
    <col min="6408" max="6408" width="10.08984375" style="112" customWidth="1"/>
    <col min="6409" max="6409" width="9.6328125" style="112" customWidth="1"/>
    <col min="6410" max="6410" width="7.1796875" style="112" customWidth="1"/>
    <col min="6411" max="6411" width="9.36328125" style="112" customWidth="1"/>
    <col min="6412" max="6644" width="7.6328125" style="112"/>
    <col min="6645" max="6645" width="3.6328125" style="112" customWidth="1"/>
    <col min="6646" max="6646" width="23.90625" style="112" customWidth="1"/>
    <col min="6647" max="6647" width="5.90625" style="112" customWidth="1"/>
    <col min="6648" max="6660" width="0" style="112" hidden="1" customWidth="1"/>
    <col min="6661" max="6661" width="8.90625" style="112" customWidth="1"/>
    <col min="6662" max="6663" width="0" style="112" hidden="1" customWidth="1"/>
    <col min="6664" max="6664" width="10.08984375" style="112" customWidth="1"/>
    <col min="6665" max="6665" width="9.6328125" style="112" customWidth="1"/>
    <col min="6666" max="6666" width="7.1796875" style="112" customWidth="1"/>
    <col min="6667" max="6667" width="9.36328125" style="112" customWidth="1"/>
    <col min="6668" max="6900" width="7.6328125" style="112"/>
    <col min="6901" max="6901" width="3.6328125" style="112" customWidth="1"/>
    <col min="6902" max="6902" width="23.90625" style="112" customWidth="1"/>
    <col min="6903" max="6903" width="5.90625" style="112" customWidth="1"/>
    <col min="6904" max="6916" width="0" style="112" hidden="1" customWidth="1"/>
    <col min="6917" max="6917" width="8.90625" style="112" customWidth="1"/>
    <col min="6918" max="6919" width="0" style="112" hidden="1" customWidth="1"/>
    <col min="6920" max="6920" width="10.08984375" style="112" customWidth="1"/>
    <col min="6921" max="6921" width="9.6328125" style="112" customWidth="1"/>
    <col min="6922" max="6922" width="7.1796875" style="112" customWidth="1"/>
    <col min="6923" max="6923" width="9.36328125" style="112" customWidth="1"/>
    <col min="6924" max="7156" width="7.6328125" style="112"/>
    <col min="7157" max="7157" width="3.6328125" style="112" customWidth="1"/>
    <col min="7158" max="7158" width="23.90625" style="112" customWidth="1"/>
    <col min="7159" max="7159" width="5.90625" style="112" customWidth="1"/>
    <col min="7160" max="7172" width="0" style="112" hidden="1" customWidth="1"/>
    <col min="7173" max="7173" width="8.90625" style="112" customWidth="1"/>
    <col min="7174" max="7175" width="0" style="112" hidden="1" customWidth="1"/>
    <col min="7176" max="7176" width="10.08984375" style="112" customWidth="1"/>
    <col min="7177" max="7177" width="9.6328125" style="112" customWidth="1"/>
    <col min="7178" max="7178" width="7.1796875" style="112" customWidth="1"/>
    <col min="7179" max="7179" width="9.36328125" style="112" customWidth="1"/>
    <col min="7180" max="7412" width="7.6328125" style="112"/>
    <col min="7413" max="7413" width="3.6328125" style="112" customWidth="1"/>
    <col min="7414" max="7414" width="23.90625" style="112" customWidth="1"/>
    <col min="7415" max="7415" width="5.90625" style="112" customWidth="1"/>
    <col min="7416" max="7428" width="0" style="112" hidden="1" customWidth="1"/>
    <col min="7429" max="7429" width="8.90625" style="112" customWidth="1"/>
    <col min="7430" max="7431" width="0" style="112" hidden="1" customWidth="1"/>
    <col min="7432" max="7432" width="10.08984375" style="112" customWidth="1"/>
    <col min="7433" max="7433" width="9.6328125" style="112" customWidth="1"/>
    <col min="7434" max="7434" width="7.1796875" style="112" customWidth="1"/>
    <col min="7435" max="7435" width="9.36328125" style="112" customWidth="1"/>
    <col min="7436" max="7668" width="7.6328125" style="112"/>
    <col min="7669" max="7669" width="3.6328125" style="112" customWidth="1"/>
    <col min="7670" max="7670" width="23.90625" style="112" customWidth="1"/>
    <col min="7671" max="7671" width="5.90625" style="112" customWidth="1"/>
    <col min="7672" max="7684" width="0" style="112" hidden="1" customWidth="1"/>
    <col min="7685" max="7685" width="8.90625" style="112" customWidth="1"/>
    <col min="7686" max="7687" width="0" style="112" hidden="1" customWidth="1"/>
    <col min="7688" max="7688" width="10.08984375" style="112" customWidth="1"/>
    <col min="7689" max="7689" width="9.6328125" style="112" customWidth="1"/>
    <col min="7690" max="7690" width="7.1796875" style="112" customWidth="1"/>
    <col min="7691" max="7691" width="9.36328125" style="112" customWidth="1"/>
    <col min="7692" max="7924" width="7.6328125" style="112"/>
    <col min="7925" max="7925" width="3.6328125" style="112" customWidth="1"/>
    <col min="7926" max="7926" width="23.90625" style="112" customWidth="1"/>
    <col min="7927" max="7927" width="5.90625" style="112" customWidth="1"/>
    <col min="7928" max="7940" width="0" style="112" hidden="1" customWidth="1"/>
    <col min="7941" max="7941" width="8.90625" style="112" customWidth="1"/>
    <col min="7942" max="7943" width="0" style="112" hidden="1" customWidth="1"/>
    <col min="7944" max="7944" width="10.08984375" style="112" customWidth="1"/>
    <col min="7945" max="7945" width="9.6328125" style="112" customWidth="1"/>
    <col min="7946" max="7946" width="7.1796875" style="112" customWidth="1"/>
    <col min="7947" max="7947" width="9.36328125" style="112" customWidth="1"/>
    <col min="7948" max="8180" width="7.6328125" style="112"/>
    <col min="8181" max="8181" width="3.6328125" style="112" customWidth="1"/>
    <col min="8182" max="8182" width="23.90625" style="112" customWidth="1"/>
    <col min="8183" max="8183" width="5.90625" style="112" customWidth="1"/>
    <col min="8184" max="8196" width="0" style="112" hidden="1" customWidth="1"/>
    <col min="8197" max="8197" width="8.90625" style="112" customWidth="1"/>
    <col min="8198" max="8199" width="0" style="112" hidden="1" customWidth="1"/>
    <col min="8200" max="8200" width="10.08984375" style="112" customWidth="1"/>
    <col min="8201" max="8201" width="9.6328125" style="112" customWidth="1"/>
    <col min="8202" max="8202" width="7.1796875" style="112" customWidth="1"/>
    <col min="8203" max="8203" width="9.36328125" style="112" customWidth="1"/>
    <col min="8204" max="8436" width="7.6328125" style="112"/>
    <col min="8437" max="8437" width="3.6328125" style="112" customWidth="1"/>
    <col min="8438" max="8438" width="23.90625" style="112" customWidth="1"/>
    <col min="8439" max="8439" width="5.90625" style="112" customWidth="1"/>
    <col min="8440" max="8452" width="0" style="112" hidden="1" customWidth="1"/>
    <col min="8453" max="8453" width="8.90625" style="112" customWidth="1"/>
    <col min="8454" max="8455" width="0" style="112" hidden="1" customWidth="1"/>
    <col min="8456" max="8456" width="10.08984375" style="112" customWidth="1"/>
    <col min="8457" max="8457" width="9.6328125" style="112" customWidth="1"/>
    <col min="8458" max="8458" width="7.1796875" style="112" customWidth="1"/>
    <col min="8459" max="8459" width="9.36328125" style="112" customWidth="1"/>
    <col min="8460" max="8692" width="7.6328125" style="112"/>
    <col min="8693" max="8693" width="3.6328125" style="112" customWidth="1"/>
    <col min="8694" max="8694" width="23.90625" style="112" customWidth="1"/>
    <col min="8695" max="8695" width="5.90625" style="112" customWidth="1"/>
    <col min="8696" max="8708" width="0" style="112" hidden="1" customWidth="1"/>
    <col min="8709" max="8709" width="8.90625" style="112" customWidth="1"/>
    <col min="8710" max="8711" width="0" style="112" hidden="1" customWidth="1"/>
    <col min="8712" max="8712" width="10.08984375" style="112" customWidth="1"/>
    <col min="8713" max="8713" width="9.6328125" style="112" customWidth="1"/>
    <col min="8714" max="8714" width="7.1796875" style="112" customWidth="1"/>
    <col min="8715" max="8715" width="9.36328125" style="112" customWidth="1"/>
    <col min="8716" max="8948" width="7.6328125" style="112"/>
    <col min="8949" max="8949" width="3.6328125" style="112" customWidth="1"/>
    <col min="8950" max="8950" width="23.90625" style="112" customWidth="1"/>
    <col min="8951" max="8951" width="5.90625" style="112" customWidth="1"/>
    <col min="8952" max="8964" width="0" style="112" hidden="1" customWidth="1"/>
    <col min="8965" max="8965" width="8.90625" style="112" customWidth="1"/>
    <col min="8966" max="8967" width="0" style="112" hidden="1" customWidth="1"/>
    <col min="8968" max="8968" width="10.08984375" style="112" customWidth="1"/>
    <col min="8969" max="8969" width="9.6328125" style="112" customWidth="1"/>
    <col min="8970" max="8970" width="7.1796875" style="112" customWidth="1"/>
    <col min="8971" max="8971" width="9.36328125" style="112" customWidth="1"/>
    <col min="8972" max="9204" width="7.6328125" style="112"/>
    <col min="9205" max="9205" width="3.6328125" style="112" customWidth="1"/>
    <col min="9206" max="9206" width="23.90625" style="112" customWidth="1"/>
    <col min="9207" max="9207" width="5.90625" style="112" customWidth="1"/>
    <col min="9208" max="9220" width="0" style="112" hidden="1" customWidth="1"/>
    <col min="9221" max="9221" width="8.90625" style="112" customWidth="1"/>
    <col min="9222" max="9223" width="0" style="112" hidden="1" customWidth="1"/>
    <col min="9224" max="9224" width="10.08984375" style="112" customWidth="1"/>
    <col min="9225" max="9225" width="9.6328125" style="112" customWidth="1"/>
    <col min="9226" max="9226" width="7.1796875" style="112" customWidth="1"/>
    <col min="9227" max="9227" width="9.36328125" style="112" customWidth="1"/>
    <col min="9228" max="9460" width="7.6328125" style="112"/>
    <col min="9461" max="9461" width="3.6328125" style="112" customWidth="1"/>
    <col min="9462" max="9462" width="23.90625" style="112" customWidth="1"/>
    <col min="9463" max="9463" width="5.90625" style="112" customWidth="1"/>
    <col min="9464" max="9476" width="0" style="112" hidden="1" customWidth="1"/>
    <col min="9477" max="9477" width="8.90625" style="112" customWidth="1"/>
    <col min="9478" max="9479" width="0" style="112" hidden="1" customWidth="1"/>
    <col min="9480" max="9480" width="10.08984375" style="112" customWidth="1"/>
    <col min="9481" max="9481" width="9.6328125" style="112" customWidth="1"/>
    <col min="9482" max="9482" width="7.1796875" style="112" customWidth="1"/>
    <col min="9483" max="9483" width="9.36328125" style="112" customWidth="1"/>
    <col min="9484" max="9716" width="7.6328125" style="112"/>
    <col min="9717" max="9717" width="3.6328125" style="112" customWidth="1"/>
    <col min="9718" max="9718" width="23.90625" style="112" customWidth="1"/>
    <col min="9719" max="9719" width="5.90625" style="112" customWidth="1"/>
    <col min="9720" max="9732" width="0" style="112" hidden="1" customWidth="1"/>
    <col min="9733" max="9733" width="8.90625" style="112" customWidth="1"/>
    <col min="9734" max="9735" width="0" style="112" hidden="1" customWidth="1"/>
    <col min="9736" max="9736" width="10.08984375" style="112" customWidth="1"/>
    <col min="9737" max="9737" width="9.6328125" style="112" customWidth="1"/>
    <col min="9738" max="9738" width="7.1796875" style="112" customWidth="1"/>
    <col min="9739" max="9739" width="9.36328125" style="112" customWidth="1"/>
    <col min="9740" max="9972" width="7.6328125" style="112"/>
    <col min="9973" max="9973" width="3.6328125" style="112" customWidth="1"/>
    <col min="9974" max="9974" width="23.90625" style="112" customWidth="1"/>
    <col min="9975" max="9975" width="5.90625" style="112" customWidth="1"/>
    <col min="9976" max="9988" width="0" style="112" hidden="1" customWidth="1"/>
    <col min="9989" max="9989" width="8.90625" style="112" customWidth="1"/>
    <col min="9990" max="9991" width="0" style="112" hidden="1" customWidth="1"/>
    <col min="9992" max="9992" width="10.08984375" style="112" customWidth="1"/>
    <col min="9993" max="9993" width="9.6328125" style="112" customWidth="1"/>
    <col min="9994" max="9994" width="7.1796875" style="112" customWidth="1"/>
    <col min="9995" max="9995" width="9.36328125" style="112" customWidth="1"/>
    <col min="9996" max="10228" width="7.6328125" style="112"/>
    <col min="10229" max="10229" width="3.6328125" style="112" customWidth="1"/>
    <col min="10230" max="10230" width="23.90625" style="112" customWidth="1"/>
    <col min="10231" max="10231" width="5.90625" style="112" customWidth="1"/>
    <col min="10232" max="10244" width="0" style="112" hidden="1" customWidth="1"/>
    <col min="10245" max="10245" width="8.90625" style="112" customWidth="1"/>
    <col min="10246" max="10247" width="0" style="112" hidden="1" customWidth="1"/>
    <col min="10248" max="10248" width="10.08984375" style="112" customWidth="1"/>
    <col min="10249" max="10249" width="9.6328125" style="112" customWidth="1"/>
    <col min="10250" max="10250" width="7.1796875" style="112" customWidth="1"/>
    <col min="10251" max="10251" width="9.36328125" style="112" customWidth="1"/>
    <col min="10252" max="10484" width="7.6328125" style="112"/>
    <col min="10485" max="10485" width="3.6328125" style="112" customWidth="1"/>
    <col min="10486" max="10486" width="23.90625" style="112" customWidth="1"/>
    <col min="10487" max="10487" width="5.90625" style="112" customWidth="1"/>
    <col min="10488" max="10500" width="0" style="112" hidden="1" customWidth="1"/>
    <col min="10501" max="10501" width="8.90625" style="112" customWidth="1"/>
    <col min="10502" max="10503" width="0" style="112" hidden="1" customWidth="1"/>
    <col min="10504" max="10504" width="10.08984375" style="112" customWidth="1"/>
    <col min="10505" max="10505" width="9.6328125" style="112" customWidth="1"/>
    <col min="10506" max="10506" width="7.1796875" style="112" customWidth="1"/>
    <col min="10507" max="10507" width="9.36328125" style="112" customWidth="1"/>
    <col min="10508" max="10740" width="7.6328125" style="112"/>
    <col min="10741" max="10741" width="3.6328125" style="112" customWidth="1"/>
    <col min="10742" max="10742" width="23.90625" style="112" customWidth="1"/>
    <col min="10743" max="10743" width="5.90625" style="112" customWidth="1"/>
    <col min="10744" max="10756" width="0" style="112" hidden="1" customWidth="1"/>
    <col min="10757" max="10757" width="8.90625" style="112" customWidth="1"/>
    <col min="10758" max="10759" width="0" style="112" hidden="1" customWidth="1"/>
    <col min="10760" max="10760" width="10.08984375" style="112" customWidth="1"/>
    <col min="10761" max="10761" width="9.6328125" style="112" customWidth="1"/>
    <col min="10762" max="10762" width="7.1796875" style="112" customWidth="1"/>
    <col min="10763" max="10763" width="9.36328125" style="112" customWidth="1"/>
    <col min="10764" max="10996" width="7.6328125" style="112"/>
    <col min="10997" max="10997" width="3.6328125" style="112" customWidth="1"/>
    <col min="10998" max="10998" width="23.90625" style="112" customWidth="1"/>
    <col min="10999" max="10999" width="5.90625" style="112" customWidth="1"/>
    <col min="11000" max="11012" width="0" style="112" hidden="1" customWidth="1"/>
    <col min="11013" max="11013" width="8.90625" style="112" customWidth="1"/>
    <col min="11014" max="11015" width="0" style="112" hidden="1" customWidth="1"/>
    <col min="11016" max="11016" width="10.08984375" style="112" customWidth="1"/>
    <col min="11017" max="11017" width="9.6328125" style="112" customWidth="1"/>
    <col min="11018" max="11018" width="7.1796875" style="112" customWidth="1"/>
    <col min="11019" max="11019" width="9.36328125" style="112" customWidth="1"/>
    <col min="11020" max="11252" width="7.6328125" style="112"/>
    <col min="11253" max="11253" width="3.6328125" style="112" customWidth="1"/>
    <col min="11254" max="11254" width="23.90625" style="112" customWidth="1"/>
    <col min="11255" max="11255" width="5.90625" style="112" customWidth="1"/>
    <col min="11256" max="11268" width="0" style="112" hidden="1" customWidth="1"/>
    <col min="11269" max="11269" width="8.90625" style="112" customWidth="1"/>
    <col min="11270" max="11271" width="0" style="112" hidden="1" customWidth="1"/>
    <col min="11272" max="11272" width="10.08984375" style="112" customWidth="1"/>
    <col min="11273" max="11273" width="9.6328125" style="112" customWidth="1"/>
    <col min="11274" max="11274" width="7.1796875" style="112" customWidth="1"/>
    <col min="11275" max="11275" width="9.36328125" style="112" customWidth="1"/>
    <col min="11276" max="11508" width="7.6328125" style="112"/>
    <col min="11509" max="11509" width="3.6328125" style="112" customWidth="1"/>
    <col min="11510" max="11510" width="23.90625" style="112" customWidth="1"/>
    <col min="11511" max="11511" width="5.90625" style="112" customWidth="1"/>
    <col min="11512" max="11524" width="0" style="112" hidden="1" customWidth="1"/>
    <col min="11525" max="11525" width="8.90625" style="112" customWidth="1"/>
    <col min="11526" max="11527" width="0" style="112" hidden="1" customWidth="1"/>
    <col min="11528" max="11528" width="10.08984375" style="112" customWidth="1"/>
    <col min="11529" max="11529" width="9.6328125" style="112" customWidth="1"/>
    <col min="11530" max="11530" width="7.1796875" style="112" customWidth="1"/>
    <col min="11531" max="11531" width="9.36328125" style="112" customWidth="1"/>
    <col min="11532" max="11764" width="7.6328125" style="112"/>
    <col min="11765" max="11765" width="3.6328125" style="112" customWidth="1"/>
    <col min="11766" max="11766" width="23.90625" style="112" customWidth="1"/>
    <col min="11767" max="11767" width="5.90625" style="112" customWidth="1"/>
    <col min="11768" max="11780" width="0" style="112" hidden="1" customWidth="1"/>
    <col min="11781" max="11781" width="8.90625" style="112" customWidth="1"/>
    <col min="11782" max="11783" width="0" style="112" hidden="1" customWidth="1"/>
    <col min="11784" max="11784" width="10.08984375" style="112" customWidth="1"/>
    <col min="11785" max="11785" width="9.6328125" style="112" customWidth="1"/>
    <col min="11786" max="11786" width="7.1796875" style="112" customWidth="1"/>
    <col min="11787" max="11787" width="9.36328125" style="112" customWidth="1"/>
    <col min="11788" max="12020" width="7.6328125" style="112"/>
    <col min="12021" max="12021" width="3.6328125" style="112" customWidth="1"/>
    <col min="12022" max="12022" width="23.90625" style="112" customWidth="1"/>
    <col min="12023" max="12023" width="5.90625" style="112" customWidth="1"/>
    <col min="12024" max="12036" width="0" style="112" hidden="1" customWidth="1"/>
    <col min="12037" max="12037" width="8.90625" style="112" customWidth="1"/>
    <col min="12038" max="12039" width="0" style="112" hidden="1" customWidth="1"/>
    <col min="12040" max="12040" width="10.08984375" style="112" customWidth="1"/>
    <col min="12041" max="12041" width="9.6328125" style="112" customWidth="1"/>
    <col min="12042" max="12042" width="7.1796875" style="112" customWidth="1"/>
    <col min="12043" max="12043" width="9.36328125" style="112" customWidth="1"/>
    <col min="12044" max="12276" width="7.6328125" style="112"/>
    <col min="12277" max="12277" width="3.6328125" style="112" customWidth="1"/>
    <col min="12278" max="12278" width="23.90625" style="112" customWidth="1"/>
    <col min="12279" max="12279" width="5.90625" style="112" customWidth="1"/>
    <col min="12280" max="12292" width="0" style="112" hidden="1" customWidth="1"/>
    <col min="12293" max="12293" width="8.90625" style="112" customWidth="1"/>
    <col min="12294" max="12295" width="0" style="112" hidden="1" customWidth="1"/>
    <col min="12296" max="12296" width="10.08984375" style="112" customWidth="1"/>
    <col min="12297" max="12297" width="9.6328125" style="112" customWidth="1"/>
    <col min="12298" max="12298" width="7.1796875" style="112" customWidth="1"/>
    <col min="12299" max="12299" width="9.36328125" style="112" customWidth="1"/>
    <col min="12300" max="12532" width="7.6328125" style="112"/>
    <col min="12533" max="12533" width="3.6328125" style="112" customWidth="1"/>
    <col min="12534" max="12534" width="23.90625" style="112" customWidth="1"/>
    <col min="12535" max="12535" width="5.90625" style="112" customWidth="1"/>
    <col min="12536" max="12548" width="0" style="112" hidden="1" customWidth="1"/>
    <col min="12549" max="12549" width="8.90625" style="112" customWidth="1"/>
    <col min="12550" max="12551" width="0" style="112" hidden="1" customWidth="1"/>
    <col min="12552" max="12552" width="10.08984375" style="112" customWidth="1"/>
    <col min="12553" max="12553" width="9.6328125" style="112" customWidth="1"/>
    <col min="12554" max="12554" width="7.1796875" style="112" customWidth="1"/>
    <col min="12555" max="12555" width="9.36328125" style="112" customWidth="1"/>
    <col min="12556" max="12788" width="7.6328125" style="112"/>
    <col min="12789" max="12789" width="3.6328125" style="112" customWidth="1"/>
    <col min="12790" max="12790" width="23.90625" style="112" customWidth="1"/>
    <col min="12791" max="12791" width="5.90625" style="112" customWidth="1"/>
    <col min="12792" max="12804" width="0" style="112" hidden="1" customWidth="1"/>
    <col min="12805" max="12805" width="8.90625" style="112" customWidth="1"/>
    <col min="12806" max="12807" width="0" style="112" hidden="1" customWidth="1"/>
    <col min="12808" max="12808" width="10.08984375" style="112" customWidth="1"/>
    <col min="12809" max="12809" width="9.6328125" style="112" customWidth="1"/>
    <col min="12810" max="12810" width="7.1796875" style="112" customWidth="1"/>
    <col min="12811" max="12811" width="9.36328125" style="112" customWidth="1"/>
    <col min="12812" max="13044" width="7.6328125" style="112"/>
    <col min="13045" max="13045" width="3.6328125" style="112" customWidth="1"/>
    <col min="13046" max="13046" width="23.90625" style="112" customWidth="1"/>
    <col min="13047" max="13047" width="5.90625" style="112" customWidth="1"/>
    <col min="13048" max="13060" width="0" style="112" hidden="1" customWidth="1"/>
    <col min="13061" max="13061" width="8.90625" style="112" customWidth="1"/>
    <col min="13062" max="13063" width="0" style="112" hidden="1" customWidth="1"/>
    <col min="13064" max="13064" width="10.08984375" style="112" customWidth="1"/>
    <col min="13065" max="13065" width="9.6328125" style="112" customWidth="1"/>
    <col min="13066" max="13066" width="7.1796875" style="112" customWidth="1"/>
    <col min="13067" max="13067" width="9.36328125" style="112" customWidth="1"/>
    <col min="13068" max="13300" width="7.6328125" style="112"/>
    <col min="13301" max="13301" width="3.6328125" style="112" customWidth="1"/>
    <col min="13302" max="13302" width="23.90625" style="112" customWidth="1"/>
    <col min="13303" max="13303" width="5.90625" style="112" customWidth="1"/>
    <col min="13304" max="13316" width="0" style="112" hidden="1" customWidth="1"/>
    <col min="13317" max="13317" width="8.90625" style="112" customWidth="1"/>
    <col min="13318" max="13319" width="0" style="112" hidden="1" customWidth="1"/>
    <col min="13320" max="13320" width="10.08984375" style="112" customWidth="1"/>
    <col min="13321" max="13321" width="9.6328125" style="112" customWidth="1"/>
    <col min="13322" max="13322" width="7.1796875" style="112" customWidth="1"/>
    <col min="13323" max="13323" width="9.36328125" style="112" customWidth="1"/>
    <col min="13324" max="13556" width="7.6328125" style="112"/>
    <col min="13557" max="13557" width="3.6328125" style="112" customWidth="1"/>
    <col min="13558" max="13558" width="23.90625" style="112" customWidth="1"/>
    <col min="13559" max="13559" width="5.90625" style="112" customWidth="1"/>
    <col min="13560" max="13572" width="0" style="112" hidden="1" customWidth="1"/>
    <col min="13573" max="13573" width="8.90625" style="112" customWidth="1"/>
    <col min="13574" max="13575" width="0" style="112" hidden="1" customWidth="1"/>
    <col min="13576" max="13576" width="10.08984375" style="112" customWidth="1"/>
    <col min="13577" max="13577" width="9.6328125" style="112" customWidth="1"/>
    <col min="13578" max="13578" width="7.1796875" style="112" customWidth="1"/>
    <col min="13579" max="13579" width="9.36328125" style="112" customWidth="1"/>
    <col min="13580" max="13812" width="7.6328125" style="112"/>
    <col min="13813" max="13813" width="3.6328125" style="112" customWidth="1"/>
    <col min="13814" max="13814" width="23.90625" style="112" customWidth="1"/>
    <col min="13815" max="13815" width="5.90625" style="112" customWidth="1"/>
    <col min="13816" max="13828" width="0" style="112" hidden="1" customWidth="1"/>
    <col min="13829" max="13829" width="8.90625" style="112" customWidth="1"/>
    <col min="13830" max="13831" width="0" style="112" hidden="1" customWidth="1"/>
    <col min="13832" max="13832" width="10.08984375" style="112" customWidth="1"/>
    <col min="13833" max="13833" width="9.6328125" style="112" customWidth="1"/>
    <col min="13834" max="13834" width="7.1796875" style="112" customWidth="1"/>
    <col min="13835" max="13835" width="9.36328125" style="112" customWidth="1"/>
    <col min="13836" max="14068" width="7.6328125" style="112"/>
    <col min="14069" max="14069" width="3.6328125" style="112" customWidth="1"/>
    <col min="14070" max="14070" width="23.90625" style="112" customWidth="1"/>
    <col min="14071" max="14071" width="5.90625" style="112" customWidth="1"/>
    <col min="14072" max="14084" width="0" style="112" hidden="1" customWidth="1"/>
    <col min="14085" max="14085" width="8.90625" style="112" customWidth="1"/>
    <col min="14086" max="14087" width="0" style="112" hidden="1" customWidth="1"/>
    <col min="14088" max="14088" width="10.08984375" style="112" customWidth="1"/>
    <col min="14089" max="14089" width="9.6328125" style="112" customWidth="1"/>
    <col min="14090" max="14090" width="7.1796875" style="112" customWidth="1"/>
    <col min="14091" max="14091" width="9.36328125" style="112" customWidth="1"/>
    <col min="14092" max="14324" width="7.6328125" style="112"/>
    <col min="14325" max="14325" width="3.6328125" style="112" customWidth="1"/>
    <col min="14326" max="14326" width="23.90625" style="112" customWidth="1"/>
    <col min="14327" max="14327" width="5.90625" style="112" customWidth="1"/>
    <col min="14328" max="14340" width="0" style="112" hidden="1" customWidth="1"/>
    <col min="14341" max="14341" width="8.90625" style="112" customWidth="1"/>
    <col min="14342" max="14343" width="0" style="112" hidden="1" customWidth="1"/>
    <col min="14344" max="14344" width="10.08984375" style="112" customWidth="1"/>
    <col min="14345" max="14345" width="9.6328125" style="112" customWidth="1"/>
    <col min="14346" max="14346" width="7.1796875" style="112" customWidth="1"/>
    <col min="14347" max="14347" width="9.36328125" style="112" customWidth="1"/>
    <col min="14348" max="14580" width="7.6328125" style="112"/>
    <col min="14581" max="14581" width="3.6328125" style="112" customWidth="1"/>
    <col min="14582" max="14582" width="23.90625" style="112" customWidth="1"/>
    <col min="14583" max="14583" width="5.90625" style="112" customWidth="1"/>
    <col min="14584" max="14596" width="0" style="112" hidden="1" customWidth="1"/>
    <col min="14597" max="14597" width="8.90625" style="112" customWidth="1"/>
    <col min="14598" max="14599" width="0" style="112" hidden="1" customWidth="1"/>
    <col min="14600" max="14600" width="10.08984375" style="112" customWidth="1"/>
    <col min="14601" max="14601" width="9.6328125" style="112" customWidth="1"/>
    <col min="14602" max="14602" width="7.1796875" style="112" customWidth="1"/>
    <col min="14603" max="14603" width="9.36328125" style="112" customWidth="1"/>
    <col min="14604" max="14836" width="7.6328125" style="112"/>
    <col min="14837" max="14837" width="3.6328125" style="112" customWidth="1"/>
    <col min="14838" max="14838" width="23.90625" style="112" customWidth="1"/>
    <col min="14839" max="14839" width="5.90625" style="112" customWidth="1"/>
    <col min="14840" max="14852" width="0" style="112" hidden="1" customWidth="1"/>
    <col min="14853" max="14853" width="8.90625" style="112" customWidth="1"/>
    <col min="14854" max="14855" width="0" style="112" hidden="1" customWidth="1"/>
    <col min="14856" max="14856" width="10.08984375" style="112" customWidth="1"/>
    <col min="14857" max="14857" width="9.6328125" style="112" customWidth="1"/>
    <col min="14858" max="14858" width="7.1796875" style="112" customWidth="1"/>
    <col min="14859" max="14859" width="9.36328125" style="112" customWidth="1"/>
    <col min="14860" max="15092" width="7.6328125" style="112"/>
    <col min="15093" max="15093" width="3.6328125" style="112" customWidth="1"/>
    <col min="15094" max="15094" width="23.90625" style="112" customWidth="1"/>
    <col min="15095" max="15095" width="5.90625" style="112" customWidth="1"/>
    <col min="15096" max="15108" width="0" style="112" hidden="1" customWidth="1"/>
    <col min="15109" max="15109" width="8.90625" style="112" customWidth="1"/>
    <col min="15110" max="15111" width="0" style="112" hidden="1" customWidth="1"/>
    <col min="15112" max="15112" width="10.08984375" style="112" customWidth="1"/>
    <col min="15113" max="15113" width="9.6328125" style="112" customWidth="1"/>
    <col min="15114" max="15114" width="7.1796875" style="112" customWidth="1"/>
    <col min="15115" max="15115" width="9.36328125" style="112" customWidth="1"/>
    <col min="15116" max="15348" width="7.6328125" style="112"/>
    <col min="15349" max="15349" width="3.6328125" style="112" customWidth="1"/>
    <col min="15350" max="15350" width="23.90625" style="112" customWidth="1"/>
    <col min="15351" max="15351" width="5.90625" style="112" customWidth="1"/>
    <col min="15352" max="15364" width="0" style="112" hidden="1" customWidth="1"/>
    <col min="15365" max="15365" width="8.90625" style="112" customWidth="1"/>
    <col min="15366" max="15367" width="0" style="112" hidden="1" customWidth="1"/>
    <col min="15368" max="15368" width="10.08984375" style="112" customWidth="1"/>
    <col min="15369" max="15369" width="9.6328125" style="112" customWidth="1"/>
    <col min="15370" max="15370" width="7.1796875" style="112" customWidth="1"/>
    <col min="15371" max="15371" width="9.36328125" style="112" customWidth="1"/>
    <col min="15372" max="15604" width="7.6328125" style="112"/>
    <col min="15605" max="15605" width="3.6328125" style="112" customWidth="1"/>
    <col min="15606" max="15606" width="23.90625" style="112" customWidth="1"/>
    <col min="15607" max="15607" width="5.90625" style="112" customWidth="1"/>
    <col min="15608" max="15620" width="0" style="112" hidden="1" customWidth="1"/>
    <col min="15621" max="15621" width="8.90625" style="112" customWidth="1"/>
    <col min="15622" max="15623" width="0" style="112" hidden="1" customWidth="1"/>
    <col min="15624" max="15624" width="10.08984375" style="112" customWidth="1"/>
    <col min="15625" max="15625" width="9.6328125" style="112" customWidth="1"/>
    <col min="15626" max="15626" width="7.1796875" style="112" customWidth="1"/>
    <col min="15627" max="15627" width="9.36328125" style="112" customWidth="1"/>
    <col min="15628" max="15860" width="7.6328125" style="112"/>
    <col min="15861" max="15861" width="3.6328125" style="112" customWidth="1"/>
    <col min="15862" max="15862" width="23.90625" style="112" customWidth="1"/>
    <col min="15863" max="15863" width="5.90625" style="112" customWidth="1"/>
    <col min="15864" max="15876" width="0" style="112" hidden="1" customWidth="1"/>
    <col min="15877" max="15877" width="8.90625" style="112" customWidth="1"/>
    <col min="15878" max="15879" width="0" style="112" hidden="1" customWidth="1"/>
    <col min="15880" max="15880" width="10.08984375" style="112" customWidth="1"/>
    <col min="15881" max="15881" width="9.6328125" style="112" customWidth="1"/>
    <col min="15882" max="15882" width="7.1796875" style="112" customWidth="1"/>
    <col min="15883" max="15883" width="9.36328125" style="112" customWidth="1"/>
    <col min="15884" max="16116" width="7.6328125" style="112"/>
    <col min="16117" max="16117" width="3.6328125" style="112" customWidth="1"/>
    <col min="16118" max="16118" width="23.90625" style="112" customWidth="1"/>
    <col min="16119" max="16119" width="5.90625" style="112" customWidth="1"/>
    <col min="16120" max="16132" width="0" style="112" hidden="1" customWidth="1"/>
    <col min="16133" max="16133" width="8.90625" style="112" customWidth="1"/>
    <col min="16134" max="16135" width="0" style="112" hidden="1" customWidth="1"/>
    <col min="16136" max="16136" width="10.08984375" style="112" customWidth="1"/>
    <col min="16137" max="16137" width="9.6328125" style="112" customWidth="1"/>
    <col min="16138" max="16138" width="7.1796875" style="112" customWidth="1"/>
    <col min="16139" max="16139" width="9.36328125" style="112" customWidth="1"/>
    <col min="16140" max="16384" width="7.6328125" style="112"/>
  </cols>
  <sheetData>
    <row r="1" spans="1:14" ht="16.5" customHeight="1" x14ac:dyDescent="0.25">
      <c r="A1" s="707" t="s">
        <v>392</v>
      </c>
      <c r="B1" s="707"/>
      <c r="C1" s="116"/>
      <c r="D1" s="92"/>
      <c r="E1" s="92"/>
      <c r="F1" s="92"/>
      <c r="G1" s="92"/>
      <c r="H1" s="92"/>
      <c r="I1" s="92"/>
      <c r="J1" s="92"/>
      <c r="K1" s="92"/>
    </row>
    <row r="2" spans="1:14" ht="15" customHeight="1" x14ac:dyDescent="0.25">
      <c r="A2" s="686" t="s">
        <v>431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</row>
    <row r="3" spans="1:14" ht="14.25" customHeight="1" x14ac:dyDescent="0.25">
      <c r="A3" s="709" t="str">
        <f>'Y TẾ '!A3:N3</f>
        <v>(Kèm theo Báo cáo số 899/BC-UBND ngày 28 tháng 11 năm 2022 của UBND huyện Tuần Giáo)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</row>
    <row r="4" spans="1:14" ht="14.25" customHeight="1" x14ac:dyDescent="0.25">
      <c r="A4" s="117"/>
      <c r="C4" s="93"/>
      <c r="D4" s="93"/>
      <c r="E4" s="93"/>
      <c r="F4" s="93"/>
      <c r="G4" s="93"/>
      <c r="H4" s="93"/>
      <c r="I4" s="93"/>
      <c r="J4" s="93"/>
      <c r="K4" s="93"/>
    </row>
    <row r="5" spans="1:14" ht="11.25" customHeight="1" x14ac:dyDescent="0.25">
      <c r="A5" s="708" t="s">
        <v>391</v>
      </c>
      <c r="B5" s="708" t="s">
        <v>159</v>
      </c>
      <c r="C5" s="708" t="s">
        <v>390</v>
      </c>
      <c r="D5" s="699" t="s">
        <v>83</v>
      </c>
      <c r="E5" s="702" t="s">
        <v>415</v>
      </c>
      <c r="F5" s="702"/>
      <c r="G5" s="702"/>
      <c r="H5" s="702"/>
      <c r="I5" s="702"/>
      <c r="J5" s="699" t="s">
        <v>420</v>
      </c>
      <c r="K5" s="703" t="s">
        <v>421</v>
      </c>
      <c r="L5" s="704"/>
      <c r="M5" s="694" t="s">
        <v>2</v>
      </c>
    </row>
    <row r="6" spans="1:14" ht="11.25" customHeight="1" x14ac:dyDescent="0.25">
      <c r="A6" s="708"/>
      <c r="B6" s="708"/>
      <c r="C6" s="708"/>
      <c r="D6" s="700"/>
      <c r="E6" s="702"/>
      <c r="F6" s="702"/>
      <c r="G6" s="702"/>
      <c r="H6" s="702"/>
      <c r="I6" s="702"/>
      <c r="J6" s="700"/>
      <c r="K6" s="705"/>
      <c r="L6" s="706"/>
      <c r="M6" s="694"/>
    </row>
    <row r="7" spans="1:14" ht="38.25" customHeight="1" x14ac:dyDescent="0.25">
      <c r="A7" s="708"/>
      <c r="B7" s="708"/>
      <c r="C7" s="708"/>
      <c r="D7" s="701"/>
      <c r="E7" s="114" t="s">
        <v>393</v>
      </c>
      <c r="F7" s="114"/>
      <c r="G7" s="114"/>
      <c r="H7" s="114"/>
      <c r="I7" s="114" t="s">
        <v>418</v>
      </c>
      <c r="J7" s="701"/>
      <c r="K7" s="114" t="s">
        <v>423</v>
      </c>
      <c r="L7" s="114" t="s">
        <v>425</v>
      </c>
      <c r="M7" s="694"/>
    </row>
    <row r="8" spans="1:14" s="118" customFormat="1" x14ac:dyDescent="0.25">
      <c r="A8" s="60">
        <v>1</v>
      </c>
      <c r="B8" s="60">
        <v>2</v>
      </c>
      <c r="C8" s="60">
        <v>3</v>
      </c>
      <c r="D8" s="64">
        <v>4</v>
      </c>
      <c r="E8" s="64">
        <v>5</v>
      </c>
      <c r="F8" s="64"/>
      <c r="G8" s="64"/>
      <c r="H8" s="64">
        <v>6</v>
      </c>
      <c r="I8" s="64">
        <v>6</v>
      </c>
      <c r="J8" s="64">
        <v>7</v>
      </c>
      <c r="K8" s="66" t="s">
        <v>456</v>
      </c>
      <c r="L8" s="65" t="s">
        <v>457</v>
      </c>
      <c r="M8" s="64">
        <v>10</v>
      </c>
    </row>
    <row r="9" spans="1:14" ht="16.5" customHeight="1" x14ac:dyDescent="0.25">
      <c r="A9" s="119" t="s">
        <v>3</v>
      </c>
      <c r="B9" s="120" t="s">
        <v>389</v>
      </c>
      <c r="C9" s="69"/>
      <c r="D9" s="94"/>
      <c r="E9" s="94"/>
      <c r="F9" s="94"/>
      <c r="G9" s="94"/>
      <c r="H9" s="94"/>
      <c r="I9" s="94"/>
      <c r="J9" s="94"/>
      <c r="K9" s="94"/>
      <c r="L9" s="121"/>
      <c r="M9" s="121"/>
    </row>
    <row r="10" spans="1:14" ht="34.5" customHeight="1" x14ac:dyDescent="0.25">
      <c r="A10" s="119" t="s">
        <v>5</v>
      </c>
      <c r="B10" s="120" t="s">
        <v>388</v>
      </c>
      <c r="C10" s="69"/>
      <c r="D10" s="94"/>
      <c r="E10" s="94"/>
      <c r="F10" s="94"/>
      <c r="G10" s="94"/>
      <c r="H10" s="94"/>
      <c r="I10" s="94"/>
      <c r="J10" s="94"/>
      <c r="K10" s="94"/>
      <c r="L10" s="58"/>
      <c r="M10" s="69"/>
    </row>
    <row r="11" spans="1:14" ht="15.75" customHeight="1" x14ac:dyDescent="0.25">
      <c r="A11" s="122" t="s">
        <v>354</v>
      </c>
      <c r="B11" s="63" t="s">
        <v>387</v>
      </c>
      <c r="C11" s="58" t="s">
        <v>386</v>
      </c>
      <c r="D11" s="123">
        <v>13785</v>
      </c>
      <c r="E11" s="61">
        <v>13730</v>
      </c>
      <c r="F11" s="61">
        <v>8150</v>
      </c>
      <c r="G11" s="61"/>
      <c r="H11" s="61"/>
      <c r="I11" s="61">
        <v>13730</v>
      </c>
      <c r="J11" s="61">
        <v>14050</v>
      </c>
      <c r="K11" s="124">
        <f>(I11/D11)*100</f>
        <v>99.601015596663046</v>
      </c>
      <c r="L11" s="125">
        <f>J11/I11*100</f>
        <v>102.33066278222869</v>
      </c>
      <c r="M11" s="126"/>
      <c r="N11" s="127">
        <f>+J11-I11</f>
        <v>320</v>
      </c>
    </row>
    <row r="12" spans="1:14" s="616" customFormat="1" ht="26.4" x14ac:dyDescent="0.25">
      <c r="A12" s="609"/>
      <c r="B12" s="547" t="s">
        <v>385</v>
      </c>
      <c r="C12" s="521" t="s">
        <v>15</v>
      </c>
      <c r="D12" s="610">
        <v>71.599999999999994</v>
      </c>
      <c r="E12" s="611">
        <v>72</v>
      </c>
      <c r="F12" s="611">
        <v>70</v>
      </c>
      <c r="G12" s="611"/>
      <c r="H12" s="611"/>
      <c r="I12" s="611">
        <v>72</v>
      </c>
      <c r="J12" s="611">
        <f>+J11/19476*100</f>
        <v>72.140069829533786</v>
      </c>
      <c r="K12" s="612">
        <f t="shared" ref="K12:K41" si="0">(I12/D12)*100</f>
        <v>100.55865921787711</v>
      </c>
      <c r="L12" s="613">
        <f t="shared" ref="L12:L41" si="1">J12/I12*100</f>
        <v>100.19454142990804</v>
      </c>
      <c r="M12" s="614"/>
      <c r="N12" s="615">
        <f t="shared" ref="N12:N42" si="2">+J12-I12</f>
        <v>0.14006982953378611</v>
      </c>
    </row>
    <row r="13" spans="1:14" ht="30" customHeight="1" x14ac:dyDescent="0.25">
      <c r="A13" s="122" t="s">
        <v>270</v>
      </c>
      <c r="B13" s="63" t="s">
        <v>384</v>
      </c>
      <c r="C13" s="58" t="s">
        <v>358</v>
      </c>
      <c r="D13" s="123">
        <v>131</v>
      </c>
      <c r="E13" s="61">
        <v>135</v>
      </c>
      <c r="F13" s="61">
        <v>80</v>
      </c>
      <c r="G13" s="61"/>
      <c r="H13" s="61"/>
      <c r="I13" s="61">
        <v>135</v>
      </c>
      <c r="J13" s="61">
        <v>135</v>
      </c>
      <c r="K13" s="124">
        <f t="shared" si="0"/>
        <v>103.05343511450383</v>
      </c>
      <c r="L13" s="125">
        <f t="shared" si="1"/>
        <v>100</v>
      </c>
      <c r="M13" s="126"/>
      <c r="N13" s="127">
        <f t="shared" si="2"/>
        <v>0</v>
      </c>
    </row>
    <row r="14" spans="1:14" s="118" customFormat="1" ht="26.4" x14ac:dyDescent="0.25">
      <c r="A14" s="128" t="s">
        <v>347</v>
      </c>
      <c r="B14" s="62" t="s">
        <v>383</v>
      </c>
      <c r="C14" s="60" t="s">
        <v>15</v>
      </c>
      <c r="D14" s="95">
        <f>+D13/177*100</f>
        <v>74.011299435028249</v>
      </c>
      <c r="E14" s="95">
        <f>+E13/177*100</f>
        <v>76.271186440677965</v>
      </c>
      <c r="F14" s="115">
        <f>SUM(F13/120)*100</f>
        <v>66.666666666666657</v>
      </c>
      <c r="G14" s="115"/>
      <c r="H14" s="115"/>
      <c r="I14" s="115">
        <v>76.3</v>
      </c>
      <c r="J14" s="95">
        <f>+J13/177*100</f>
        <v>76.271186440677965</v>
      </c>
      <c r="K14" s="124">
        <f t="shared" si="0"/>
        <v>103.09236641221374</v>
      </c>
      <c r="L14" s="125">
        <f t="shared" si="1"/>
        <v>99.962236488437711</v>
      </c>
      <c r="M14" s="129"/>
      <c r="N14" s="127">
        <f t="shared" si="2"/>
        <v>-2.8813559322031779E-2</v>
      </c>
    </row>
    <row r="15" spans="1:14" ht="52.8" x14ac:dyDescent="0.25">
      <c r="A15" s="122" t="s">
        <v>269</v>
      </c>
      <c r="B15" s="63" t="s">
        <v>382</v>
      </c>
      <c r="C15" s="58" t="s">
        <v>381</v>
      </c>
      <c r="D15" s="130">
        <v>129</v>
      </c>
      <c r="E15" s="96">
        <v>129</v>
      </c>
      <c r="F15" s="96">
        <v>85</v>
      </c>
      <c r="G15" s="96"/>
      <c r="H15" s="96"/>
      <c r="I15" s="96">
        <v>129</v>
      </c>
      <c r="J15" s="96">
        <v>129</v>
      </c>
      <c r="K15" s="124">
        <f t="shared" si="0"/>
        <v>100</v>
      </c>
      <c r="L15" s="125">
        <f t="shared" si="1"/>
        <v>100</v>
      </c>
      <c r="M15" s="126"/>
      <c r="N15" s="127">
        <f t="shared" si="2"/>
        <v>0</v>
      </c>
    </row>
    <row r="16" spans="1:14" s="118" customFormat="1" ht="26.4" x14ac:dyDescent="0.25">
      <c r="A16" s="128"/>
      <c r="B16" s="62" t="s">
        <v>380</v>
      </c>
      <c r="C16" s="60" t="s">
        <v>15</v>
      </c>
      <c r="D16" s="131">
        <v>98.47</v>
      </c>
      <c r="E16" s="95">
        <f>SUM(E15/133)*100</f>
        <v>96.992481203007515</v>
      </c>
      <c r="F16" s="95">
        <f>SUM(F15/107)*100</f>
        <v>79.43925233644859</v>
      </c>
      <c r="G16" s="95"/>
      <c r="H16" s="95"/>
      <c r="I16" s="95">
        <v>97</v>
      </c>
      <c r="J16" s="95">
        <f>SUM(J15/133)*100</f>
        <v>96.992481203007515</v>
      </c>
      <c r="K16" s="124">
        <f t="shared" si="0"/>
        <v>98.507159540976957</v>
      </c>
      <c r="L16" s="125">
        <f t="shared" si="1"/>
        <v>99.99224866289434</v>
      </c>
      <c r="M16" s="132"/>
      <c r="N16" s="127">
        <f t="shared" si="2"/>
        <v>-7.5187969924854769E-3</v>
      </c>
    </row>
    <row r="17" spans="1:14" s="620" customFormat="1" ht="15.75" customHeight="1" x14ac:dyDescent="0.25">
      <c r="A17" s="617" t="s">
        <v>379</v>
      </c>
      <c r="B17" s="534" t="s">
        <v>378</v>
      </c>
      <c r="C17" s="533" t="s">
        <v>199</v>
      </c>
      <c r="D17" s="618">
        <v>10</v>
      </c>
      <c r="E17" s="546">
        <v>9</v>
      </c>
      <c r="F17" s="546">
        <v>0</v>
      </c>
      <c r="G17" s="546"/>
      <c r="H17" s="546"/>
      <c r="I17" s="546">
        <v>11</v>
      </c>
      <c r="J17" s="546">
        <f>+I17</f>
        <v>11</v>
      </c>
      <c r="K17" s="612">
        <f t="shared" si="0"/>
        <v>110.00000000000001</v>
      </c>
      <c r="L17" s="613">
        <f t="shared" si="1"/>
        <v>100</v>
      </c>
      <c r="M17" s="619"/>
      <c r="N17" s="615">
        <f t="shared" si="2"/>
        <v>0</v>
      </c>
    </row>
    <row r="18" spans="1:14" s="118" customFormat="1" x14ac:dyDescent="0.25">
      <c r="A18" s="128"/>
      <c r="B18" s="62" t="s">
        <v>377</v>
      </c>
      <c r="C18" s="60" t="s">
        <v>15</v>
      </c>
      <c r="D18" s="97">
        <f>+D17/18*100</f>
        <v>55.555555555555557</v>
      </c>
      <c r="E18" s="97">
        <f>+E17/18*100</f>
        <v>50</v>
      </c>
      <c r="F18" s="97">
        <f>+F17/18*100</f>
        <v>0</v>
      </c>
      <c r="G18" s="97">
        <f>+G17/18*100</f>
        <v>0</v>
      </c>
      <c r="H18" s="97"/>
      <c r="I18" s="97">
        <v>61.1</v>
      </c>
      <c r="J18" s="97">
        <f>+J17/18*100</f>
        <v>61.111111111111114</v>
      </c>
      <c r="K18" s="124">
        <f t="shared" si="0"/>
        <v>109.97999999999999</v>
      </c>
      <c r="L18" s="125">
        <f t="shared" si="1"/>
        <v>100.01818512456811</v>
      </c>
      <c r="M18" s="129"/>
      <c r="N18" s="127">
        <f t="shared" si="2"/>
        <v>1.1111111111112848E-2</v>
      </c>
    </row>
    <row r="19" spans="1:14" ht="21" customHeight="1" x14ac:dyDescent="0.25">
      <c r="A19" s="122" t="s">
        <v>268</v>
      </c>
      <c r="B19" s="63" t="s">
        <v>376</v>
      </c>
      <c r="C19" s="58" t="s">
        <v>375</v>
      </c>
      <c r="D19" s="133">
        <v>1</v>
      </c>
      <c r="E19" s="98">
        <v>1</v>
      </c>
      <c r="F19" s="98">
        <v>1</v>
      </c>
      <c r="G19" s="98">
        <v>1</v>
      </c>
      <c r="H19" s="98"/>
      <c r="I19" s="98">
        <v>1</v>
      </c>
      <c r="J19" s="98">
        <v>1</v>
      </c>
      <c r="K19" s="124">
        <f t="shared" si="0"/>
        <v>100</v>
      </c>
      <c r="L19" s="125">
        <f t="shared" si="1"/>
        <v>100</v>
      </c>
      <c r="M19" s="126"/>
      <c r="N19" s="127">
        <f t="shared" si="2"/>
        <v>0</v>
      </c>
    </row>
    <row r="20" spans="1:14" s="118" customFormat="1" x14ac:dyDescent="0.25">
      <c r="A20" s="128"/>
      <c r="B20" s="62" t="s">
        <v>374</v>
      </c>
      <c r="C20" s="60" t="s">
        <v>15</v>
      </c>
      <c r="D20" s="134">
        <v>100</v>
      </c>
      <c r="E20" s="99">
        <v>100</v>
      </c>
      <c r="F20" s="99">
        <v>100</v>
      </c>
      <c r="G20" s="99">
        <v>100</v>
      </c>
      <c r="H20" s="99"/>
      <c r="I20" s="99">
        <v>100</v>
      </c>
      <c r="J20" s="99">
        <v>100</v>
      </c>
      <c r="K20" s="124">
        <f t="shared" si="0"/>
        <v>100</v>
      </c>
      <c r="L20" s="125">
        <f t="shared" si="1"/>
        <v>100</v>
      </c>
      <c r="M20" s="126"/>
      <c r="N20" s="127">
        <f t="shared" si="2"/>
        <v>0</v>
      </c>
    </row>
    <row r="21" spans="1:14" ht="18" customHeight="1" x14ac:dyDescent="0.25">
      <c r="A21" s="119" t="s">
        <v>33</v>
      </c>
      <c r="B21" s="120" t="s">
        <v>373</v>
      </c>
      <c r="C21" s="69"/>
      <c r="D21" s="135"/>
      <c r="E21" s="100"/>
      <c r="F21" s="104"/>
      <c r="G21" s="104"/>
      <c r="H21" s="104"/>
      <c r="I21" s="104"/>
      <c r="J21" s="100"/>
      <c r="K21" s="124"/>
      <c r="L21" s="125"/>
      <c r="M21" s="126"/>
      <c r="N21" s="127">
        <f t="shared" si="2"/>
        <v>0</v>
      </c>
    </row>
    <row r="22" spans="1:14" ht="26.4" x14ac:dyDescent="0.25">
      <c r="A22" s="122" t="s">
        <v>354</v>
      </c>
      <c r="B22" s="63" t="s">
        <v>372</v>
      </c>
      <c r="C22" s="58" t="s">
        <v>371</v>
      </c>
      <c r="D22" s="56">
        <v>19</v>
      </c>
      <c r="E22" s="100">
        <v>19</v>
      </c>
      <c r="F22" s="100">
        <v>19</v>
      </c>
      <c r="G22" s="100">
        <v>19</v>
      </c>
      <c r="H22" s="100">
        <v>19</v>
      </c>
      <c r="I22" s="100">
        <v>19</v>
      </c>
      <c r="J22" s="100">
        <v>19</v>
      </c>
      <c r="K22" s="124">
        <f t="shared" si="0"/>
        <v>100</v>
      </c>
      <c r="L22" s="125">
        <f t="shared" si="1"/>
        <v>100</v>
      </c>
      <c r="M22" s="126"/>
      <c r="N22" s="127">
        <f t="shared" si="2"/>
        <v>0</v>
      </c>
    </row>
    <row r="23" spans="1:14" s="118" customFormat="1" ht="26.4" x14ac:dyDescent="0.25">
      <c r="A23" s="128"/>
      <c r="B23" s="62" t="s">
        <v>370</v>
      </c>
      <c r="C23" s="60" t="s">
        <v>15</v>
      </c>
      <c r="D23" s="101">
        <v>100</v>
      </c>
      <c r="E23" s="101">
        <f t="shared" ref="E23:J23" si="3">E22/19*100</f>
        <v>100</v>
      </c>
      <c r="F23" s="101">
        <f t="shared" si="3"/>
        <v>100</v>
      </c>
      <c r="G23" s="101">
        <f t="shared" si="3"/>
        <v>100</v>
      </c>
      <c r="H23" s="101">
        <f t="shared" si="3"/>
        <v>100</v>
      </c>
      <c r="I23" s="101">
        <f t="shared" si="3"/>
        <v>100</v>
      </c>
      <c r="J23" s="101">
        <f t="shared" si="3"/>
        <v>100</v>
      </c>
      <c r="K23" s="124">
        <f t="shared" si="0"/>
        <v>100</v>
      </c>
      <c r="L23" s="125">
        <f t="shared" si="1"/>
        <v>100</v>
      </c>
      <c r="M23" s="129"/>
      <c r="N23" s="127">
        <f t="shared" si="2"/>
        <v>0</v>
      </c>
    </row>
    <row r="24" spans="1:14" x14ac:dyDescent="0.25">
      <c r="A24" s="122" t="s">
        <v>270</v>
      </c>
      <c r="B24" s="63" t="s">
        <v>369</v>
      </c>
      <c r="C24" s="58" t="s">
        <v>345</v>
      </c>
      <c r="D24" s="56">
        <v>161</v>
      </c>
      <c r="E24" s="102">
        <v>163</v>
      </c>
      <c r="F24" s="102">
        <v>15</v>
      </c>
      <c r="G24" s="102"/>
      <c r="H24" s="102">
        <v>163</v>
      </c>
      <c r="I24" s="102">
        <v>163</v>
      </c>
      <c r="J24" s="102">
        <v>163</v>
      </c>
      <c r="K24" s="124">
        <f t="shared" si="0"/>
        <v>101.24223602484473</v>
      </c>
      <c r="L24" s="125">
        <f t="shared" si="1"/>
        <v>100</v>
      </c>
      <c r="M24" s="126"/>
      <c r="N24" s="127">
        <f t="shared" si="2"/>
        <v>0</v>
      </c>
    </row>
    <row r="25" spans="1:14" s="118" customFormat="1" ht="26.4" x14ac:dyDescent="0.25">
      <c r="A25" s="128"/>
      <c r="B25" s="62" t="s">
        <v>368</v>
      </c>
      <c r="C25" s="60" t="s">
        <v>15</v>
      </c>
      <c r="D25" s="68">
        <f t="shared" ref="D25:I25" si="4">+D24/177*100</f>
        <v>90.960451977401121</v>
      </c>
      <c r="E25" s="68">
        <f t="shared" si="4"/>
        <v>92.090395480225979</v>
      </c>
      <c r="F25" s="68">
        <f t="shared" si="4"/>
        <v>8.4745762711864394</v>
      </c>
      <c r="G25" s="68">
        <f t="shared" si="4"/>
        <v>0</v>
      </c>
      <c r="H25" s="68">
        <f t="shared" si="4"/>
        <v>92.090395480225979</v>
      </c>
      <c r="I25" s="68">
        <f t="shared" si="4"/>
        <v>92.090395480225979</v>
      </c>
      <c r="J25" s="68">
        <f t="shared" ref="J25" si="5">+J24/177*100</f>
        <v>92.090395480225979</v>
      </c>
      <c r="K25" s="124">
        <f t="shared" si="0"/>
        <v>101.24223602484473</v>
      </c>
      <c r="L25" s="125">
        <f t="shared" si="1"/>
        <v>100</v>
      </c>
      <c r="M25" s="129"/>
      <c r="N25" s="127">
        <f t="shared" si="2"/>
        <v>0</v>
      </c>
    </row>
    <row r="26" spans="1:14" ht="26.4" x14ac:dyDescent="0.25">
      <c r="A26" s="122" t="s">
        <v>347</v>
      </c>
      <c r="B26" s="63" t="s">
        <v>367</v>
      </c>
      <c r="C26" s="58" t="s">
        <v>15</v>
      </c>
      <c r="D26" s="56">
        <v>100</v>
      </c>
      <c r="E26" s="103">
        <v>100</v>
      </c>
      <c r="F26" s="103">
        <v>100</v>
      </c>
      <c r="G26" s="103">
        <v>100</v>
      </c>
      <c r="H26" s="103">
        <v>100</v>
      </c>
      <c r="I26" s="103">
        <v>100</v>
      </c>
      <c r="J26" s="103">
        <v>100</v>
      </c>
      <c r="K26" s="124">
        <f t="shared" si="0"/>
        <v>100</v>
      </c>
      <c r="L26" s="125">
        <f t="shared" si="1"/>
        <v>100</v>
      </c>
      <c r="M26" s="126"/>
      <c r="N26" s="127">
        <f t="shared" si="2"/>
        <v>0</v>
      </c>
    </row>
    <row r="27" spans="1:14" x14ac:dyDescent="0.25">
      <c r="A27" s="119" t="s">
        <v>48</v>
      </c>
      <c r="B27" s="120" t="s">
        <v>366</v>
      </c>
      <c r="C27" s="69"/>
      <c r="D27" s="135"/>
      <c r="E27" s="104"/>
      <c r="F27" s="104"/>
      <c r="G27" s="104"/>
      <c r="H27" s="104"/>
      <c r="I27" s="104"/>
      <c r="J27" s="104"/>
      <c r="K27" s="124"/>
      <c r="L27" s="125"/>
      <c r="M27" s="121"/>
      <c r="N27" s="127">
        <f t="shared" si="2"/>
        <v>0</v>
      </c>
    </row>
    <row r="28" spans="1:14" ht="20.25" customHeight="1" x14ac:dyDescent="0.25">
      <c r="A28" s="122" t="s">
        <v>354</v>
      </c>
      <c r="B28" s="63" t="s">
        <v>365</v>
      </c>
      <c r="C28" s="58" t="s">
        <v>363</v>
      </c>
      <c r="D28" s="100">
        <v>1</v>
      </c>
      <c r="E28" s="100">
        <v>1</v>
      </c>
      <c r="F28" s="100">
        <v>1</v>
      </c>
      <c r="G28" s="100">
        <v>1</v>
      </c>
      <c r="H28" s="100">
        <v>1</v>
      </c>
      <c r="I28" s="100">
        <v>1</v>
      </c>
      <c r="J28" s="100">
        <v>1</v>
      </c>
      <c r="K28" s="124">
        <f t="shared" si="0"/>
        <v>100</v>
      </c>
      <c r="L28" s="125">
        <f t="shared" si="1"/>
        <v>100</v>
      </c>
      <c r="M28" s="121"/>
      <c r="N28" s="127">
        <f t="shared" si="2"/>
        <v>0</v>
      </c>
    </row>
    <row r="29" spans="1:14" ht="19.5" customHeight="1" x14ac:dyDescent="0.25">
      <c r="A29" s="122" t="s">
        <v>270</v>
      </c>
      <c r="B29" s="63" t="s">
        <v>364</v>
      </c>
      <c r="C29" s="58" t="s">
        <v>363</v>
      </c>
      <c r="D29" s="100">
        <v>1</v>
      </c>
      <c r="E29" s="100">
        <v>1</v>
      </c>
      <c r="F29" s="100">
        <v>1</v>
      </c>
      <c r="G29" s="100">
        <v>1</v>
      </c>
      <c r="H29" s="100">
        <v>1</v>
      </c>
      <c r="I29" s="100">
        <v>1</v>
      </c>
      <c r="J29" s="100">
        <v>1</v>
      </c>
      <c r="K29" s="124">
        <f t="shared" si="0"/>
        <v>100</v>
      </c>
      <c r="L29" s="125">
        <f t="shared" si="1"/>
        <v>100</v>
      </c>
      <c r="M29" s="121"/>
      <c r="N29" s="127">
        <f t="shared" si="2"/>
        <v>0</v>
      </c>
    </row>
    <row r="30" spans="1:14" s="118" customFormat="1" ht="18" customHeight="1" x14ac:dyDescent="0.25">
      <c r="A30" s="128"/>
      <c r="B30" s="62" t="s">
        <v>362</v>
      </c>
      <c r="C30" s="136" t="s">
        <v>139</v>
      </c>
      <c r="D30" s="105">
        <v>19</v>
      </c>
      <c r="E30" s="105">
        <v>19</v>
      </c>
      <c r="F30" s="105">
        <v>19</v>
      </c>
      <c r="G30" s="105">
        <v>19</v>
      </c>
      <c r="H30" s="105">
        <v>19</v>
      </c>
      <c r="I30" s="105">
        <v>19</v>
      </c>
      <c r="J30" s="105">
        <v>19</v>
      </c>
      <c r="K30" s="124">
        <f t="shared" si="0"/>
        <v>100</v>
      </c>
      <c r="L30" s="125">
        <f t="shared" si="1"/>
        <v>100</v>
      </c>
      <c r="M30" s="137"/>
      <c r="N30" s="127">
        <f t="shared" si="2"/>
        <v>0</v>
      </c>
    </row>
    <row r="31" spans="1:14" x14ac:dyDescent="0.25">
      <c r="A31" s="122" t="s">
        <v>347</v>
      </c>
      <c r="B31" s="63" t="s">
        <v>361</v>
      </c>
      <c r="C31" s="138" t="s">
        <v>139</v>
      </c>
      <c r="D31" s="139">
        <v>12</v>
      </c>
      <c r="E31" s="106">
        <v>13</v>
      </c>
      <c r="F31" s="106">
        <v>9</v>
      </c>
      <c r="G31" s="106"/>
      <c r="H31" s="106">
        <v>13</v>
      </c>
      <c r="I31" s="106">
        <v>13</v>
      </c>
      <c r="J31" s="106">
        <v>13</v>
      </c>
      <c r="K31" s="124">
        <f t="shared" si="0"/>
        <v>108.33333333333333</v>
      </c>
      <c r="L31" s="125">
        <f t="shared" si="1"/>
        <v>100</v>
      </c>
      <c r="M31" s="121"/>
      <c r="N31" s="127">
        <f t="shared" si="2"/>
        <v>0</v>
      </c>
    </row>
    <row r="32" spans="1:14" s="118" customFormat="1" ht="21" customHeight="1" x14ac:dyDescent="0.25">
      <c r="A32" s="128"/>
      <c r="B32" s="62" t="s">
        <v>360</v>
      </c>
      <c r="C32" s="60" t="s">
        <v>15</v>
      </c>
      <c r="D32" s="59">
        <f t="shared" ref="D32:I32" si="6">+D31/D30*100</f>
        <v>63.157894736842103</v>
      </c>
      <c r="E32" s="59">
        <f t="shared" si="6"/>
        <v>68.421052631578945</v>
      </c>
      <c r="F32" s="59">
        <f t="shared" si="6"/>
        <v>47.368421052631575</v>
      </c>
      <c r="G32" s="59">
        <f t="shared" si="6"/>
        <v>0</v>
      </c>
      <c r="H32" s="59">
        <f t="shared" si="6"/>
        <v>68.421052631578945</v>
      </c>
      <c r="I32" s="59">
        <f t="shared" si="6"/>
        <v>68.421052631578945</v>
      </c>
      <c r="J32" s="59">
        <f t="shared" ref="J32" si="7">+J31/J30*100</f>
        <v>68.421052631578945</v>
      </c>
      <c r="K32" s="124">
        <f t="shared" si="0"/>
        <v>108.33333333333333</v>
      </c>
      <c r="L32" s="125">
        <f t="shared" si="1"/>
        <v>100</v>
      </c>
      <c r="M32" s="137"/>
      <c r="N32" s="127">
        <f t="shared" si="2"/>
        <v>0</v>
      </c>
    </row>
    <row r="33" spans="1:15" ht="39.75" customHeight="1" x14ac:dyDescent="0.25">
      <c r="A33" s="122" t="s">
        <v>269</v>
      </c>
      <c r="B33" s="57" t="s">
        <v>359</v>
      </c>
      <c r="C33" s="58" t="s">
        <v>358</v>
      </c>
      <c r="D33" s="140">
        <v>62</v>
      </c>
      <c r="E33" s="107">
        <v>68</v>
      </c>
      <c r="F33" s="107">
        <v>60</v>
      </c>
      <c r="G33" s="107"/>
      <c r="H33" s="107">
        <v>62</v>
      </c>
      <c r="I33" s="107">
        <v>62</v>
      </c>
      <c r="J33" s="107">
        <v>68</v>
      </c>
      <c r="K33" s="124">
        <f t="shared" si="0"/>
        <v>100</v>
      </c>
      <c r="L33" s="125">
        <f t="shared" si="1"/>
        <v>109.6774193548387</v>
      </c>
      <c r="M33" s="141"/>
      <c r="N33" s="127">
        <f t="shared" si="2"/>
        <v>6</v>
      </c>
    </row>
    <row r="34" spans="1:15" ht="26.4" x14ac:dyDescent="0.25">
      <c r="A34" s="122"/>
      <c r="B34" s="63" t="s">
        <v>357</v>
      </c>
      <c r="C34" s="58" t="s">
        <v>15</v>
      </c>
      <c r="D34" s="108">
        <f>+D33/177*100</f>
        <v>35.028248587570623</v>
      </c>
      <c r="E34" s="108">
        <f>+E33/177*100</f>
        <v>38.418079096045197</v>
      </c>
      <c r="F34" s="108">
        <f>+F33/177*100</f>
        <v>33.898305084745758</v>
      </c>
      <c r="G34" s="108">
        <f>+G33/177*100</f>
        <v>0</v>
      </c>
      <c r="H34" s="108">
        <v>35</v>
      </c>
      <c r="I34" s="108">
        <v>35</v>
      </c>
      <c r="J34" s="108">
        <f>+J33/177*100</f>
        <v>38.418079096045197</v>
      </c>
      <c r="K34" s="124">
        <f t="shared" si="0"/>
        <v>99.91935483870968</v>
      </c>
      <c r="L34" s="125">
        <f t="shared" si="1"/>
        <v>109.76594027441485</v>
      </c>
      <c r="M34" s="141"/>
      <c r="N34" s="127">
        <f t="shared" si="2"/>
        <v>3.4180790960451972</v>
      </c>
    </row>
    <row r="35" spans="1:15" ht="24" customHeight="1" x14ac:dyDescent="0.25">
      <c r="A35" s="119" t="s">
        <v>323</v>
      </c>
      <c r="B35" s="120" t="s">
        <v>356</v>
      </c>
      <c r="C35" s="58"/>
      <c r="D35" s="109"/>
      <c r="E35" s="109"/>
      <c r="F35" s="109"/>
      <c r="G35" s="109"/>
      <c r="H35" s="109"/>
      <c r="I35" s="109"/>
      <c r="J35" s="109"/>
      <c r="K35" s="124"/>
      <c r="L35" s="125"/>
      <c r="M35" s="121"/>
      <c r="N35" s="127">
        <f t="shared" si="2"/>
        <v>0</v>
      </c>
    </row>
    <row r="36" spans="1:15" ht="16.5" customHeight="1" x14ac:dyDescent="0.25">
      <c r="A36" s="119"/>
      <c r="B36" s="120" t="s">
        <v>355</v>
      </c>
      <c r="C36" s="58"/>
      <c r="D36" s="109"/>
      <c r="E36" s="61"/>
      <c r="F36" s="61"/>
      <c r="G36" s="61"/>
      <c r="H36" s="61"/>
      <c r="I36" s="61"/>
      <c r="J36" s="61"/>
      <c r="K36" s="124"/>
      <c r="L36" s="125"/>
      <c r="M36" s="121"/>
      <c r="N36" s="127">
        <f t="shared" si="2"/>
        <v>0</v>
      </c>
    </row>
    <row r="37" spans="1:15" ht="26.4" x14ac:dyDescent="0.25">
      <c r="A37" s="122" t="s">
        <v>354</v>
      </c>
      <c r="B37" s="63" t="s">
        <v>353</v>
      </c>
      <c r="C37" s="58" t="s">
        <v>104</v>
      </c>
      <c r="D37" s="110">
        <v>28143</v>
      </c>
      <c r="E37" s="110">
        <v>29984</v>
      </c>
      <c r="F37" s="110">
        <v>17788</v>
      </c>
      <c r="G37" s="110"/>
      <c r="H37" s="110">
        <v>29984</v>
      </c>
      <c r="I37" s="110">
        <v>29984</v>
      </c>
      <c r="J37" s="110">
        <v>29984</v>
      </c>
      <c r="K37" s="124">
        <f t="shared" si="0"/>
        <v>106.54159115943574</v>
      </c>
      <c r="L37" s="125">
        <f t="shared" si="1"/>
        <v>100</v>
      </c>
      <c r="M37" s="121"/>
      <c r="N37" s="127">
        <f t="shared" si="2"/>
        <v>0</v>
      </c>
    </row>
    <row r="38" spans="1:15" s="616" customFormat="1" ht="26.4" x14ac:dyDescent="0.25">
      <c r="A38" s="609"/>
      <c r="B38" s="547" t="s">
        <v>352</v>
      </c>
      <c r="C38" s="521" t="s">
        <v>15</v>
      </c>
      <c r="D38" s="621">
        <v>30.8</v>
      </c>
      <c r="E38" s="622">
        <v>31</v>
      </c>
      <c r="F38" s="622">
        <v>31</v>
      </c>
      <c r="G38" s="622"/>
      <c r="H38" s="622">
        <v>31</v>
      </c>
      <c r="I38" s="622">
        <v>31</v>
      </c>
      <c r="J38" s="622">
        <v>31</v>
      </c>
      <c r="K38" s="612">
        <f t="shared" si="0"/>
        <v>100.64935064935065</v>
      </c>
      <c r="L38" s="613">
        <f t="shared" si="1"/>
        <v>100</v>
      </c>
      <c r="M38" s="623"/>
      <c r="N38" s="615">
        <f t="shared" si="2"/>
        <v>0</v>
      </c>
    </row>
    <row r="39" spans="1:15" s="620" customFormat="1" ht="27.75" customHeight="1" x14ac:dyDescent="0.25">
      <c r="A39" s="617" t="s">
        <v>270</v>
      </c>
      <c r="B39" s="534" t="s">
        <v>351</v>
      </c>
      <c r="C39" s="533" t="s">
        <v>350</v>
      </c>
      <c r="D39" s="618">
        <v>3925</v>
      </c>
      <c r="E39" s="546">
        <v>3734</v>
      </c>
      <c r="F39" s="546">
        <v>2162</v>
      </c>
      <c r="G39" s="546"/>
      <c r="H39" s="624">
        <v>4090</v>
      </c>
      <c r="I39" s="624">
        <v>4090</v>
      </c>
      <c r="J39" s="546">
        <f>+I39</f>
        <v>4090</v>
      </c>
      <c r="K39" s="612">
        <f t="shared" si="0"/>
        <v>104.20382165605095</v>
      </c>
      <c r="L39" s="613">
        <f t="shared" si="1"/>
        <v>100</v>
      </c>
      <c r="M39" s="625"/>
      <c r="N39" s="615">
        <f t="shared" si="2"/>
        <v>0</v>
      </c>
    </row>
    <row r="40" spans="1:15" s="616" customFormat="1" ht="26.4" x14ac:dyDescent="0.25">
      <c r="A40" s="609"/>
      <c r="B40" s="547" t="s">
        <v>349</v>
      </c>
      <c r="C40" s="521" t="s">
        <v>15</v>
      </c>
      <c r="D40" s="626">
        <v>20.6</v>
      </c>
      <c r="E40" s="627">
        <v>20</v>
      </c>
      <c r="F40" s="627" t="s">
        <v>348</v>
      </c>
      <c r="G40" s="627"/>
      <c r="H40" s="628">
        <v>21</v>
      </c>
      <c r="I40" s="628">
        <v>21</v>
      </c>
      <c r="J40" s="627">
        <f>+I40</f>
        <v>21</v>
      </c>
      <c r="K40" s="612">
        <f t="shared" si="0"/>
        <v>101.94174757281553</v>
      </c>
      <c r="L40" s="613">
        <f t="shared" si="1"/>
        <v>100</v>
      </c>
      <c r="M40" s="623"/>
      <c r="N40" s="615">
        <f t="shared" si="2"/>
        <v>0</v>
      </c>
      <c r="O40" s="629"/>
    </row>
    <row r="41" spans="1:15" s="620" customFormat="1" ht="24" customHeight="1" x14ac:dyDescent="0.25">
      <c r="A41" s="617" t="s">
        <v>347</v>
      </c>
      <c r="B41" s="534" t="s">
        <v>346</v>
      </c>
      <c r="C41" s="533" t="s">
        <v>345</v>
      </c>
      <c r="D41" s="618">
        <v>63</v>
      </c>
      <c r="E41" s="546">
        <v>61</v>
      </c>
      <c r="F41" s="546">
        <v>33</v>
      </c>
      <c r="G41" s="546"/>
      <c r="H41" s="546">
        <v>63</v>
      </c>
      <c r="I41" s="546">
        <v>63</v>
      </c>
      <c r="J41" s="546">
        <f>+I41</f>
        <v>63</v>
      </c>
      <c r="K41" s="612">
        <f t="shared" si="0"/>
        <v>100</v>
      </c>
      <c r="L41" s="613">
        <f t="shared" si="1"/>
        <v>100</v>
      </c>
      <c r="M41" s="625"/>
      <c r="N41" s="615">
        <f t="shared" si="2"/>
        <v>0</v>
      </c>
    </row>
    <row r="42" spans="1:15" s="118" customFormat="1" ht="15.75" customHeight="1" thickBot="1" x14ac:dyDescent="0.3">
      <c r="A42" s="142"/>
      <c r="B42" s="143"/>
      <c r="C42" s="144"/>
      <c r="D42" s="111"/>
      <c r="E42" s="111"/>
      <c r="F42" s="111"/>
      <c r="G42" s="111"/>
      <c r="H42" s="111"/>
      <c r="I42" s="111"/>
      <c r="J42" s="111"/>
      <c r="K42" s="111"/>
      <c r="L42" s="145"/>
      <c r="M42" s="145"/>
      <c r="N42" s="127">
        <f t="shared" si="2"/>
        <v>0</v>
      </c>
    </row>
    <row r="43" spans="1:15" ht="14.25" customHeight="1" thickTop="1" x14ac:dyDescent="0.25">
      <c r="A43" s="146"/>
    </row>
    <row r="44" spans="1:15" ht="14.25" customHeight="1" x14ac:dyDescent="0.25">
      <c r="A44" s="146"/>
    </row>
    <row r="45" spans="1:15" ht="14.25" customHeight="1" x14ac:dyDescent="0.25">
      <c r="A45" s="146"/>
    </row>
    <row r="46" spans="1:15" ht="14.25" customHeight="1" x14ac:dyDescent="0.25">
      <c r="A46" s="146"/>
      <c r="B46" s="710"/>
      <c r="C46" s="710"/>
      <c r="D46" s="710"/>
      <c r="E46" s="710"/>
      <c r="F46" s="710"/>
      <c r="G46" s="710"/>
      <c r="H46" s="710"/>
      <c r="I46" s="710"/>
      <c r="J46" s="710"/>
      <c r="K46" s="710"/>
    </row>
    <row r="47" spans="1:15" s="113" customFormat="1" x14ac:dyDescent="0.25">
      <c r="A47" s="147"/>
      <c r="B47" s="710"/>
      <c r="C47" s="710"/>
      <c r="D47" s="710"/>
      <c r="E47" s="710"/>
      <c r="F47" s="710"/>
      <c r="G47" s="710"/>
      <c r="H47" s="710"/>
      <c r="I47" s="710"/>
      <c r="J47" s="710"/>
      <c r="K47" s="710"/>
    </row>
    <row r="48" spans="1:15" s="113" customFormat="1" ht="39.75" customHeight="1" x14ac:dyDescent="0.25">
      <c r="A48" s="147"/>
      <c r="B48" s="711"/>
      <c r="C48" s="711"/>
      <c r="D48" s="711"/>
      <c r="E48" s="711"/>
      <c r="F48" s="711"/>
      <c r="G48" s="711"/>
      <c r="H48" s="711"/>
      <c r="I48" s="711"/>
      <c r="J48" s="711"/>
      <c r="K48" s="711"/>
    </row>
    <row r="49" spans="1:11" s="113" customFormat="1" ht="27" customHeight="1" x14ac:dyDescent="0.25">
      <c r="A49" s="147"/>
      <c r="B49" s="710"/>
      <c r="C49" s="710"/>
      <c r="D49" s="710"/>
      <c r="E49" s="710"/>
      <c r="F49" s="710"/>
      <c r="G49" s="710"/>
      <c r="H49" s="710"/>
      <c r="I49" s="710"/>
      <c r="J49" s="710"/>
      <c r="K49" s="710"/>
    </row>
    <row r="50" spans="1:11" s="113" customFormat="1" ht="29.25" customHeight="1" x14ac:dyDescent="0.25">
      <c r="A50" s="147"/>
      <c r="B50" s="710"/>
      <c r="C50" s="710"/>
      <c r="D50" s="710"/>
      <c r="E50" s="710"/>
      <c r="F50" s="710"/>
      <c r="G50" s="710"/>
      <c r="H50" s="710"/>
      <c r="I50" s="710"/>
      <c r="J50" s="710"/>
      <c r="K50" s="710"/>
    </row>
    <row r="51" spans="1:11" s="113" customFormat="1" ht="14.25" customHeight="1" x14ac:dyDescent="0.25">
      <c r="A51" s="147"/>
    </row>
  </sheetData>
  <mergeCells count="16">
    <mergeCell ref="B46:K46"/>
    <mergeCell ref="B47:K47"/>
    <mergeCell ref="B48:K48"/>
    <mergeCell ref="B49:K49"/>
    <mergeCell ref="B50:K50"/>
    <mergeCell ref="M5:M7"/>
    <mergeCell ref="J5:J7"/>
    <mergeCell ref="E5:I6"/>
    <mergeCell ref="K5:L6"/>
    <mergeCell ref="A1:B1"/>
    <mergeCell ref="A5:A7"/>
    <mergeCell ref="B5:B7"/>
    <mergeCell ref="C5:C7"/>
    <mergeCell ref="D5:D7"/>
    <mergeCell ref="A2:M2"/>
    <mergeCell ref="A3:M3"/>
  </mergeCells>
  <pageMargins left="0.95" right="0.4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Phụ lục 2</vt:lpstr>
      <vt:lpstr>NÔNG NGHIỆP</vt:lpstr>
      <vt:lpstr>DỊCH VỤ</vt:lpstr>
      <vt:lpstr>LAO ĐỘNG - TB&amp;XH</vt:lpstr>
      <vt:lpstr>GIÁO DỤC&amp;ĐT</vt:lpstr>
      <vt:lpstr>Y TẾ </vt:lpstr>
      <vt:lpstr>VĂN HÓA</vt:lpstr>
      <vt:lpstr>'DỊCH VỤ'!Print_Area</vt:lpstr>
      <vt:lpstr>'LAO ĐỘNG - TB&amp;XH'!Print_Area</vt:lpstr>
      <vt:lpstr>'NÔNG NGHIỆP'!Print_Area</vt:lpstr>
      <vt:lpstr>'Phụ lục 2'!Print_Area</vt:lpstr>
      <vt:lpstr>'VĂN HÓA'!Print_Area</vt:lpstr>
      <vt:lpstr>'Y TẾ '!Print_Area</vt:lpstr>
      <vt:lpstr>'GIÁO DỤC&amp;ĐT'!Print_Titles</vt:lpstr>
      <vt:lpstr>'LAO ĐỘNG - TB&amp;XH'!Print_Titles</vt:lpstr>
      <vt:lpstr>'NÔNG NGHIỆP'!Print_Titles</vt:lpstr>
      <vt:lpstr>'VĂN HÓA'!Print_Titles</vt:lpstr>
      <vt:lpstr>'Y TẾ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2022-11-28T02:18:12Z</cp:lastPrinted>
  <dcterms:created xsi:type="dcterms:W3CDTF">2022-06-15T08:29:03Z</dcterms:created>
  <dcterms:modified xsi:type="dcterms:W3CDTF">2022-12-06T10:16:07Z</dcterms:modified>
</cp:coreProperties>
</file>