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Bieu 01" sheetId="1" r:id="rId1"/>
    <sheet name="Bieu 02" sheetId="2" r:id="rId2"/>
    <sheet name="Bieu 03" sheetId="3" r:id="rId3"/>
  </sheets>
  <definedNames>
    <definedName name="_xlnm.Print_Area" localSheetId="1">'Bieu 02'!$A$38:$G$68</definedName>
    <definedName name="_xlnm.Print_Area" localSheetId="2">'Bieu 03'!$A$34:$G$62</definedName>
    <definedName name="_xlnm.Print_Titles" localSheetId="2">'Bieu 03'!$38:$39</definedName>
  </definedNames>
  <calcPr fullCalcOnLoad="1"/>
</workbook>
</file>

<file path=xl/sharedStrings.xml><?xml version="1.0" encoding="utf-8"?>
<sst xmlns="http://schemas.openxmlformats.org/spreadsheetml/2006/main" count="245" uniqueCount="132">
  <si>
    <t>Biểu số 93/CK-NSNN</t>
  </si>
  <si>
    <t>Đơn vị: Triệu đồng</t>
  </si>
  <si>
    <t>STT</t>
  </si>
  <si>
    <t>NỘI DUNG</t>
  </si>
  <si>
    <t xml:space="preserve">Dự toán năm </t>
  </si>
  <si>
    <t>So sánh ước thực hiện với (%)</t>
  </si>
  <si>
    <t>Dự toán năm</t>
  </si>
  <si>
    <t>Cùng kỳ năm trước</t>
  </si>
  <si>
    <t>A</t>
  </si>
  <si>
    <t>B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</si>
  <si>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</si>
  <si>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</si>
  <si>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</si>
  <si>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</si>
  <si>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</si>
  <si>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</si>
  <si>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</si>
  <si>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</si>
  <si>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</si>
  <si>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</si>
  <si>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</si>
  <si>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</si>
  <si>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</si>
  <si>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</si>
  <si>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</si>
  <si>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TỔNG THU NSNN TRÊN ĐỊA BÀN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</si>
  <si>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</si>
  <si>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</si>
  <si>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</si>
  <si>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</si>
  <si>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</si>
  <si>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</si>
  <si>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</si>
  <si>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</si>
  <si>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</si>
  <si>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</si>
  <si>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</si>
  <si>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</si>
  <si>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</si>
  <si>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</si>
  <si>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</si>
  <si>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</si>
  <si>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</si>
  <si>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 xml:space="preserve">THU NGÂN SÁCH HUYỆN ĐƯỢC HƯỞNG THEO PHÂN CẤP </t>
  </si>
  <si>
    <t>Từ các khoản thu phân chia</t>
  </si>
  <si>
    <t>Các khoản thu ngân sách huyện được hưởng 100%</t>
  </si>
  <si>
    <t>CHI CÂN ĐỐI NGÂN SÁCH HUYỆN</t>
  </si>
  <si>
    <t>Chi đầu tư cho các dự án</t>
  </si>
  <si>
    <t>Chi đầu tư phát triển khác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</si>
  <si>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</si>
  <si>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</si>
  <si>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</si>
  <si>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</si>
  <si>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</si>
  <si>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</si>
  <si>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hoạt động kinh tế</t>
  </si>
  <si>
    <t>Chi hoạt động của cơ quan quản lý hành chính, đảng, đoàn thể</t>
  </si>
  <si>
    <t>Chi bảo đảm xã hội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</si>
  <si>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</si>
  <si>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</si>
  <si>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</si>
  <si>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</si>
  <si>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ƯỚC THỰC HIỆN CHI NGÂN SÁCH NHÀ NƯỚC 06 THÁNG NĂM 2017</t>
  </si>
  <si>
    <t>CÂN ĐỐI NGÂN SÁCH HUYỆN 6 THÁNG NĂM 2017</t>
  </si>
  <si>
    <t>Ước thực hiện 6 tháng năm 2017</t>
  </si>
  <si>
    <t>Ước thực hiện 6 tháng năm 2016</t>
  </si>
  <si>
    <t>Thu cấp quyền khai thác khoáng sản</t>
  </si>
  <si>
    <t>Thu phạt ATGT</t>
  </si>
  <si>
    <t>Các khoản khác</t>
  </si>
  <si>
    <t>4=2/1</t>
  </si>
  <si>
    <t>5=2/3</t>
  </si>
  <si>
    <t>Chi quốc phòng</t>
  </si>
  <si>
    <t>Chi an ninh</t>
  </si>
  <si>
    <t>Chi sự nghiệp môi trường</t>
  </si>
  <si>
    <t>Chi khác</t>
  </si>
  <si>
    <t>Biểu số 95/CK-NSNN</t>
  </si>
  <si>
    <t xml:space="preserve"> (Kèm theo Quyết định số       /QĐ-UBND ngày 18/8/2017 của UBND huyện Tuần Giáo)</t>
  </si>
  <si>
    <t>Biểu số 01</t>
  </si>
  <si>
    <t>Nội dung</t>
  </si>
  <si>
    <t>Biểu số 02</t>
  </si>
  <si>
    <t>Biểu số 03</t>
  </si>
  <si>
    <t>Thu ngân sách huyện hưởng</t>
  </si>
  <si>
    <t>Thu bổ sung từ ngân sách cấp trên</t>
  </si>
  <si>
    <t>4=3/1</t>
  </si>
  <si>
    <t>5=3/2</t>
  </si>
  <si>
    <t>TỔNG THU NGÂN SÁCH HUYỆN</t>
  </si>
  <si>
    <t>*</t>
  </si>
  <si>
    <t>Biểu số 94/CK-NSNN</t>
  </si>
  <si>
    <t>ƯỚC THỰC HIỆN THU NGÂN SÁCH NHÀ NƯỚC 06 THÁNG NĂM 2018</t>
  </si>
  <si>
    <t>THU NSNN TRÊN ĐỊA BÀN</t>
  </si>
  <si>
    <t xml:space="preserve"> - Chi đầu tư phát triển</t>
  </si>
  <si>
    <t xml:space="preserve"> - Chi thường xuyên</t>
  </si>
  <si>
    <t xml:space="preserve"> - Dự phòng ngân sách</t>
  </si>
  <si>
    <t>Thuế ngoài quốc doanh</t>
  </si>
  <si>
    <t>Thu từ quỹ đất công ích và thu hoa lợi công sản khác</t>
  </si>
  <si>
    <t>Chi SN khoa học và công nghệ</t>
  </si>
  <si>
    <t>Chi SN văn hóa thông tin</t>
  </si>
  <si>
    <t>Chi SN phát thanh, truyền hình</t>
  </si>
  <si>
    <t>Chi SN thể dục thể thao</t>
  </si>
  <si>
    <t>Chi SN môi trường</t>
  </si>
  <si>
    <t>Chi SN kinh tế</t>
  </si>
  <si>
    <t>Chi QLHC, đảng, đoàn thể</t>
  </si>
  <si>
    <t>Chi khác ngân sách</t>
  </si>
  <si>
    <t>Chi cân đối ngân sách</t>
  </si>
  <si>
    <t>Chi thực hiện một số mục tiêu, NV khác</t>
  </si>
  <si>
    <t>Bổ sung cân đối</t>
  </si>
  <si>
    <t>Bổ sung có mục tiêu</t>
  </si>
  <si>
    <t xml:space="preserve"> - Thuế thu nhập doanh nghiệp</t>
  </si>
  <si>
    <t xml:space="preserve"> - Thuế tài nguyên</t>
  </si>
  <si>
    <t xml:space="preserve"> - Thu ngân sách huyện hưởng</t>
  </si>
  <si>
    <t>Chi an ninh và trật tự, an toàn xã hội</t>
  </si>
  <si>
    <t>Chi SN Y tế, dân số và gia đình</t>
  </si>
  <si>
    <t>Chi đảm bảo xã hội</t>
  </si>
  <si>
    <t xml:space="preserve">(đã chi vào các SN trên) =&gt; Thuyết minh PB dự phòng ... </t>
  </si>
  <si>
    <t>Thu cấp quyền khai thác khoáng sản, tài nguyên nước</t>
  </si>
  <si>
    <t xml:space="preserve"> - Thu cấp quyền sử dụng đất</t>
  </si>
  <si>
    <t xml:space="preserve"> - Thu từ đấu giá đất</t>
  </si>
  <si>
    <t xml:space="preserve"> - Thu ngân sách trung ương, tỉnh hưởng</t>
  </si>
  <si>
    <t>Dự toán đầu năm 2022</t>
  </si>
  <si>
    <t>Thực hiện 6 tháng năm 2021</t>
  </si>
  <si>
    <t>Ước thực hiện 6 tháng năm 2022</t>
  </si>
  <si>
    <t xml:space="preserve"> - Thuế giá trị gia tăng</t>
  </si>
  <si>
    <t>ƯỚC THỰC HIỆN THU NGÂN SÁCH NHÀ NƯỚC 6 THÁNG NĂM 2022</t>
  </si>
  <si>
    <t>TÌNH HÌNH CÂN ĐỐI NGÂN SÁCH ĐỊA PHƯƠNG 6 THÁNG NĂM 2022</t>
  </si>
  <si>
    <t>ƯỚC THỰC HIỆN CHI NGÂN SÁCH ĐỊA PHƯƠNG 6 THÁNG NĂM 2022</t>
  </si>
  <si>
    <t>Chi SN giáo dục, đào tạo và dạy nghề</t>
  </si>
  <si>
    <t>Chi từ nguồn bổ sung có mục tiêu từ ngân sách cấp trên</t>
  </si>
  <si>
    <t>Dự toán năm 2022</t>
  </si>
  <si>
    <t>Thu tiền cho thuê đất, thuê mặt nước</t>
  </si>
  <si>
    <t xml:space="preserve"> Đầu tư XDCB vốn trong nước</t>
  </si>
  <si>
    <t>Đầu tư XDCB từ nguồn thu SD đất</t>
  </si>
  <si>
    <t xml:space="preserve"> (Kèm theo Báo cáo số           /BC-UBND ngày       / 5 /2022 của UBND huyện Tuần Giáo)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</si>
</sst>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.0_);_(* \(#,##0.0\);_(* &quot;-&quot;?_);_(@_)"/>
    <numFmt numFmtId="178" formatCode="0.0%"/>
    <numFmt numFmtId="179" formatCode="#,##0.0"/>
    <numFmt numFmtId="180" formatCode="_-* #,##0.0\ _₫_-;\-* #,##0.0\ _₫_-;_-* &quot;-&quot;?\ _₫_-;_-@_-"/>
    <numFmt numFmtId="181" formatCode="_(* #,##0.000_);_(* \(#,##0.000\);_(* &quot;-&quot;??_);_(@_)"/>
    <numFmt numFmtId="182" formatCode="0.000%"/>
    <numFmt numFmtId="183" formatCode="0.0000%"/>
    <numFmt numFmtId="184" formatCode="_(* #,##0_);_(* \(#,##0\);_(* &quot;-&quot;?_);_(@_)"/>
    <numFmt numFmtId="185" formatCode="_(* #,##0_);_(* \(#,##0\);_(* &quot;-&quot;??_);_(@_)"/>
    <numFmt numFmtId="186" formatCode="_(* #,##0.00_);_(* \(#,##0.00\);_(* &quot;-&quot;?_);_(@_)"/>
    <numFmt numFmtId="187" formatCode="_(* #,##0.000_);_(* \(#,##0.000\);_(* &quot;-&quot;?_);_(@_)"/>
    <numFmt numFmtId="188" formatCode="#,##0.000"/>
  </numFmts>
  <fonts count="45">
    <font>
      <sz val="13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3"/>
      <color indexed="9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76" fontId="3" fillId="0" borderId="14" xfId="41" applyNumberFormat="1" applyFont="1" applyFill="1" applyBorder="1" applyAlignment="1">
      <alignment vertical="center" wrapText="1"/>
    </xf>
    <xf numFmtId="9" fontId="3" fillId="0" borderId="14" xfId="57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76" fontId="3" fillId="0" borderId="15" xfId="41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76" fontId="2" fillId="0" borderId="15" xfId="41" applyNumberFormat="1" applyFont="1" applyFill="1" applyBorder="1" applyAlignment="1">
      <alignment vertical="center" wrapText="1"/>
    </xf>
    <xf numFmtId="9" fontId="2" fillId="0" borderId="14" xfId="57" applyFont="1" applyFill="1" applyBorder="1" applyAlignment="1">
      <alignment vertical="center" wrapText="1"/>
    </xf>
    <xf numFmtId="177" fontId="1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76" fontId="3" fillId="0" borderId="16" xfId="41" applyNumberFormat="1" applyFont="1" applyFill="1" applyBorder="1" applyAlignment="1">
      <alignment vertical="center" wrapText="1"/>
    </xf>
    <xf numFmtId="9" fontId="3" fillId="0" borderId="16" xfId="57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3" fontId="3" fillId="0" borderId="14" xfId="41" applyNumberFormat="1" applyFont="1" applyFill="1" applyBorder="1" applyAlignment="1">
      <alignment vertical="center" wrapText="1"/>
    </xf>
    <xf numFmtId="178" fontId="3" fillId="0" borderId="14" xfId="57" applyNumberFormat="1" applyFont="1" applyFill="1" applyBorder="1" applyAlignment="1">
      <alignment vertical="center" wrapText="1"/>
    </xf>
    <xf numFmtId="180" fontId="2" fillId="0" borderId="0" xfId="0" applyNumberFormat="1" applyFont="1" applyFill="1" applyAlignment="1">
      <alignment vertical="center"/>
    </xf>
    <xf numFmtId="3" fontId="2" fillId="0" borderId="15" xfId="41" applyNumberFormat="1" applyFont="1" applyFill="1" applyBorder="1" applyAlignment="1">
      <alignment vertical="center" wrapText="1"/>
    </xf>
    <xf numFmtId="178" fontId="2" fillId="0" borderId="14" xfId="57" applyNumberFormat="1" applyFont="1" applyFill="1" applyBorder="1" applyAlignment="1">
      <alignment vertical="center" wrapText="1"/>
    </xf>
    <xf numFmtId="3" fontId="3" fillId="0" borderId="15" xfId="41" applyNumberFormat="1" applyFont="1" applyFill="1" applyBorder="1" applyAlignment="1">
      <alignment vertical="center" wrapText="1"/>
    </xf>
    <xf numFmtId="17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3" fontId="3" fillId="0" borderId="16" xfId="41" applyNumberFormat="1" applyFont="1" applyFill="1" applyBorder="1" applyAlignment="1">
      <alignment vertical="center" wrapText="1"/>
    </xf>
    <xf numFmtId="178" fontId="3" fillId="0" borderId="16" xfId="57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3" fillId="0" borderId="14" xfId="41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6" fontId="3" fillId="0" borderId="15" xfId="41" applyNumberFormat="1" applyFont="1" applyFill="1" applyBorder="1" applyAlignment="1">
      <alignment horizontal="center" vertical="center" wrapText="1"/>
    </xf>
    <xf numFmtId="176" fontId="2" fillId="0" borderId="15" xfId="41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76" fontId="2" fillId="0" borderId="17" xfId="41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41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85" fontId="3" fillId="0" borderId="15" xfId="41" applyNumberFormat="1" applyFont="1" applyFill="1" applyBorder="1" applyAlignment="1">
      <alignment vertical="center" wrapText="1"/>
    </xf>
    <xf numFmtId="178" fontId="3" fillId="0" borderId="14" xfId="0" applyNumberFormat="1" applyFont="1" applyFill="1" applyBorder="1" applyAlignment="1">
      <alignment vertical="center" wrapText="1"/>
    </xf>
    <xf numFmtId="178" fontId="2" fillId="0" borderId="0" xfId="0" applyNumberFormat="1" applyFont="1" applyFill="1" applyAlignment="1">
      <alignment vertical="center"/>
    </xf>
    <xf numFmtId="185" fontId="2" fillId="0" borderId="15" xfId="41" applyNumberFormat="1" applyFont="1" applyFill="1" applyBorder="1" applyAlignment="1">
      <alignment vertical="center" wrapText="1"/>
    </xf>
    <xf numFmtId="178" fontId="2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185" fontId="2" fillId="0" borderId="15" xfId="41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85" fontId="2" fillId="0" borderId="16" xfId="41" applyNumberFormat="1" applyFont="1" applyFill="1" applyBorder="1" applyAlignment="1">
      <alignment vertical="center" wrapText="1"/>
    </xf>
    <xf numFmtId="178" fontId="2" fillId="0" borderId="16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left" vertical="center"/>
    </xf>
    <xf numFmtId="3" fontId="2" fillId="0" borderId="0" xfId="57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9" fontId="3" fillId="0" borderId="15" xfId="0" applyNumberFormat="1" applyFont="1" applyFill="1" applyBorder="1" applyAlignment="1">
      <alignment vertical="center" wrapText="1"/>
    </xf>
    <xf numFmtId="9" fontId="2" fillId="0" borderId="15" xfId="0" applyNumberFormat="1" applyFont="1" applyFill="1" applyBorder="1" applyAlignment="1">
      <alignment vertical="center" wrapText="1"/>
    </xf>
    <xf numFmtId="3" fontId="3" fillId="0" borderId="0" xfId="57" applyNumberFormat="1" applyFont="1" applyFill="1" applyAlignment="1">
      <alignment vertical="center"/>
    </xf>
    <xf numFmtId="176" fontId="2" fillId="0" borderId="17" xfId="41" applyNumberFormat="1" applyFont="1" applyFill="1" applyBorder="1" applyAlignment="1">
      <alignment vertical="center" wrapText="1"/>
    </xf>
    <xf numFmtId="176" fontId="2" fillId="0" borderId="11" xfId="41" applyNumberFormat="1" applyFont="1" applyFill="1" applyBorder="1" applyAlignment="1">
      <alignment vertical="center" wrapText="1"/>
    </xf>
    <xf numFmtId="9" fontId="3" fillId="0" borderId="16" xfId="0" applyNumberFormat="1" applyFont="1" applyFill="1" applyBorder="1" applyAlignment="1">
      <alignment vertical="center" wrapText="1"/>
    </xf>
    <xf numFmtId="9" fontId="2" fillId="0" borderId="16" xfId="0" applyNumberFormat="1" applyFont="1" applyFill="1" applyBorder="1" applyAlignment="1">
      <alignment vertical="center" wrapText="1"/>
    </xf>
    <xf numFmtId="3" fontId="10" fillId="0" borderId="0" xfId="57" applyNumberFormat="1" applyFont="1" applyFill="1" applyAlignment="1">
      <alignment vertical="center"/>
    </xf>
    <xf numFmtId="10" fontId="3" fillId="0" borderId="15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vertical="center" wrapText="1"/>
    </xf>
    <xf numFmtId="9" fontId="2" fillId="0" borderId="0" xfId="57" applyFont="1" applyFill="1" applyAlignment="1">
      <alignment vertical="center"/>
    </xf>
    <xf numFmtId="178" fontId="2" fillId="0" borderId="15" xfId="0" applyNumberFormat="1" applyFont="1" applyFill="1" applyBorder="1" applyAlignment="1">
      <alignment vertical="center" wrapText="1"/>
    </xf>
    <xf numFmtId="10" fontId="2" fillId="0" borderId="0" xfId="57" applyNumberFormat="1" applyFont="1" applyFill="1" applyAlignment="1">
      <alignment vertical="center"/>
    </xf>
    <xf numFmtId="3" fontId="2" fillId="0" borderId="16" xfId="41" applyNumberFormat="1" applyFont="1" applyFill="1" applyBorder="1" applyAlignment="1">
      <alignment vertical="center" wrapText="1"/>
    </xf>
    <xf numFmtId="4" fontId="3" fillId="0" borderId="15" xfId="41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view="pageBreakPreview" zoomScaleNormal="110" zoomScaleSheetLayoutView="100" zoomScalePageLayoutView="0" workbookViewId="0" topLeftCell="A39">
      <selection activeCell="E34" sqref="E34:E35"/>
    </sheetView>
  </sheetViews>
  <sheetFormatPr defaultColWidth="8.88671875" defaultRowHeight="16.5"/>
  <cols>
    <col min="1" max="1" width="3.99609375" style="5" customWidth="1"/>
    <col min="2" max="2" width="27.6640625" style="5" customWidth="1"/>
    <col min="3" max="3" width="7.4453125" style="5" customWidth="1"/>
    <col min="4" max="4" width="8.3359375" style="5" customWidth="1"/>
    <col min="5" max="5" width="8.77734375" style="5" customWidth="1"/>
    <col min="6" max="6" width="9.88671875" style="5" customWidth="1"/>
    <col min="7" max="7" width="9.10546875" style="5" customWidth="1"/>
    <col min="8" max="8" width="10.99609375" style="40" customWidth="1"/>
    <col min="9" max="10" width="10.3359375" style="40" customWidth="1"/>
    <col min="11" max="12" width="8.88671875" style="40" customWidth="1"/>
    <col min="13" max="16384" width="8.88671875" style="5" customWidth="1"/>
  </cols>
  <sheetData>
    <row r="1" spans="1:12" ht="23.25" customHeight="1" hidden="1">
      <c r="A1" s="87"/>
      <c r="B1" s="87"/>
      <c r="E1" s="89" t="s">
        <v>0</v>
      </c>
      <c r="F1" s="89"/>
      <c r="G1" s="89"/>
      <c r="H1" s="5"/>
      <c r="I1" s="5"/>
      <c r="J1" s="5"/>
      <c r="K1" s="5"/>
      <c r="L1" s="5"/>
    </row>
    <row r="2" spans="1:12" ht="24.75" customHeight="1" hidden="1">
      <c r="A2" s="88" t="s">
        <v>63</v>
      </c>
      <c r="B2" s="88"/>
      <c r="C2" s="88"/>
      <c r="D2" s="88"/>
      <c r="E2" s="88"/>
      <c r="F2" s="88"/>
      <c r="G2" s="88"/>
      <c r="H2" s="5"/>
      <c r="I2" s="5"/>
      <c r="J2" s="5"/>
      <c r="K2" s="5"/>
      <c r="L2" s="5"/>
    </row>
    <row r="3" spans="1:12" ht="20.25" customHeight="1" hidden="1">
      <c r="A3" s="94" t="s">
        <v>76</v>
      </c>
      <c r="B3" s="94"/>
      <c r="C3" s="94"/>
      <c r="D3" s="94"/>
      <c r="E3" s="94"/>
      <c r="F3" s="94"/>
      <c r="G3" s="94"/>
      <c r="H3" s="5"/>
      <c r="I3" s="5"/>
      <c r="J3" s="5"/>
      <c r="K3" s="5"/>
      <c r="L3" s="5"/>
    </row>
    <row r="4" spans="1:12" ht="26.25" customHeight="1" hidden="1">
      <c r="A4" s="6"/>
      <c r="B4" s="6"/>
      <c r="C4" s="6"/>
      <c r="D4" s="6"/>
      <c r="E4" s="6"/>
      <c r="F4" s="6"/>
      <c r="G4" s="7" t="s">
        <v>1</v>
      </c>
      <c r="H4" s="5"/>
      <c r="I4" s="5"/>
      <c r="J4" s="5"/>
      <c r="K4" s="5"/>
      <c r="L4" s="5"/>
    </row>
    <row r="5" spans="1:7" s="8" customFormat="1" ht="63" customHeight="1" hidden="1">
      <c r="A5" s="90" t="s">
        <v>2</v>
      </c>
      <c r="B5" s="90" t="s">
        <v>3</v>
      </c>
      <c r="C5" s="92" t="s">
        <v>4</v>
      </c>
      <c r="D5" s="1"/>
      <c r="E5" s="92" t="s">
        <v>64</v>
      </c>
      <c r="F5" s="86" t="s">
        <v>5</v>
      </c>
      <c r="G5" s="86"/>
    </row>
    <row r="6" spans="1:7" s="8" customFormat="1" ht="51.75" customHeight="1" hidden="1">
      <c r="A6" s="91"/>
      <c r="B6" s="91"/>
      <c r="C6" s="93"/>
      <c r="D6" s="2"/>
      <c r="E6" s="93"/>
      <c r="F6" s="4" t="s">
        <v>6</v>
      </c>
      <c r="G6" s="4" t="s">
        <v>7</v>
      </c>
    </row>
    <row r="7" spans="1:12" ht="21" customHeight="1" hidden="1">
      <c r="A7" s="9" t="s">
        <v>8</v>
      </c>
      <c r="B7" s="9" t="s">
        <v>9</v>
      </c>
      <c r="C7" s="9">
        <v>1</v>
      </c>
      <c r="D7" s="9"/>
      <c r="E7" s="9">
        <v>2</v>
      </c>
      <c r="F7" s="9" t="s">
        <v>69</v>
      </c>
      <c r="G7" s="9" t="s">
        <v>70</v>
      </c>
      <c r="H7" s="5"/>
      <c r="I7" s="5"/>
      <c r="J7" s="5"/>
      <c r="K7" s="5"/>
      <c r="L7" s="5"/>
    </row>
    <row r="8" spans="1:12" ht="41.25" customHeight="1" hidden="1">
      <c r="A8" s="10" t="s">
        <v>8</v>
      </c>
      <c r="B8" s="11" t="s">
        <v>10</v>
      </c>
      <c r="C8" s="12">
        <f>C9+C12</f>
        <v>44280</v>
      </c>
      <c r="D8" s="12"/>
      <c r="E8" s="12">
        <f>E9+E12</f>
        <v>51336.8</v>
      </c>
      <c r="F8" s="13">
        <f>E8/C8</f>
        <v>1.15936766034327</v>
      </c>
      <c r="G8" s="13" t="e">
        <f>E8/#REF!</f>
        <v>#REF!</v>
      </c>
      <c r="H8" s="5"/>
      <c r="I8" s="5"/>
      <c r="J8" s="5"/>
      <c r="K8" s="5"/>
      <c r="L8" s="5"/>
    </row>
    <row r="9" spans="1:12" ht="26.25" customHeight="1" hidden="1">
      <c r="A9" s="14" t="s">
        <v>11</v>
      </c>
      <c r="B9" s="15" t="s">
        <v>12</v>
      </c>
      <c r="C9" s="16">
        <f>C10+C11</f>
        <v>44280</v>
      </c>
      <c r="D9" s="16"/>
      <c r="E9" s="16">
        <f>E10+E11</f>
        <v>15761</v>
      </c>
      <c r="F9" s="13">
        <f aca="true" t="shared" si="0" ref="F9:F17">E9/C9</f>
        <v>0.3559394760614273</v>
      </c>
      <c r="G9" s="13" t="e">
        <f>E9/#REF!</f>
        <v>#REF!</v>
      </c>
      <c r="H9" s="5"/>
      <c r="I9" s="5"/>
      <c r="J9" s="5"/>
      <c r="K9" s="5"/>
      <c r="L9" s="5"/>
    </row>
    <row r="10" spans="1:12" ht="26.25" customHeight="1" hidden="1">
      <c r="A10" s="17">
        <v>1</v>
      </c>
      <c r="B10" s="18" t="s">
        <v>13</v>
      </c>
      <c r="C10" s="19">
        <v>44280</v>
      </c>
      <c r="D10" s="19"/>
      <c r="E10" s="19">
        <v>15761</v>
      </c>
      <c r="F10" s="20">
        <f t="shared" si="0"/>
        <v>0.3559394760614273</v>
      </c>
      <c r="G10" s="20" t="e">
        <f>E10/#REF!</f>
        <v>#REF!</v>
      </c>
      <c r="H10" s="5"/>
      <c r="I10" s="5"/>
      <c r="J10" s="5"/>
      <c r="K10" s="5"/>
      <c r="L10" s="5"/>
    </row>
    <row r="11" spans="1:12" ht="26.25" customHeight="1" hidden="1">
      <c r="A11" s="17">
        <v>2</v>
      </c>
      <c r="B11" s="18" t="s">
        <v>14</v>
      </c>
      <c r="C11" s="19"/>
      <c r="D11" s="19"/>
      <c r="E11" s="19"/>
      <c r="F11" s="13"/>
      <c r="G11" s="13"/>
      <c r="H11" s="5"/>
      <c r="I11" s="5"/>
      <c r="J11" s="5"/>
      <c r="K11" s="5"/>
      <c r="L11" s="5"/>
    </row>
    <row r="12" spans="1:12" ht="42" customHeight="1" hidden="1">
      <c r="A12" s="14" t="s">
        <v>15</v>
      </c>
      <c r="B12" s="15" t="s">
        <v>16</v>
      </c>
      <c r="C12" s="16"/>
      <c r="D12" s="16"/>
      <c r="E12" s="16">
        <v>35575.8</v>
      </c>
      <c r="F12" s="13"/>
      <c r="G12" s="13" t="e">
        <f>E12/#REF!</f>
        <v>#REF!</v>
      </c>
      <c r="H12" s="5"/>
      <c r="I12" s="5"/>
      <c r="J12" s="5"/>
      <c r="K12" s="5"/>
      <c r="L12" s="5"/>
    </row>
    <row r="13" spans="1:12" ht="26.25" customHeight="1" hidden="1">
      <c r="A13" s="14" t="s">
        <v>9</v>
      </c>
      <c r="B13" s="15" t="s">
        <v>17</v>
      </c>
      <c r="C13" s="16">
        <f>C14+C18</f>
        <v>517691</v>
      </c>
      <c r="D13" s="16"/>
      <c r="E13" s="16">
        <f>E14+E18</f>
        <v>261173.5</v>
      </c>
      <c r="F13" s="13">
        <f t="shared" si="0"/>
        <v>0.5044968910025478</v>
      </c>
      <c r="G13" s="13" t="e">
        <f>E13/#REF!</f>
        <v>#REF!</v>
      </c>
      <c r="H13" s="5"/>
      <c r="I13" s="21"/>
      <c r="J13" s="21"/>
      <c r="K13" s="5"/>
      <c r="L13" s="5"/>
    </row>
    <row r="14" spans="1:12" ht="26.25" customHeight="1" hidden="1">
      <c r="A14" s="14" t="s">
        <v>18</v>
      </c>
      <c r="B14" s="15" t="s">
        <v>19</v>
      </c>
      <c r="C14" s="16">
        <f>C15+C16+C17</f>
        <v>517691</v>
      </c>
      <c r="D14" s="16"/>
      <c r="E14" s="16">
        <f>E15+E16+E17</f>
        <v>254062.6</v>
      </c>
      <c r="F14" s="13">
        <f t="shared" si="0"/>
        <v>0.49076109107556437</v>
      </c>
      <c r="G14" s="13" t="e">
        <f>E14/#REF!</f>
        <v>#REF!</v>
      </c>
      <c r="H14" s="5"/>
      <c r="I14" s="21"/>
      <c r="J14" s="21"/>
      <c r="K14" s="5"/>
      <c r="L14" s="5"/>
    </row>
    <row r="15" spans="1:12" ht="26.25" customHeight="1" hidden="1">
      <c r="A15" s="17">
        <v>1</v>
      </c>
      <c r="B15" s="18" t="s">
        <v>20</v>
      </c>
      <c r="C15" s="19">
        <v>17666</v>
      </c>
      <c r="D15" s="19"/>
      <c r="E15" s="19">
        <v>4866</v>
      </c>
      <c r="F15" s="20">
        <f t="shared" si="0"/>
        <v>0.2754443563908072</v>
      </c>
      <c r="G15" s="20" t="e">
        <f>E15/#REF!</f>
        <v>#REF!</v>
      </c>
      <c r="H15" s="5"/>
      <c r="I15" s="5"/>
      <c r="J15" s="5"/>
      <c r="K15" s="5"/>
      <c r="L15" s="5"/>
    </row>
    <row r="16" spans="1:12" ht="26.25" customHeight="1" hidden="1">
      <c r="A16" s="17">
        <v>2</v>
      </c>
      <c r="B16" s="18" t="s">
        <v>21</v>
      </c>
      <c r="C16" s="19">
        <v>489719</v>
      </c>
      <c r="D16" s="19"/>
      <c r="E16" s="19">
        <v>247196.6</v>
      </c>
      <c r="F16" s="20">
        <f t="shared" si="0"/>
        <v>0.5047723286211072</v>
      </c>
      <c r="G16" s="20" t="e">
        <f>E16/#REF!</f>
        <v>#REF!</v>
      </c>
      <c r="H16" s="5"/>
      <c r="I16" s="5"/>
      <c r="J16" s="5"/>
      <c r="K16" s="5"/>
      <c r="L16" s="5"/>
    </row>
    <row r="17" spans="1:12" ht="26.25" customHeight="1" hidden="1">
      <c r="A17" s="17">
        <v>3</v>
      </c>
      <c r="B17" s="18" t="s">
        <v>22</v>
      </c>
      <c r="C17" s="19">
        <v>10306</v>
      </c>
      <c r="D17" s="19"/>
      <c r="E17" s="19">
        <v>2000</v>
      </c>
      <c r="F17" s="20">
        <f t="shared" si="0"/>
        <v>0.19406171162429653</v>
      </c>
      <c r="G17" s="20"/>
      <c r="H17" s="5"/>
      <c r="I17" s="5"/>
      <c r="J17" s="5"/>
      <c r="K17" s="5"/>
      <c r="L17" s="5"/>
    </row>
    <row r="18" spans="1:12" ht="42" customHeight="1" hidden="1">
      <c r="A18" s="22" t="s">
        <v>23</v>
      </c>
      <c r="B18" s="23" t="s">
        <v>24</v>
      </c>
      <c r="C18" s="24"/>
      <c r="D18" s="24"/>
      <c r="E18" s="24">
        <v>7110.9</v>
      </c>
      <c r="F18" s="25"/>
      <c r="G18" s="25" t="e">
        <f>E18/#REF!</f>
        <v>#REF!</v>
      </c>
      <c r="H18" s="5"/>
      <c r="I18" s="5"/>
      <c r="J18" s="5"/>
      <c r="K18" s="5"/>
      <c r="L18" s="5"/>
    </row>
    <row r="19" spans="8:12" ht="16.5" hidden="1">
      <c r="H19" s="5"/>
      <c r="I19" s="5"/>
      <c r="J19" s="5"/>
      <c r="K19" s="5"/>
      <c r="L19" s="5"/>
    </row>
    <row r="20" spans="8:12" ht="16.5" hidden="1">
      <c r="H20" s="5"/>
      <c r="I20" s="5"/>
      <c r="J20" s="5"/>
      <c r="K20" s="5"/>
      <c r="L20" s="5"/>
    </row>
    <row r="21" spans="8:12" ht="16.5" hidden="1">
      <c r="H21" s="5"/>
      <c r="I21" s="5"/>
      <c r="J21" s="5"/>
      <c r="K21" s="5"/>
      <c r="L21" s="5"/>
    </row>
    <row r="22" spans="8:12" ht="16.5" hidden="1">
      <c r="H22" s="5"/>
      <c r="I22" s="5"/>
      <c r="J22" s="5"/>
      <c r="K22" s="5"/>
      <c r="L22" s="5"/>
    </row>
    <row r="23" spans="8:12" ht="16.5" hidden="1">
      <c r="H23" s="5"/>
      <c r="I23" s="5"/>
      <c r="J23" s="5"/>
      <c r="K23" s="5"/>
      <c r="L23" s="5"/>
    </row>
    <row r="24" spans="8:12" ht="16.5" hidden="1">
      <c r="H24" s="5"/>
      <c r="I24" s="5"/>
      <c r="J24" s="5"/>
      <c r="K24" s="5"/>
      <c r="L24" s="5"/>
    </row>
    <row r="25" spans="8:12" ht="16.5" hidden="1">
      <c r="H25" s="5"/>
      <c r="I25" s="5"/>
      <c r="J25" s="5"/>
      <c r="K25" s="5"/>
      <c r="L25" s="5"/>
    </row>
    <row r="26" spans="8:12" ht="16.5" hidden="1">
      <c r="H26" s="5"/>
      <c r="I26" s="5"/>
      <c r="J26" s="5"/>
      <c r="K26" s="5"/>
      <c r="L26" s="5"/>
    </row>
    <row r="27" spans="8:12" ht="16.5" hidden="1">
      <c r="H27" s="5"/>
      <c r="I27" s="5"/>
      <c r="J27" s="5"/>
      <c r="K27" s="5"/>
      <c r="L27" s="5"/>
    </row>
    <row r="28" spans="8:12" ht="16.5" hidden="1">
      <c r="H28" s="5"/>
      <c r="I28" s="5"/>
      <c r="J28" s="5"/>
      <c r="K28" s="5"/>
      <c r="L28" s="5"/>
    </row>
    <row r="29" spans="8:12" ht="16.5" hidden="1">
      <c r="H29" s="5"/>
      <c r="I29" s="5"/>
      <c r="J29" s="5"/>
      <c r="K29" s="5"/>
      <c r="L29" s="5"/>
    </row>
    <row r="30" spans="1:12" ht="23.25" customHeight="1">
      <c r="A30" s="87"/>
      <c r="B30" s="87"/>
      <c r="E30" s="89" t="s">
        <v>77</v>
      </c>
      <c r="F30" s="89"/>
      <c r="G30" s="89"/>
      <c r="H30" s="5"/>
      <c r="I30" s="5"/>
      <c r="J30" s="5"/>
      <c r="K30" s="5"/>
      <c r="L30" s="5"/>
    </row>
    <row r="31" spans="1:12" ht="24.75" customHeight="1">
      <c r="A31" s="88" t="s">
        <v>123</v>
      </c>
      <c r="B31" s="88"/>
      <c r="C31" s="88"/>
      <c r="D31" s="88"/>
      <c r="E31" s="88"/>
      <c r="F31" s="88"/>
      <c r="G31" s="88"/>
      <c r="H31" s="5"/>
      <c r="I31" s="5"/>
      <c r="J31" s="5"/>
      <c r="K31" s="5"/>
      <c r="L31" s="5"/>
    </row>
    <row r="32" spans="1:12" ht="17.25" customHeight="1">
      <c r="A32" s="94" t="s">
        <v>131</v>
      </c>
      <c r="B32" s="94"/>
      <c r="C32" s="94"/>
      <c r="D32" s="94"/>
      <c r="E32" s="94"/>
      <c r="F32" s="94"/>
      <c r="G32" s="94"/>
      <c r="H32" s="5"/>
      <c r="I32" s="5"/>
      <c r="J32" s="5"/>
      <c r="K32" s="5"/>
      <c r="L32" s="5"/>
    </row>
    <row r="33" s="6" customFormat="1" ht="26.25" customHeight="1">
      <c r="G33" s="7" t="s">
        <v>1</v>
      </c>
    </row>
    <row r="34" spans="1:7" s="26" customFormat="1" ht="36" customHeight="1">
      <c r="A34" s="90" t="s">
        <v>2</v>
      </c>
      <c r="B34" s="90" t="s">
        <v>78</v>
      </c>
      <c r="C34" s="90" t="s">
        <v>118</v>
      </c>
      <c r="D34" s="95" t="s">
        <v>119</v>
      </c>
      <c r="E34" s="90" t="s">
        <v>120</v>
      </c>
      <c r="F34" s="97" t="s">
        <v>5</v>
      </c>
      <c r="G34" s="97"/>
    </row>
    <row r="35" spans="1:7" s="26" customFormat="1" ht="41.25" customHeight="1">
      <c r="A35" s="91"/>
      <c r="B35" s="91"/>
      <c r="C35" s="91"/>
      <c r="D35" s="96"/>
      <c r="E35" s="91"/>
      <c r="F35" s="3" t="s">
        <v>127</v>
      </c>
      <c r="G35" s="3" t="s">
        <v>7</v>
      </c>
    </row>
    <row r="36" spans="1:7" s="28" customFormat="1" ht="14.25" customHeight="1">
      <c r="A36" s="27" t="s">
        <v>8</v>
      </c>
      <c r="B36" s="27" t="s">
        <v>9</v>
      </c>
      <c r="C36" s="27">
        <v>1</v>
      </c>
      <c r="D36" s="27">
        <v>2</v>
      </c>
      <c r="E36" s="27">
        <v>3</v>
      </c>
      <c r="F36" s="27" t="s">
        <v>83</v>
      </c>
      <c r="G36" s="27" t="s">
        <v>84</v>
      </c>
    </row>
    <row r="37" spans="1:10" s="6" customFormat="1" ht="32.25" customHeight="1">
      <c r="A37" s="10"/>
      <c r="B37" s="11" t="s">
        <v>89</v>
      </c>
      <c r="C37" s="29">
        <f>C38</f>
        <v>54000</v>
      </c>
      <c r="D37" s="29">
        <f>D38</f>
        <v>26448</v>
      </c>
      <c r="E37" s="29">
        <f>E38</f>
        <v>22920</v>
      </c>
      <c r="F37" s="30">
        <f>E37/C37</f>
        <v>0.42444444444444446</v>
      </c>
      <c r="G37" s="30">
        <f>E37/D37</f>
        <v>0.8666061705989111</v>
      </c>
      <c r="J37" s="31"/>
    </row>
    <row r="38" spans="1:10" s="6" customFormat="1" ht="26.25" customHeight="1">
      <c r="A38" s="17" t="s">
        <v>86</v>
      </c>
      <c r="B38" s="18" t="s">
        <v>13</v>
      </c>
      <c r="C38" s="32">
        <f>'Bieu 02'!C45</f>
        <v>54000</v>
      </c>
      <c r="D38" s="32">
        <f>'Bieu 02'!D45</f>
        <v>26448</v>
      </c>
      <c r="E38" s="32">
        <f>'Bieu 02'!E45</f>
        <v>22920</v>
      </c>
      <c r="F38" s="33">
        <f aca="true" t="shared" si="1" ref="F38:F45">E38/C38</f>
        <v>0.42444444444444446</v>
      </c>
      <c r="G38" s="33">
        <f aca="true" t="shared" si="2" ref="G38:G45">E38/D38</f>
        <v>0.8666061705989111</v>
      </c>
      <c r="J38" s="31"/>
    </row>
    <row r="39" spans="1:10" s="36" customFormat="1" ht="35.25" customHeight="1">
      <c r="A39" s="14" t="s">
        <v>8</v>
      </c>
      <c r="B39" s="15" t="s">
        <v>85</v>
      </c>
      <c r="C39" s="34">
        <f>C40+C41</f>
        <v>715818</v>
      </c>
      <c r="D39" s="34">
        <f>D40+D41</f>
        <v>385464</v>
      </c>
      <c r="E39" s="34">
        <f>E40+E41</f>
        <v>409226</v>
      </c>
      <c r="F39" s="30">
        <f t="shared" si="1"/>
        <v>0.5716900105892838</v>
      </c>
      <c r="G39" s="30">
        <f t="shared" si="2"/>
        <v>1.061645186061474</v>
      </c>
      <c r="H39" s="35"/>
      <c r="J39" s="37"/>
    </row>
    <row r="40" spans="1:10" s="6" customFormat="1" ht="26.25" customHeight="1">
      <c r="A40" s="17">
        <v>1</v>
      </c>
      <c r="B40" s="18" t="s">
        <v>81</v>
      </c>
      <c r="C40" s="32">
        <f>'Bieu 02'!C65</f>
        <v>51145</v>
      </c>
      <c r="D40" s="32">
        <f>'Bieu 02'!D65</f>
        <v>25804</v>
      </c>
      <c r="E40" s="32">
        <f>'Bieu 02'!E65</f>
        <v>22382</v>
      </c>
      <c r="F40" s="33">
        <f t="shared" si="1"/>
        <v>0.43761853553622054</v>
      </c>
      <c r="G40" s="33">
        <f t="shared" si="2"/>
        <v>0.8673849015656487</v>
      </c>
      <c r="J40" s="31"/>
    </row>
    <row r="41" spans="1:10" s="6" customFormat="1" ht="26.25" customHeight="1">
      <c r="A41" s="17">
        <v>2</v>
      </c>
      <c r="B41" s="18" t="s">
        <v>82</v>
      </c>
      <c r="C41" s="32">
        <f>'Bieu 02'!C66</f>
        <v>664673</v>
      </c>
      <c r="D41" s="32">
        <f>'Bieu 02'!D66</f>
        <v>359660</v>
      </c>
      <c r="E41" s="32">
        <f>'Bieu 02'!E66</f>
        <v>386844</v>
      </c>
      <c r="F41" s="33">
        <f t="shared" si="1"/>
        <v>0.5820064904095699</v>
      </c>
      <c r="G41" s="33">
        <f t="shared" si="2"/>
        <v>1.0755824945782129</v>
      </c>
      <c r="J41" s="31"/>
    </row>
    <row r="42" spans="1:10" s="6" customFormat="1" ht="39.75" customHeight="1">
      <c r="A42" s="14" t="s">
        <v>9</v>
      </c>
      <c r="B42" s="15" t="s">
        <v>17</v>
      </c>
      <c r="C42" s="34">
        <f>C43+C47</f>
        <v>715818</v>
      </c>
      <c r="D42" s="34">
        <f>D43+D47</f>
        <v>335842</v>
      </c>
      <c r="E42" s="34">
        <f>E43+E47</f>
        <v>348363</v>
      </c>
      <c r="F42" s="30">
        <f t="shared" si="1"/>
        <v>0.4866642079411247</v>
      </c>
      <c r="G42" s="30">
        <f t="shared" si="2"/>
        <v>1.0372824125630504</v>
      </c>
      <c r="H42" s="35"/>
      <c r="I42" s="35"/>
      <c r="J42" s="35"/>
    </row>
    <row r="43" spans="1:10" s="6" customFormat="1" ht="26.25" customHeight="1">
      <c r="A43" s="14" t="s">
        <v>11</v>
      </c>
      <c r="B43" s="15" t="s">
        <v>103</v>
      </c>
      <c r="C43" s="34">
        <f>SUM(C44:C46)</f>
        <v>715674</v>
      </c>
      <c r="D43" s="34">
        <f>SUM(D44:D46)</f>
        <v>335842</v>
      </c>
      <c r="E43" s="34">
        <f>SUM(E44:E46)</f>
        <v>348363</v>
      </c>
      <c r="F43" s="30">
        <f t="shared" si="1"/>
        <v>0.48676212912583106</v>
      </c>
      <c r="G43" s="30">
        <f t="shared" si="2"/>
        <v>1.0372824125630504</v>
      </c>
      <c r="I43" s="35"/>
      <c r="J43" s="31"/>
    </row>
    <row r="44" spans="1:10" s="6" customFormat="1" ht="26.25" customHeight="1">
      <c r="A44" s="17"/>
      <c r="B44" s="18" t="s">
        <v>90</v>
      </c>
      <c r="C44" s="32">
        <f>'Bieu 03'!C43</f>
        <v>40234</v>
      </c>
      <c r="D44" s="32">
        <f>'Bieu 03'!D43</f>
        <v>20952</v>
      </c>
      <c r="E44" s="32">
        <f>'Bieu 03'!E43</f>
        <v>20260</v>
      </c>
      <c r="F44" s="33">
        <f t="shared" si="1"/>
        <v>0.5035542078838793</v>
      </c>
      <c r="G44" s="33">
        <f t="shared" si="2"/>
        <v>0.9669721267659412</v>
      </c>
      <c r="J44" s="31"/>
    </row>
    <row r="45" spans="1:10" s="6" customFormat="1" ht="26.25" customHeight="1">
      <c r="A45" s="17"/>
      <c r="B45" s="18" t="s">
        <v>91</v>
      </c>
      <c r="C45" s="32">
        <f>'Bieu 03'!C46</f>
        <v>661207</v>
      </c>
      <c r="D45" s="32">
        <f>'Bieu 03'!D46</f>
        <v>314890</v>
      </c>
      <c r="E45" s="32">
        <f>'Bieu 03'!E46</f>
        <v>328103</v>
      </c>
      <c r="F45" s="33">
        <f t="shared" si="1"/>
        <v>0.4962182796007907</v>
      </c>
      <c r="G45" s="33">
        <f t="shared" si="2"/>
        <v>1.0419606846835403</v>
      </c>
      <c r="J45" s="31"/>
    </row>
    <row r="46" spans="1:10" s="6" customFormat="1" ht="26.25" customHeight="1">
      <c r="A46" s="17"/>
      <c r="B46" s="18" t="s">
        <v>92</v>
      </c>
      <c r="C46" s="32">
        <f>'Bieu 03'!C60</f>
        <v>14233</v>
      </c>
      <c r="D46" s="32"/>
      <c r="E46" s="32"/>
      <c r="F46" s="33"/>
      <c r="G46" s="33"/>
      <c r="J46" s="31"/>
    </row>
    <row r="47" spans="1:10" s="6" customFormat="1" ht="42" customHeight="1">
      <c r="A47" s="22" t="s">
        <v>15</v>
      </c>
      <c r="B47" s="23" t="s">
        <v>126</v>
      </c>
      <c r="C47" s="38">
        <f>'Bieu 03'!C61</f>
        <v>144</v>
      </c>
      <c r="D47" s="38"/>
      <c r="E47" s="38"/>
      <c r="F47" s="39"/>
      <c r="G47" s="39"/>
      <c r="J47" s="31"/>
    </row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pans="8:12" ht="16.5">
      <c r="H54" s="5"/>
      <c r="I54" s="5"/>
      <c r="J54" s="5"/>
      <c r="K54" s="5"/>
      <c r="L54" s="5"/>
    </row>
    <row r="55" spans="8:12" ht="16.5">
      <c r="H55" s="5"/>
      <c r="I55" s="5"/>
      <c r="J55" s="5"/>
      <c r="K55" s="5"/>
      <c r="L55" s="5"/>
    </row>
    <row r="56" spans="8:12" ht="16.5">
      <c r="H56" s="5"/>
      <c r="I56" s="5"/>
      <c r="J56" s="5"/>
      <c r="K56" s="5"/>
      <c r="L56" s="5"/>
    </row>
    <row r="57" spans="8:12" ht="16.5">
      <c r="H57" s="5"/>
      <c r="I57" s="5"/>
      <c r="J57" s="5"/>
      <c r="K57" s="5"/>
      <c r="L57" s="5"/>
    </row>
    <row r="58" spans="8:12" ht="16.5">
      <c r="H58" s="5"/>
      <c r="I58" s="5"/>
      <c r="J58" s="5"/>
      <c r="K58" s="5"/>
      <c r="L58" s="5"/>
    </row>
    <row r="59" spans="8:12" ht="16.5">
      <c r="H59" s="5"/>
      <c r="I59" s="5"/>
      <c r="J59" s="5"/>
      <c r="K59" s="5"/>
      <c r="L59" s="5"/>
    </row>
    <row r="60" spans="8:12" ht="16.5">
      <c r="H60" s="5"/>
      <c r="I60" s="5"/>
      <c r="J60" s="5"/>
      <c r="K60" s="5"/>
      <c r="L60" s="5"/>
    </row>
    <row r="61" spans="8:12" ht="16.5">
      <c r="H61" s="5"/>
      <c r="I61" s="5"/>
      <c r="J61" s="5"/>
      <c r="K61" s="5"/>
      <c r="L61" s="5"/>
    </row>
    <row r="62" spans="8:12" ht="16.5">
      <c r="H62" s="5"/>
      <c r="I62" s="5"/>
      <c r="J62" s="5"/>
      <c r="K62" s="5"/>
      <c r="L62" s="5"/>
    </row>
    <row r="63" spans="8:12" ht="16.5">
      <c r="H63" s="5"/>
      <c r="I63" s="5"/>
      <c r="J63" s="5"/>
      <c r="K63" s="5"/>
      <c r="L63" s="5"/>
    </row>
    <row r="64" spans="8:12" ht="16.5">
      <c r="H64" s="5"/>
      <c r="I64" s="5"/>
      <c r="J64" s="5"/>
      <c r="K64" s="5"/>
      <c r="L64" s="5"/>
    </row>
    <row r="65" spans="8:12" ht="16.5">
      <c r="H65" s="5"/>
      <c r="I65" s="5"/>
      <c r="J65" s="5"/>
      <c r="K65" s="5"/>
      <c r="L65" s="5"/>
    </row>
    <row r="66" spans="8:12" ht="16.5">
      <c r="H66" s="5"/>
      <c r="I66" s="5"/>
      <c r="J66" s="5"/>
      <c r="K66" s="5"/>
      <c r="L66" s="5"/>
    </row>
    <row r="67" spans="8:12" ht="16.5">
      <c r="H67" s="5"/>
      <c r="I67" s="5"/>
      <c r="J67" s="5"/>
      <c r="K67" s="5"/>
      <c r="L67" s="5"/>
    </row>
    <row r="68" spans="8:12" ht="16.5">
      <c r="H68" s="5"/>
      <c r="I68" s="5"/>
      <c r="J68" s="5"/>
      <c r="K68" s="5"/>
      <c r="L68" s="5"/>
    </row>
    <row r="69" spans="8:12" ht="16.5">
      <c r="H69" s="5"/>
      <c r="I69" s="5"/>
      <c r="J69" s="5"/>
      <c r="K69" s="5"/>
      <c r="L69" s="5"/>
    </row>
    <row r="70" spans="8:12" ht="16.5">
      <c r="H70" s="5"/>
      <c r="I70" s="5"/>
      <c r="J70" s="5"/>
      <c r="K70" s="5"/>
      <c r="L70" s="5"/>
    </row>
    <row r="71" spans="8:12" ht="16.5">
      <c r="H71" s="5"/>
      <c r="I71" s="5"/>
      <c r="J71" s="5"/>
      <c r="K71" s="5"/>
      <c r="L71" s="5"/>
    </row>
    <row r="72" spans="8:12" ht="16.5">
      <c r="H72" s="5"/>
      <c r="I72" s="5"/>
      <c r="J72" s="5"/>
      <c r="K72" s="5"/>
      <c r="L72" s="5"/>
    </row>
    <row r="73" spans="8:12" ht="16.5">
      <c r="H73" s="5"/>
      <c r="I73" s="5"/>
      <c r="J73" s="5"/>
      <c r="K73" s="5"/>
      <c r="L73" s="5"/>
    </row>
    <row r="74" spans="8:12" ht="16.5">
      <c r="H74" s="5"/>
      <c r="I74" s="5"/>
      <c r="J74" s="5"/>
      <c r="K74" s="5"/>
      <c r="L74" s="5"/>
    </row>
    <row r="75" spans="8:12" ht="16.5">
      <c r="H75" s="5"/>
      <c r="I75" s="5"/>
      <c r="J75" s="5"/>
      <c r="K75" s="5"/>
      <c r="L75" s="5"/>
    </row>
    <row r="76" spans="8:12" ht="16.5">
      <c r="H76" s="5"/>
      <c r="I76" s="5"/>
      <c r="J76" s="5"/>
      <c r="K76" s="5"/>
      <c r="L76" s="5"/>
    </row>
    <row r="77" spans="8:12" ht="16.5">
      <c r="H77" s="5"/>
      <c r="I77" s="5"/>
      <c r="J77" s="5"/>
      <c r="K77" s="5"/>
      <c r="L77" s="5"/>
    </row>
    <row r="78" spans="8:12" ht="16.5">
      <c r="H78" s="5"/>
      <c r="I78" s="5"/>
      <c r="J78" s="5"/>
      <c r="K78" s="5"/>
      <c r="L78" s="5"/>
    </row>
    <row r="79" spans="8:12" ht="16.5">
      <c r="H79" s="5"/>
      <c r="I79" s="5"/>
      <c r="J79" s="5"/>
      <c r="K79" s="5"/>
      <c r="L79" s="5"/>
    </row>
    <row r="80" spans="8:12" ht="16.5">
      <c r="H80" s="5"/>
      <c r="I80" s="5"/>
      <c r="J80" s="5"/>
      <c r="K80" s="5"/>
      <c r="L80" s="5"/>
    </row>
    <row r="81" spans="8:12" ht="16.5">
      <c r="H81" s="5"/>
      <c r="I81" s="5"/>
      <c r="J81" s="5"/>
      <c r="K81" s="5"/>
      <c r="L81" s="5"/>
    </row>
    <row r="82" spans="8:12" ht="16.5">
      <c r="H82" s="5"/>
      <c r="I82" s="5"/>
      <c r="J82" s="5"/>
      <c r="K82" s="5"/>
      <c r="L82" s="5"/>
    </row>
    <row r="83" spans="8:12" ht="16.5">
      <c r="H83" s="5"/>
      <c r="I83" s="5"/>
      <c r="J83" s="5"/>
      <c r="K83" s="5"/>
      <c r="L83" s="5"/>
    </row>
    <row r="84" spans="8:12" ht="16.5">
      <c r="H84" s="5"/>
      <c r="I84" s="5"/>
      <c r="J84" s="5"/>
      <c r="K84" s="5"/>
      <c r="L84" s="5"/>
    </row>
    <row r="85" spans="8:12" ht="16.5">
      <c r="H85" s="5"/>
      <c r="I85" s="5"/>
      <c r="J85" s="5"/>
      <c r="K85" s="5"/>
      <c r="L85" s="5"/>
    </row>
    <row r="86" spans="8:12" ht="16.5">
      <c r="H86" s="5"/>
      <c r="I86" s="5"/>
      <c r="J86" s="5"/>
      <c r="K86" s="5"/>
      <c r="L86" s="5"/>
    </row>
    <row r="87" spans="8:12" ht="16.5">
      <c r="H87" s="5"/>
      <c r="I87" s="5"/>
      <c r="J87" s="5"/>
      <c r="K87" s="5"/>
      <c r="L87" s="5"/>
    </row>
    <row r="88" spans="8:12" ht="16.5">
      <c r="H88" s="5"/>
      <c r="I88" s="5"/>
      <c r="J88" s="5"/>
      <c r="K88" s="5"/>
      <c r="L88" s="5"/>
    </row>
    <row r="89" spans="8:12" ht="16.5">
      <c r="H89" s="5"/>
      <c r="I89" s="5"/>
      <c r="J89" s="5"/>
      <c r="K89" s="5"/>
      <c r="L89" s="5"/>
    </row>
    <row r="90" spans="8:12" ht="16.5">
      <c r="H90" s="5"/>
      <c r="I90" s="5"/>
      <c r="J90" s="5"/>
      <c r="K90" s="5"/>
      <c r="L90" s="5"/>
    </row>
    <row r="91" spans="8:12" ht="16.5">
      <c r="H91" s="5"/>
      <c r="I91" s="5"/>
      <c r="J91" s="5"/>
      <c r="K91" s="5"/>
      <c r="L91" s="5"/>
    </row>
    <row r="92" spans="8:12" ht="16.5">
      <c r="H92" s="5"/>
      <c r="I92" s="5"/>
      <c r="J92" s="5"/>
      <c r="K92" s="5"/>
      <c r="L92" s="5"/>
    </row>
    <row r="93" spans="8:12" ht="16.5">
      <c r="H93" s="5"/>
      <c r="I93" s="5"/>
      <c r="J93" s="5"/>
      <c r="K93" s="5"/>
      <c r="L93" s="5"/>
    </row>
    <row r="94" spans="8:12" ht="16.5">
      <c r="H94" s="5"/>
      <c r="I94" s="5"/>
      <c r="J94" s="5"/>
      <c r="K94" s="5"/>
      <c r="L94" s="5"/>
    </row>
    <row r="95" spans="8:12" ht="16.5">
      <c r="H95" s="5"/>
      <c r="I95" s="5"/>
      <c r="J95" s="5"/>
      <c r="K95" s="5"/>
      <c r="L95" s="5"/>
    </row>
    <row r="96" spans="8:12" ht="16.5">
      <c r="H96" s="5"/>
      <c r="I96" s="5"/>
      <c r="J96" s="5"/>
      <c r="K96" s="5"/>
      <c r="L96" s="5"/>
    </row>
    <row r="97" spans="8:12" ht="16.5">
      <c r="H97" s="5"/>
      <c r="I97" s="5"/>
      <c r="J97" s="5"/>
      <c r="K97" s="5"/>
      <c r="L97" s="5"/>
    </row>
    <row r="98" spans="8:12" ht="16.5">
      <c r="H98" s="5"/>
      <c r="I98" s="5"/>
      <c r="J98" s="5"/>
      <c r="K98" s="5"/>
      <c r="L98" s="5"/>
    </row>
    <row r="99" spans="8:12" ht="16.5">
      <c r="H99" s="5"/>
      <c r="I99" s="5"/>
      <c r="J99" s="5"/>
      <c r="K99" s="5"/>
      <c r="L99" s="5"/>
    </row>
    <row r="100" spans="8:12" ht="16.5">
      <c r="H100" s="5"/>
      <c r="I100" s="5"/>
      <c r="J100" s="5"/>
      <c r="K100" s="5"/>
      <c r="L100" s="5"/>
    </row>
    <row r="101" spans="8:12" ht="16.5">
      <c r="H101" s="5"/>
      <c r="I101" s="5"/>
      <c r="J101" s="5"/>
      <c r="K101" s="5"/>
      <c r="L101" s="5"/>
    </row>
    <row r="102" spans="8:12" ht="16.5">
      <c r="H102" s="5"/>
      <c r="I102" s="5"/>
      <c r="J102" s="5"/>
      <c r="K102" s="5"/>
      <c r="L102" s="5"/>
    </row>
    <row r="103" spans="8:12" ht="16.5">
      <c r="H103" s="5"/>
      <c r="I103" s="5"/>
      <c r="J103" s="5"/>
      <c r="K103" s="5"/>
      <c r="L103" s="5"/>
    </row>
    <row r="104" spans="8:12" ht="16.5">
      <c r="H104" s="5"/>
      <c r="I104" s="5"/>
      <c r="J104" s="5"/>
      <c r="K104" s="5"/>
      <c r="L104" s="5"/>
    </row>
    <row r="105" spans="8:12" ht="16.5">
      <c r="H105" s="5"/>
      <c r="I105" s="5"/>
      <c r="J105" s="5"/>
      <c r="K105" s="5"/>
      <c r="L105" s="5"/>
    </row>
    <row r="106" spans="8:12" ht="16.5">
      <c r="H106" s="5"/>
      <c r="I106" s="5"/>
      <c r="J106" s="5"/>
      <c r="K106" s="5"/>
      <c r="L106" s="5"/>
    </row>
    <row r="107" spans="8:12" ht="16.5">
      <c r="H107" s="5"/>
      <c r="I107" s="5"/>
      <c r="J107" s="5"/>
      <c r="K107" s="5"/>
      <c r="L107" s="5"/>
    </row>
    <row r="108" spans="8:12" ht="16.5">
      <c r="H108" s="5"/>
      <c r="I108" s="5"/>
      <c r="J108" s="5"/>
      <c r="K108" s="5"/>
      <c r="L108" s="5"/>
    </row>
    <row r="109" spans="8:12" ht="16.5">
      <c r="H109" s="5"/>
      <c r="I109" s="5"/>
      <c r="J109" s="5"/>
      <c r="K109" s="5"/>
      <c r="L109" s="5"/>
    </row>
    <row r="110" spans="8:12" ht="16.5">
      <c r="H110" s="5"/>
      <c r="I110" s="5"/>
      <c r="J110" s="5"/>
      <c r="K110" s="5"/>
      <c r="L110" s="5"/>
    </row>
    <row r="111" spans="8:12" ht="16.5">
      <c r="H111" s="5"/>
      <c r="I111" s="5"/>
      <c r="J111" s="5"/>
      <c r="K111" s="5"/>
      <c r="L111" s="5"/>
    </row>
    <row r="112" spans="8:12" ht="16.5">
      <c r="H112" s="5"/>
      <c r="I112" s="5"/>
      <c r="J112" s="5"/>
      <c r="K112" s="5"/>
      <c r="L112" s="5"/>
    </row>
    <row r="113" spans="8:12" ht="16.5">
      <c r="H113" s="5"/>
      <c r="I113" s="5"/>
      <c r="J113" s="5"/>
      <c r="K113" s="5"/>
      <c r="L113" s="5"/>
    </row>
    <row r="114" spans="8:12" ht="16.5">
      <c r="H114" s="5"/>
      <c r="I114" s="5"/>
      <c r="J114" s="5"/>
      <c r="K114" s="5"/>
      <c r="L114" s="5"/>
    </row>
    <row r="115" spans="8:12" ht="16.5">
      <c r="H115" s="5"/>
      <c r="I115" s="5"/>
      <c r="J115" s="5"/>
      <c r="K115" s="5"/>
      <c r="L115" s="5"/>
    </row>
    <row r="116" spans="8:12" ht="16.5">
      <c r="H116" s="5"/>
      <c r="I116" s="5"/>
      <c r="J116" s="5"/>
      <c r="K116" s="5"/>
      <c r="L116" s="5"/>
    </row>
    <row r="117" spans="8:12" ht="16.5">
      <c r="H117" s="5"/>
      <c r="I117" s="5"/>
      <c r="J117" s="5"/>
      <c r="K117" s="5"/>
      <c r="L117" s="5"/>
    </row>
    <row r="118" spans="8:12" ht="16.5">
      <c r="H118" s="5"/>
      <c r="I118" s="5"/>
      <c r="J118" s="5"/>
      <c r="K118" s="5"/>
      <c r="L118" s="5"/>
    </row>
    <row r="119" spans="8:12" ht="16.5">
      <c r="H119" s="5"/>
      <c r="I119" s="5"/>
      <c r="J119" s="5"/>
      <c r="K119" s="5"/>
      <c r="L119" s="5"/>
    </row>
    <row r="120" spans="8:12" ht="16.5">
      <c r="H120" s="5"/>
      <c r="I120" s="5"/>
      <c r="J120" s="5"/>
      <c r="K120" s="5"/>
      <c r="L120" s="5"/>
    </row>
    <row r="121" spans="8:12" ht="16.5">
      <c r="H121" s="5"/>
      <c r="I121" s="5"/>
      <c r="J121" s="5"/>
      <c r="K121" s="5"/>
      <c r="L121" s="5"/>
    </row>
    <row r="122" spans="8:12" ht="16.5">
      <c r="H122" s="5"/>
      <c r="I122" s="5"/>
      <c r="J122" s="5"/>
      <c r="K122" s="5"/>
      <c r="L122" s="5"/>
    </row>
    <row r="123" spans="8:12" ht="16.5">
      <c r="H123" s="5"/>
      <c r="I123" s="5"/>
      <c r="J123" s="5"/>
      <c r="K123" s="5"/>
      <c r="L123" s="5"/>
    </row>
    <row r="124" spans="8:12" ht="16.5">
      <c r="H124" s="5"/>
      <c r="I124" s="5"/>
      <c r="J124" s="5"/>
      <c r="K124" s="5"/>
      <c r="L124" s="5"/>
    </row>
    <row r="125" spans="8:12" ht="16.5">
      <c r="H125" s="5"/>
      <c r="I125" s="5"/>
      <c r="J125" s="5"/>
      <c r="K125" s="5"/>
      <c r="L125" s="5"/>
    </row>
    <row r="126" spans="8:12" ht="16.5">
      <c r="H126" s="5"/>
      <c r="I126" s="5"/>
      <c r="J126" s="5"/>
      <c r="K126" s="5"/>
      <c r="L126" s="5"/>
    </row>
    <row r="127" spans="8:12" ht="16.5">
      <c r="H127" s="5"/>
      <c r="I127" s="5"/>
      <c r="J127" s="5"/>
      <c r="K127" s="5"/>
      <c r="L127" s="5"/>
    </row>
    <row r="128" spans="8:12" ht="16.5">
      <c r="H128" s="5"/>
      <c r="I128" s="5"/>
      <c r="J128" s="5"/>
      <c r="K128" s="5"/>
      <c r="L128" s="5"/>
    </row>
    <row r="129" spans="8:12" ht="16.5">
      <c r="H129" s="5"/>
      <c r="I129" s="5"/>
      <c r="J129" s="5"/>
      <c r="K129" s="5"/>
      <c r="L129" s="5"/>
    </row>
    <row r="130" spans="8:12" ht="16.5">
      <c r="H130" s="5"/>
      <c r="I130" s="5"/>
      <c r="J130" s="5"/>
      <c r="K130" s="5"/>
      <c r="L130" s="5"/>
    </row>
    <row r="131" spans="8:12" ht="16.5">
      <c r="H131" s="5"/>
      <c r="I131" s="5"/>
      <c r="J131" s="5"/>
      <c r="K131" s="5"/>
      <c r="L131" s="5"/>
    </row>
    <row r="132" spans="8:12" ht="16.5">
      <c r="H132" s="5"/>
      <c r="I132" s="5"/>
      <c r="J132" s="5"/>
      <c r="K132" s="5"/>
      <c r="L132" s="5"/>
    </row>
    <row r="133" spans="8:12" ht="16.5">
      <c r="H133" s="5"/>
      <c r="I133" s="5"/>
      <c r="J133" s="5"/>
      <c r="K133" s="5"/>
      <c r="L133" s="5"/>
    </row>
    <row r="134" spans="8:12" ht="16.5">
      <c r="H134" s="5"/>
      <c r="I134" s="5"/>
      <c r="J134" s="5"/>
      <c r="K134" s="5"/>
      <c r="L134" s="5"/>
    </row>
    <row r="135" spans="8:12" ht="16.5">
      <c r="H135" s="5"/>
      <c r="I135" s="5"/>
      <c r="J135" s="5"/>
      <c r="K135" s="5"/>
      <c r="L135" s="5"/>
    </row>
    <row r="136" spans="8:12" ht="16.5">
      <c r="H136" s="5"/>
      <c r="I136" s="5"/>
      <c r="J136" s="5"/>
      <c r="K136" s="5"/>
      <c r="L136" s="5"/>
    </row>
    <row r="137" spans="8:12" ht="16.5">
      <c r="H137" s="5"/>
      <c r="I137" s="5"/>
      <c r="J137" s="5"/>
      <c r="K137" s="5"/>
      <c r="L137" s="5"/>
    </row>
    <row r="138" spans="8:12" ht="16.5">
      <c r="H138" s="5"/>
      <c r="I138" s="5"/>
      <c r="J138" s="5"/>
      <c r="K138" s="5"/>
      <c r="L138" s="5"/>
    </row>
    <row r="139" spans="8:12" ht="16.5">
      <c r="H139" s="5"/>
      <c r="I139" s="5"/>
      <c r="J139" s="5"/>
      <c r="K139" s="5"/>
      <c r="L139" s="5"/>
    </row>
    <row r="140" spans="8:12" ht="16.5">
      <c r="H140" s="5"/>
      <c r="I140" s="5"/>
      <c r="J140" s="5"/>
      <c r="K140" s="5"/>
      <c r="L140" s="5"/>
    </row>
    <row r="141" spans="8:12" ht="16.5">
      <c r="H141" s="5"/>
      <c r="I141" s="5"/>
      <c r="J141" s="5"/>
      <c r="K141" s="5"/>
      <c r="L141" s="5"/>
    </row>
    <row r="142" spans="8:12" ht="16.5">
      <c r="H142" s="5"/>
      <c r="I142" s="5"/>
      <c r="J142" s="5"/>
      <c r="K142" s="5"/>
      <c r="L142" s="5"/>
    </row>
    <row r="143" spans="8:12" ht="16.5">
      <c r="H143" s="5"/>
      <c r="I143" s="5"/>
      <c r="J143" s="5"/>
      <c r="K143" s="5"/>
      <c r="L143" s="5"/>
    </row>
    <row r="144" spans="8:12" ht="16.5">
      <c r="H144" s="5"/>
      <c r="I144" s="5"/>
      <c r="J144" s="5"/>
      <c r="K144" s="5"/>
      <c r="L144" s="5"/>
    </row>
    <row r="145" spans="8:12" ht="16.5">
      <c r="H145" s="5"/>
      <c r="I145" s="5"/>
      <c r="J145" s="5"/>
      <c r="K145" s="5"/>
      <c r="L145" s="5"/>
    </row>
    <row r="146" spans="8:12" ht="16.5">
      <c r="H146" s="5"/>
      <c r="I146" s="5"/>
      <c r="J146" s="5"/>
      <c r="K146" s="5"/>
      <c r="L146" s="5"/>
    </row>
    <row r="147" spans="8:12" ht="16.5">
      <c r="H147" s="5"/>
      <c r="I147" s="5"/>
      <c r="J147" s="5"/>
      <c r="K147" s="5"/>
      <c r="L147" s="5"/>
    </row>
    <row r="148" spans="8:12" ht="16.5">
      <c r="H148" s="5"/>
      <c r="I148" s="5"/>
      <c r="J148" s="5"/>
      <c r="K148" s="5"/>
      <c r="L148" s="5"/>
    </row>
    <row r="149" spans="8:12" ht="16.5">
      <c r="H149" s="5"/>
      <c r="I149" s="5"/>
      <c r="J149" s="5"/>
      <c r="K149" s="5"/>
      <c r="L149" s="5"/>
    </row>
    <row r="150" spans="8:12" ht="16.5">
      <c r="H150" s="5"/>
      <c r="I150" s="5"/>
      <c r="J150" s="5"/>
      <c r="K150" s="5"/>
      <c r="L150" s="5"/>
    </row>
    <row r="151" spans="8:12" ht="16.5">
      <c r="H151" s="5"/>
      <c r="I151" s="5"/>
      <c r="J151" s="5"/>
      <c r="K151" s="5"/>
      <c r="L151" s="5"/>
    </row>
    <row r="152" spans="8:12" ht="16.5">
      <c r="H152" s="5"/>
      <c r="I152" s="5"/>
      <c r="J152" s="5"/>
      <c r="K152" s="5"/>
      <c r="L152" s="5"/>
    </row>
    <row r="153" spans="8:12" ht="16.5">
      <c r="H153" s="5"/>
      <c r="I153" s="5"/>
      <c r="J153" s="5"/>
      <c r="K153" s="5"/>
      <c r="L153" s="5"/>
    </row>
    <row r="154" spans="8:12" ht="16.5">
      <c r="H154" s="5"/>
      <c r="I154" s="5"/>
      <c r="J154" s="5"/>
      <c r="K154" s="5"/>
      <c r="L154" s="5"/>
    </row>
    <row r="155" spans="8:12" ht="16.5">
      <c r="H155" s="5"/>
      <c r="I155" s="5"/>
      <c r="J155" s="5"/>
      <c r="K155" s="5"/>
      <c r="L155" s="5"/>
    </row>
    <row r="156" spans="8:12" ht="16.5">
      <c r="H156" s="5"/>
      <c r="I156" s="5"/>
      <c r="J156" s="5"/>
      <c r="K156" s="5"/>
      <c r="L156" s="5"/>
    </row>
    <row r="157" spans="8:12" ht="16.5">
      <c r="H157" s="5"/>
      <c r="I157" s="5"/>
      <c r="J157" s="5"/>
      <c r="K157" s="5"/>
      <c r="L157" s="5"/>
    </row>
    <row r="158" spans="8:12" ht="16.5">
      <c r="H158" s="5"/>
      <c r="I158" s="5"/>
      <c r="J158" s="5"/>
      <c r="K158" s="5"/>
      <c r="L158" s="5"/>
    </row>
    <row r="159" spans="8:12" ht="16.5">
      <c r="H159" s="5"/>
      <c r="I159" s="5"/>
      <c r="J159" s="5"/>
      <c r="K159" s="5"/>
      <c r="L159" s="5"/>
    </row>
    <row r="160" spans="8:12" ht="16.5">
      <c r="H160" s="5"/>
      <c r="I160" s="5"/>
      <c r="J160" s="5"/>
      <c r="K160" s="5"/>
      <c r="L160" s="5"/>
    </row>
    <row r="161" spans="8:12" ht="16.5">
      <c r="H161" s="5"/>
      <c r="I161" s="5"/>
      <c r="J161" s="5"/>
      <c r="K161" s="5"/>
      <c r="L161" s="5"/>
    </row>
    <row r="162" spans="8:12" ht="16.5">
      <c r="H162" s="5"/>
      <c r="I162" s="5"/>
      <c r="J162" s="5"/>
      <c r="K162" s="5"/>
      <c r="L162" s="5"/>
    </row>
    <row r="163" spans="8:12" ht="16.5">
      <c r="H163" s="5"/>
      <c r="I163" s="5"/>
      <c r="J163" s="5"/>
      <c r="K163" s="5"/>
      <c r="L163" s="5"/>
    </row>
    <row r="164" spans="8:12" ht="16.5">
      <c r="H164" s="5"/>
      <c r="I164" s="5"/>
      <c r="J164" s="5"/>
      <c r="K164" s="5"/>
      <c r="L164" s="5"/>
    </row>
    <row r="165" spans="8:12" ht="16.5">
      <c r="H165" s="5"/>
      <c r="I165" s="5"/>
      <c r="J165" s="5"/>
      <c r="K165" s="5"/>
      <c r="L165" s="5"/>
    </row>
    <row r="166" spans="8:12" ht="16.5">
      <c r="H166" s="5"/>
      <c r="I166" s="5"/>
      <c r="J166" s="5"/>
      <c r="K166" s="5"/>
      <c r="L166" s="5"/>
    </row>
    <row r="167" spans="8:12" ht="16.5">
      <c r="H167" s="5"/>
      <c r="I167" s="5"/>
      <c r="J167" s="5"/>
      <c r="K167" s="5"/>
      <c r="L167" s="5"/>
    </row>
    <row r="168" spans="8:12" ht="16.5">
      <c r="H168" s="5"/>
      <c r="I168" s="5"/>
      <c r="J168" s="5"/>
      <c r="K168" s="5"/>
      <c r="L168" s="5"/>
    </row>
    <row r="169" spans="8:12" ht="16.5">
      <c r="H169" s="5"/>
      <c r="I169" s="5"/>
      <c r="J169" s="5"/>
      <c r="K169" s="5"/>
      <c r="L169" s="5"/>
    </row>
    <row r="170" spans="8:12" ht="16.5">
      <c r="H170" s="5"/>
      <c r="I170" s="5"/>
      <c r="J170" s="5"/>
      <c r="K170" s="5"/>
      <c r="L170" s="5"/>
    </row>
    <row r="171" spans="8:12" ht="16.5">
      <c r="H171" s="5"/>
      <c r="I171" s="5"/>
      <c r="J171" s="5"/>
      <c r="K171" s="5"/>
      <c r="L171" s="5"/>
    </row>
    <row r="172" spans="8:12" ht="16.5">
      <c r="H172" s="5"/>
      <c r="I172" s="5"/>
      <c r="J172" s="5"/>
      <c r="K172" s="5"/>
      <c r="L172" s="5"/>
    </row>
    <row r="173" spans="8:12" ht="16.5">
      <c r="H173" s="5"/>
      <c r="I173" s="5"/>
      <c r="J173" s="5"/>
      <c r="K173" s="5"/>
      <c r="L173" s="5"/>
    </row>
    <row r="174" spans="8:12" ht="16.5">
      <c r="H174" s="5"/>
      <c r="I174" s="5"/>
      <c r="J174" s="5"/>
      <c r="K174" s="5"/>
      <c r="L174" s="5"/>
    </row>
    <row r="175" spans="8:12" ht="16.5">
      <c r="H175" s="5"/>
      <c r="I175" s="5"/>
      <c r="J175" s="5"/>
      <c r="K175" s="5"/>
      <c r="L175" s="5"/>
    </row>
    <row r="176" spans="8:12" ht="16.5">
      <c r="H176" s="5"/>
      <c r="I176" s="5"/>
      <c r="J176" s="5"/>
      <c r="K176" s="5"/>
      <c r="L176" s="5"/>
    </row>
    <row r="177" spans="8:12" ht="16.5">
      <c r="H177" s="5"/>
      <c r="I177" s="5"/>
      <c r="J177" s="5"/>
      <c r="K177" s="5"/>
      <c r="L177" s="5"/>
    </row>
    <row r="178" spans="8:12" ht="16.5">
      <c r="H178" s="5"/>
      <c r="I178" s="5"/>
      <c r="J178" s="5"/>
      <c r="K178" s="5"/>
      <c r="L178" s="5"/>
    </row>
    <row r="179" spans="8:12" ht="16.5">
      <c r="H179" s="5"/>
      <c r="I179" s="5"/>
      <c r="J179" s="5"/>
      <c r="K179" s="5"/>
      <c r="L179" s="5"/>
    </row>
    <row r="180" spans="8:12" ht="16.5">
      <c r="H180" s="5"/>
      <c r="I180" s="5"/>
      <c r="J180" s="5"/>
      <c r="K180" s="5"/>
      <c r="L180" s="5"/>
    </row>
    <row r="181" spans="8:12" ht="16.5">
      <c r="H181" s="5"/>
      <c r="I181" s="5"/>
      <c r="J181" s="5"/>
      <c r="K181" s="5"/>
      <c r="L181" s="5"/>
    </row>
    <row r="182" spans="8:12" ht="16.5">
      <c r="H182" s="5"/>
      <c r="I182" s="5"/>
      <c r="J182" s="5"/>
      <c r="K182" s="5"/>
      <c r="L182" s="5"/>
    </row>
    <row r="183" spans="8:12" ht="16.5">
      <c r="H183" s="5"/>
      <c r="I183" s="5"/>
      <c r="J183" s="5"/>
      <c r="K183" s="5"/>
      <c r="L183" s="5"/>
    </row>
    <row r="184" spans="8:12" ht="16.5">
      <c r="H184" s="5"/>
      <c r="I184" s="5"/>
      <c r="J184" s="5"/>
      <c r="K184" s="5"/>
      <c r="L184" s="5"/>
    </row>
    <row r="185" spans="8:12" ht="16.5">
      <c r="H185" s="5"/>
      <c r="I185" s="5"/>
      <c r="J185" s="5"/>
      <c r="K185" s="5"/>
      <c r="L185" s="5"/>
    </row>
    <row r="186" spans="8:12" ht="16.5">
      <c r="H186" s="5"/>
      <c r="I186" s="5"/>
      <c r="J186" s="5"/>
      <c r="K186" s="5"/>
      <c r="L186" s="5"/>
    </row>
    <row r="187" spans="8:12" ht="16.5">
      <c r="H187" s="5"/>
      <c r="I187" s="5"/>
      <c r="J187" s="5"/>
      <c r="K187" s="5"/>
      <c r="L187" s="5"/>
    </row>
    <row r="188" spans="8:12" ht="16.5">
      <c r="H188" s="5"/>
      <c r="I188" s="5"/>
      <c r="J188" s="5"/>
      <c r="K188" s="5"/>
      <c r="L188" s="5"/>
    </row>
    <row r="189" spans="8:12" ht="16.5">
      <c r="H189" s="5"/>
      <c r="I189" s="5"/>
      <c r="J189" s="5"/>
      <c r="K189" s="5"/>
      <c r="L189" s="5"/>
    </row>
  </sheetData>
  <sheetProtection/>
  <mergeCells count="19">
    <mergeCell ref="A30:B30"/>
    <mergeCell ref="E30:G30"/>
    <mergeCell ref="A31:G31"/>
    <mergeCell ref="D34:D35"/>
    <mergeCell ref="F34:G34"/>
    <mergeCell ref="A34:A35"/>
    <mergeCell ref="B34:B35"/>
    <mergeCell ref="C34:C35"/>
    <mergeCell ref="E34:E35"/>
    <mergeCell ref="A32:G32"/>
    <mergeCell ref="F5:G5"/>
    <mergeCell ref="A1:B1"/>
    <mergeCell ref="A2:G2"/>
    <mergeCell ref="E1:G1"/>
    <mergeCell ref="A5:A6"/>
    <mergeCell ref="B5:B6"/>
    <mergeCell ref="C5:C6"/>
    <mergeCell ref="E5:E6"/>
    <mergeCell ref="A3:G3"/>
  </mergeCells>
  <printOptions/>
  <pageMargins left="0.43" right="0" top="0.8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Normal="110" zoomScaleSheetLayoutView="100" zoomScalePageLayoutView="0" workbookViewId="0" topLeftCell="A38">
      <pane ySplit="1" topLeftCell="A48" activePane="bottomLeft" state="frozen"/>
      <selection pane="topLeft" activeCell="A38" sqref="A38"/>
      <selection pane="bottomLeft" activeCell="M45" sqref="M45"/>
    </sheetView>
  </sheetViews>
  <sheetFormatPr defaultColWidth="8.88671875" defaultRowHeight="16.5"/>
  <cols>
    <col min="1" max="1" width="5.10546875" style="5" customWidth="1"/>
    <col min="2" max="2" width="27.99609375" style="5" customWidth="1"/>
    <col min="3" max="3" width="7.6640625" style="5" customWidth="1"/>
    <col min="4" max="4" width="7.77734375" style="5" customWidth="1"/>
    <col min="5" max="5" width="8.3359375" style="5" customWidth="1"/>
    <col min="6" max="7" width="8.99609375" style="5" customWidth="1"/>
    <col min="8" max="10" width="0" style="5" hidden="1" customWidth="1"/>
    <col min="11" max="16384" width="8.88671875" style="5" customWidth="1"/>
  </cols>
  <sheetData>
    <row r="1" spans="1:7" ht="24.75" customHeight="1" hidden="1">
      <c r="A1" s="99"/>
      <c r="B1" s="99"/>
      <c r="C1" s="41"/>
      <c r="D1" s="41"/>
      <c r="E1" s="89" t="s">
        <v>87</v>
      </c>
      <c r="F1" s="89"/>
      <c r="G1" s="89"/>
    </row>
    <row r="2" spans="1:7" ht="25.5" customHeight="1" hidden="1">
      <c r="A2" s="88" t="s">
        <v>88</v>
      </c>
      <c r="B2" s="88"/>
      <c r="C2" s="88"/>
      <c r="D2" s="88"/>
      <c r="E2" s="88"/>
      <c r="F2" s="88"/>
      <c r="G2" s="88"/>
    </row>
    <row r="3" spans="1:7" ht="19.5" customHeight="1" hidden="1">
      <c r="A3" s="98" t="s">
        <v>76</v>
      </c>
      <c r="B3" s="98"/>
      <c r="C3" s="98"/>
      <c r="D3" s="98"/>
      <c r="E3" s="98"/>
      <c r="F3" s="98"/>
      <c r="G3" s="98"/>
    </row>
    <row r="4" spans="1:7" ht="22.5" customHeight="1" hidden="1">
      <c r="A4" s="42"/>
      <c r="B4" s="6"/>
      <c r="C4" s="6"/>
      <c r="D4" s="6"/>
      <c r="E4" s="6"/>
      <c r="F4" s="101"/>
      <c r="G4" s="101"/>
    </row>
    <row r="5" spans="1:7" ht="33.75" customHeight="1" hidden="1">
      <c r="A5" s="90" t="s">
        <v>2</v>
      </c>
      <c r="B5" s="90" t="s">
        <v>3</v>
      </c>
      <c r="C5" s="92" t="s">
        <v>4</v>
      </c>
      <c r="D5" s="1"/>
      <c r="E5" s="92" t="s">
        <v>64</v>
      </c>
      <c r="F5" s="86" t="s">
        <v>5</v>
      </c>
      <c r="G5" s="86"/>
    </row>
    <row r="6" spans="1:7" ht="45" customHeight="1" hidden="1">
      <c r="A6" s="91"/>
      <c r="B6" s="91"/>
      <c r="C6" s="93"/>
      <c r="D6" s="2"/>
      <c r="E6" s="93"/>
      <c r="F6" s="4" t="s">
        <v>6</v>
      </c>
      <c r="G6" s="4" t="s">
        <v>7</v>
      </c>
    </row>
    <row r="7" spans="1:7" ht="16.5" hidden="1">
      <c r="A7" s="9" t="s">
        <v>8</v>
      </c>
      <c r="B7" s="9" t="s">
        <v>9</v>
      </c>
      <c r="C7" s="9">
        <v>1</v>
      </c>
      <c r="D7" s="9"/>
      <c r="E7" s="9">
        <v>2</v>
      </c>
      <c r="F7" s="9" t="s">
        <v>69</v>
      </c>
      <c r="G7" s="9" t="s">
        <v>70</v>
      </c>
    </row>
    <row r="8" spans="1:7" ht="30" customHeight="1" hidden="1">
      <c r="A8" s="10" t="s">
        <v>8</v>
      </c>
      <c r="B8" s="11" t="s">
        <v>25</v>
      </c>
      <c r="C8" s="43">
        <f>C9+C29</f>
        <v>44280</v>
      </c>
      <c r="D8" s="43"/>
      <c r="E8" s="43">
        <f>E9+E29</f>
        <v>15761</v>
      </c>
      <c r="F8" s="44">
        <f>E8/C8</f>
        <v>0.3559394760614273</v>
      </c>
      <c r="G8" s="44" t="e">
        <f>E8/#REF!</f>
        <v>#REF!</v>
      </c>
    </row>
    <row r="9" spans="1:7" ht="21.75" customHeight="1" hidden="1">
      <c r="A9" s="14" t="s">
        <v>11</v>
      </c>
      <c r="B9" s="15" t="s">
        <v>13</v>
      </c>
      <c r="C9" s="45">
        <f>SUM(C10:C17)+C24+C25+C28</f>
        <v>44280</v>
      </c>
      <c r="D9" s="45"/>
      <c r="E9" s="45">
        <f>SUM(E10:E17)+E24+E25+E28</f>
        <v>15761</v>
      </c>
      <c r="F9" s="44">
        <f>E9/C9</f>
        <v>0.3559394760614273</v>
      </c>
      <c r="G9" s="44" t="e">
        <f>E9/#REF!</f>
        <v>#REF!</v>
      </c>
    </row>
    <row r="10" spans="1:7" ht="21.75" customHeight="1" hidden="1">
      <c r="A10" s="17">
        <v>1</v>
      </c>
      <c r="B10" s="18" t="s">
        <v>26</v>
      </c>
      <c r="C10" s="46"/>
      <c r="D10" s="46"/>
      <c r="E10" s="46"/>
      <c r="F10" s="44"/>
      <c r="G10" s="44"/>
    </row>
    <row r="11" spans="1:7" ht="33" customHeight="1" hidden="1">
      <c r="A11" s="17">
        <v>2</v>
      </c>
      <c r="B11" s="18" t="s">
        <v>27</v>
      </c>
      <c r="C11" s="46"/>
      <c r="D11" s="46"/>
      <c r="E11" s="46"/>
      <c r="F11" s="44"/>
      <c r="G11" s="44"/>
    </row>
    <row r="12" spans="1:7" ht="21.75" customHeight="1" hidden="1">
      <c r="A12" s="17">
        <v>3</v>
      </c>
      <c r="B12" s="18" t="s">
        <v>28</v>
      </c>
      <c r="C12" s="46">
        <v>20000</v>
      </c>
      <c r="D12" s="46"/>
      <c r="E12" s="46">
        <v>8440</v>
      </c>
      <c r="F12" s="47">
        <f>E12/C12</f>
        <v>0.422</v>
      </c>
      <c r="G12" s="47" t="e">
        <f>E12/#REF!</f>
        <v>#REF!</v>
      </c>
    </row>
    <row r="13" spans="1:7" ht="21.75" customHeight="1" hidden="1">
      <c r="A13" s="17">
        <v>4</v>
      </c>
      <c r="B13" s="18" t="s">
        <v>29</v>
      </c>
      <c r="C13" s="46">
        <v>2100</v>
      </c>
      <c r="D13" s="46"/>
      <c r="E13" s="46">
        <v>650</v>
      </c>
      <c r="F13" s="47">
        <f>E13/C13</f>
        <v>0.30952380952380953</v>
      </c>
      <c r="G13" s="47" t="e">
        <f>E13/#REF!</f>
        <v>#REF!</v>
      </c>
    </row>
    <row r="14" spans="1:7" ht="21.75" customHeight="1" hidden="1">
      <c r="A14" s="17">
        <v>5</v>
      </c>
      <c r="B14" s="18" t="s">
        <v>30</v>
      </c>
      <c r="C14" s="46"/>
      <c r="D14" s="46"/>
      <c r="E14" s="46"/>
      <c r="F14" s="47"/>
      <c r="G14" s="47"/>
    </row>
    <row r="15" spans="1:7" ht="21.75" customHeight="1" hidden="1">
      <c r="A15" s="17">
        <v>6</v>
      </c>
      <c r="B15" s="18" t="s">
        <v>31</v>
      </c>
      <c r="C15" s="46">
        <v>5500</v>
      </c>
      <c r="D15" s="46"/>
      <c r="E15" s="46">
        <v>2100</v>
      </c>
      <c r="F15" s="47">
        <f>E15/C15</f>
        <v>0.38181818181818183</v>
      </c>
      <c r="G15" s="47" t="e">
        <f>E15/#REF!</f>
        <v>#REF!</v>
      </c>
    </row>
    <row r="16" spans="1:7" ht="21.75" customHeight="1" hidden="1">
      <c r="A16" s="17">
        <v>7</v>
      </c>
      <c r="B16" s="18" t="s">
        <v>32</v>
      </c>
      <c r="C16" s="46">
        <v>900</v>
      </c>
      <c r="D16" s="46"/>
      <c r="E16" s="46">
        <v>500</v>
      </c>
      <c r="F16" s="47">
        <f>E16/C16</f>
        <v>0.5555555555555556</v>
      </c>
      <c r="G16" s="47" t="e">
        <f>E16/#REF!</f>
        <v>#REF!</v>
      </c>
    </row>
    <row r="17" spans="1:7" ht="21.75" customHeight="1" hidden="1">
      <c r="A17" s="17">
        <v>8</v>
      </c>
      <c r="B17" s="18" t="s">
        <v>33</v>
      </c>
      <c r="C17" s="46">
        <f>SUM(C18:C23)</f>
        <v>13630</v>
      </c>
      <c r="D17" s="46"/>
      <c r="E17" s="46">
        <f>SUM(E18:E23)</f>
        <v>3360</v>
      </c>
      <c r="F17" s="47">
        <f>E17/C17</f>
        <v>0.24651504035216434</v>
      </c>
      <c r="G17" s="47" t="e">
        <f>E17/#REF!</f>
        <v>#REF!</v>
      </c>
    </row>
    <row r="18" spans="1:7" ht="21.75" customHeight="1" hidden="1">
      <c r="A18" s="17" t="s">
        <v>34</v>
      </c>
      <c r="B18" s="18" t="s">
        <v>35</v>
      </c>
      <c r="C18" s="46"/>
      <c r="D18" s="46"/>
      <c r="E18" s="46"/>
      <c r="F18" s="47"/>
      <c r="G18" s="47"/>
    </row>
    <row r="19" spans="1:7" ht="21.75" customHeight="1" hidden="1">
      <c r="A19" s="17" t="s">
        <v>34</v>
      </c>
      <c r="B19" s="18" t="s">
        <v>36</v>
      </c>
      <c r="C19" s="46">
        <v>50</v>
      </c>
      <c r="D19" s="46"/>
      <c r="E19" s="46">
        <v>10</v>
      </c>
      <c r="F19" s="47">
        <f>E19/C19</f>
        <v>0.2</v>
      </c>
      <c r="G19" s="47" t="e">
        <f>E19/#REF!</f>
        <v>#REF!</v>
      </c>
    </row>
    <row r="20" spans="1:7" ht="21.75" customHeight="1" hidden="1">
      <c r="A20" s="17" t="s">
        <v>34</v>
      </c>
      <c r="B20" s="18" t="s">
        <v>37</v>
      </c>
      <c r="C20" s="46">
        <v>13400</v>
      </c>
      <c r="D20" s="46"/>
      <c r="E20" s="46">
        <v>3350</v>
      </c>
      <c r="F20" s="47">
        <f>E20/C20</f>
        <v>0.25</v>
      </c>
      <c r="G20" s="47" t="e">
        <f>E20/#REF!</f>
        <v>#REF!</v>
      </c>
    </row>
    <row r="21" spans="1:7" ht="21.75" customHeight="1" hidden="1">
      <c r="A21" s="17" t="s">
        <v>34</v>
      </c>
      <c r="B21" s="18" t="s">
        <v>38</v>
      </c>
      <c r="C21" s="46"/>
      <c r="D21" s="46"/>
      <c r="E21" s="46"/>
      <c r="F21" s="44"/>
      <c r="G21" s="44"/>
    </row>
    <row r="22" spans="1:7" ht="34.5" customHeight="1" hidden="1">
      <c r="A22" s="17" t="s">
        <v>34</v>
      </c>
      <c r="B22" s="18" t="s">
        <v>39</v>
      </c>
      <c r="C22" s="46"/>
      <c r="D22" s="46"/>
      <c r="E22" s="46"/>
      <c r="F22" s="44"/>
      <c r="G22" s="44"/>
    </row>
    <row r="23" spans="1:7" ht="21.75" customHeight="1" hidden="1">
      <c r="A23" s="17" t="s">
        <v>34</v>
      </c>
      <c r="B23" s="18" t="s">
        <v>66</v>
      </c>
      <c r="C23" s="46">
        <v>180</v>
      </c>
      <c r="D23" s="46"/>
      <c r="E23" s="46"/>
      <c r="F23" s="44"/>
      <c r="G23" s="44"/>
    </row>
    <row r="24" spans="1:7" ht="21.75" customHeight="1" hidden="1">
      <c r="A24" s="17">
        <v>9</v>
      </c>
      <c r="B24" s="18" t="s">
        <v>40</v>
      </c>
      <c r="C24" s="46"/>
      <c r="D24" s="46"/>
      <c r="E24" s="46"/>
      <c r="F24" s="44"/>
      <c r="G24" s="44"/>
    </row>
    <row r="25" spans="1:7" ht="21.75" customHeight="1" hidden="1">
      <c r="A25" s="17">
        <v>10</v>
      </c>
      <c r="B25" s="18" t="s">
        <v>41</v>
      </c>
      <c r="C25" s="46">
        <f>C26+C27</f>
        <v>2000</v>
      </c>
      <c r="D25" s="46"/>
      <c r="E25" s="46">
        <f>E26+E27</f>
        <v>711</v>
      </c>
      <c r="F25" s="47">
        <f>E25/C25</f>
        <v>0.3555</v>
      </c>
      <c r="G25" s="47" t="e">
        <f>E25/#REF!</f>
        <v>#REF!</v>
      </c>
    </row>
    <row r="26" spans="1:7" ht="21.75" customHeight="1" hidden="1">
      <c r="A26" s="17" t="s">
        <v>34</v>
      </c>
      <c r="B26" s="18" t="s">
        <v>67</v>
      </c>
      <c r="C26" s="46">
        <v>1500</v>
      </c>
      <c r="D26" s="46"/>
      <c r="E26" s="46">
        <v>400</v>
      </c>
      <c r="F26" s="47">
        <f>E26/C26</f>
        <v>0.26666666666666666</v>
      </c>
      <c r="G26" s="47" t="e">
        <f>E26/#REF!</f>
        <v>#REF!</v>
      </c>
    </row>
    <row r="27" spans="1:7" ht="21.75" customHeight="1" hidden="1">
      <c r="A27" s="17" t="s">
        <v>34</v>
      </c>
      <c r="B27" s="18" t="s">
        <v>68</v>
      </c>
      <c r="C27" s="46">
        <v>500</v>
      </c>
      <c r="D27" s="46"/>
      <c r="E27" s="46">
        <f>11+300</f>
        <v>311</v>
      </c>
      <c r="F27" s="47">
        <f>E27/C27</f>
        <v>0.622</v>
      </c>
      <c r="G27" s="47" t="e">
        <f>E27/#REF!</f>
        <v>#REF!</v>
      </c>
    </row>
    <row r="28" spans="1:7" ht="33" customHeight="1" hidden="1">
      <c r="A28" s="17">
        <v>11</v>
      </c>
      <c r="B28" s="18" t="s">
        <v>42</v>
      </c>
      <c r="C28" s="46">
        <v>150</v>
      </c>
      <c r="D28" s="46"/>
      <c r="E28" s="46"/>
      <c r="F28" s="44"/>
      <c r="G28" s="44"/>
    </row>
    <row r="29" spans="1:7" ht="21.75" customHeight="1" hidden="1">
      <c r="A29" s="14" t="s">
        <v>15</v>
      </c>
      <c r="B29" s="15" t="s">
        <v>14</v>
      </c>
      <c r="C29" s="46"/>
      <c r="D29" s="46"/>
      <c r="E29" s="46"/>
      <c r="F29" s="44"/>
      <c r="G29" s="44"/>
    </row>
    <row r="30" spans="1:7" ht="41.25" customHeight="1" hidden="1">
      <c r="A30" s="14" t="s">
        <v>9</v>
      </c>
      <c r="B30" s="15" t="s">
        <v>43</v>
      </c>
      <c r="C30" s="45">
        <f>C31+C32</f>
        <v>517691</v>
      </c>
      <c r="D30" s="45"/>
      <c r="E30" s="45">
        <f>E31+E32</f>
        <v>273182.9</v>
      </c>
      <c r="F30" s="44">
        <f>E30/C30</f>
        <v>0.5276948990807258</v>
      </c>
      <c r="G30" s="44" t="e">
        <f>E30/#REF!</f>
        <v>#REF!</v>
      </c>
    </row>
    <row r="31" spans="1:7" ht="21.75" customHeight="1" hidden="1">
      <c r="A31" s="17">
        <v>1</v>
      </c>
      <c r="B31" s="18" t="s">
        <v>44</v>
      </c>
      <c r="C31" s="46">
        <v>42180</v>
      </c>
      <c r="D31" s="46"/>
      <c r="E31" s="46">
        <v>13285</v>
      </c>
      <c r="F31" s="47">
        <f>E31/C31</f>
        <v>0.3149596965386439</v>
      </c>
      <c r="G31" s="47" t="e">
        <f>E31/#REF!</f>
        <v>#REF!</v>
      </c>
    </row>
    <row r="32" spans="1:7" ht="37.5" customHeight="1" hidden="1">
      <c r="A32" s="48">
        <v>2</v>
      </c>
      <c r="B32" s="49" t="s">
        <v>45</v>
      </c>
      <c r="C32" s="50">
        <v>475511</v>
      </c>
      <c r="D32" s="50"/>
      <c r="E32" s="50">
        <v>259897.9</v>
      </c>
      <c r="F32" s="51">
        <f>E32/C32</f>
        <v>0.5465654842895328</v>
      </c>
      <c r="G32" s="51" t="e">
        <f>E32/#REF!</f>
        <v>#REF!</v>
      </c>
    </row>
    <row r="33" spans="1:7" ht="26.25" customHeight="1" hidden="1">
      <c r="A33" s="52"/>
      <c r="B33" s="53"/>
      <c r="C33" s="54"/>
      <c r="D33" s="54"/>
      <c r="E33" s="54"/>
      <c r="F33" s="55"/>
      <c r="G33" s="55"/>
    </row>
    <row r="34" spans="1:7" ht="26.25" customHeight="1" hidden="1">
      <c r="A34" s="52"/>
      <c r="B34" s="53"/>
      <c r="C34" s="54"/>
      <c r="D34" s="54"/>
      <c r="E34" s="54"/>
      <c r="F34" s="55"/>
      <c r="G34" s="55"/>
    </row>
    <row r="35" spans="1:7" ht="26.25" customHeight="1" hidden="1">
      <c r="A35" s="52"/>
      <c r="B35" s="53"/>
      <c r="C35" s="54"/>
      <c r="D35" s="54"/>
      <c r="E35" s="54"/>
      <c r="F35" s="55"/>
      <c r="G35" s="55"/>
    </row>
    <row r="36" spans="1:7" ht="26.25" customHeight="1" hidden="1">
      <c r="A36" s="52"/>
      <c r="B36" s="53"/>
      <c r="C36" s="54"/>
      <c r="D36" s="54"/>
      <c r="E36" s="54"/>
      <c r="F36" s="55"/>
      <c r="G36" s="55"/>
    </row>
    <row r="37" spans="1:7" ht="26.25" customHeight="1" hidden="1">
      <c r="A37" s="52"/>
      <c r="B37" s="53"/>
      <c r="C37" s="54"/>
      <c r="D37" s="54"/>
      <c r="E37" s="54"/>
      <c r="F37" s="55"/>
      <c r="G37" s="55"/>
    </row>
    <row r="38" spans="1:7" ht="20.25" customHeight="1">
      <c r="A38" s="99"/>
      <c r="B38" s="99"/>
      <c r="C38" s="100" t="s">
        <v>79</v>
      </c>
      <c r="D38" s="100"/>
      <c r="E38" s="100"/>
      <c r="F38" s="100"/>
      <c r="G38" s="100"/>
    </row>
    <row r="39" spans="1:7" ht="21.75" customHeight="1">
      <c r="A39" s="88" t="s">
        <v>122</v>
      </c>
      <c r="B39" s="88"/>
      <c r="C39" s="88"/>
      <c r="D39" s="88"/>
      <c r="E39" s="88"/>
      <c r="F39" s="88"/>
      <c r="G39" s="88"/>
    </row>
    <row r="40" spans="1:7" ht="18.75" customHeight="1">
      <c r="A40" s="94" t="str">
        <f>'Bieu 01'!A32:G32</f>
        <v> (Kèm theo Báo cáo số           /BC-UBND ngày       / 5 /2022 của UBND huyện Tuần Giáo)</v>
      </c>
      <c r="B40" s="94"/>
      <c r="C40" s="94"/>
      <c r="D40" s="94"/>
      <c r="E40" s="94"/>
      <c r="F40" s="94"/>
      <c r="G40" s="94"/>
    </row>
    <row r="41" spans="1:7" ht="22.5" customHeight="1">
      <c r="A41" s="42"/>
      <c r="B41" s="6"/>
      <c r="C41" s="6"/>
      <c r="D41" s="102" t="s">
        <v>1</v>
      </c>
      <c r="E41" s="102"/>
      <c r="F41" s="102"/>
      <c r="G41" s="102"/>
    </row>
    <row r="42" spans="1:7" s="6" customFormat="1" ht="37.5" customHeight="1">
      <c r="A42" s="90" t="s">
        <v>2</v>
      </c>
      <c r="B42" s="90" t="s">
        <v>3</v>
      </c>
      <c r="C42" s="90" t="s">
        <v>118</v>
      </c>
      <c r="D42" s="95" t="s">
        <v>119</v>
      </c>
      <c r="E42" s="90" t="s">
        <v>120</v>
      </c>
      <c r="F42" s="97" t="s">
        <v>5</v>
      </c>
      <c r="G42" s="97"/>
    </row>
    <row r="43" spans="1:7" s="6" customFormat="1" ht="45" customHeight="1">
      <c r="A43" s="91"/>
      <c r="B43" s="91"/>
      <c r="C43" s="91"/>
      <c r="D43" s="96"/>
      <c r="E43" s="91"/>
      <c r="F43" s="3" t="s">
        <v>127</v>
      </c>
      <c r="G43" s="3" t="s">
        <v>7</v>
      </c>
    </row>
    <row r="44" spans="1:7" s="28" customFormat="1" ht="12.75">
      <c r="A44" s="27" t="s">
        <v>8</v>
      </c>
      <c r="B44" s="27" t="s">
        <v>9</v>
      </c>
      <c r="C44" s="27">
        <v>1</v>
      </c>
      <c r="D44" s="27">
        <v>2</v>
      </c>
      <c r="E44" s="27">
        <v>3</v>
      </c>
      <c r="F44" s="27" t="s">
        <v>83</v>
      </c>
      <c r="G44" s="27" t="s">
        <v>84</v>
      </c>
    </row>
    <row r="45" spans="1:8" s="6" customFormat="1" ht="24.75" customHeight="1">
      <c r="A45" s="10" t="s">
        <v>8</v>
      </c>
      <c r="B45" s="11" t="s">
        <v>89</v>
      </c>
      <c r="C45" s="56">
        <f>C46+C47+C51+C52+C53+C54+C55+C56+C59+C60+C63</f>
        <v>54000</v>
      </c>
      <c r="D45" s="56">
        <f>D46+D47+D51+D52+D53+D54+D55+D56+D59+D60+D63</f>
        <v>26448</v>
      </c>
      <c r="E45" s="56">
        <f>E46+E47+E51+E52+E53+E54+E55+E56+E59+E60+E63</f>
        <v>22920</v>
      </c>
      <c r="F45" s="57">
        <f>E45/C45</f>
        <v>0.42444444444444446</v>
      </c>
      <c r="G45" s="57">
        <f aca="true" t="shared" si="0" ref="G45:G51">E45/D45</f>
        <v>0.8666061705989111</v>
      </c>
      <c r="H45" s="58">
        <f>G45-100%</f>
        <v>-0.1333938294010889</v>
      </c>
    </row>
    <row r="46" spans="1:8" s="6" customFormat="1" ht="21.75" customHeight="1">
      <c r="A46" s="17">
        <v>1</v>
      </c>
      <c r="B46" s="18" t="s">
        <v>26</v>
      </c>
      <c r="C46" s="59"/>
      <c r="D46" s="59">
        <v>510</v>
      </c>
      <c r="E46" s="59">
        <v>307</v>
      </c>
      <c r="F46" s="60"/>
      <c r="G46" s="60">
        <f t="shared" si="0"/>
        <v>0.6019607843137255</v>
      </c>
      <c r="H46" s="58">
        <f aca="true" t="shared" si="1" ref="H46:H68">G46-100%</f>
        <v>-0.39803921568627454</v>
      </c>
    </row>
    <row r="47" spans="1:8" s="6" customFormat="1" ht="19.5" customHeight="1">
      <c r="A47" s="17">
        <v>2</v>
      </c>
      <c r="B47" s="18" t="s">
        <v>93</v>
      </c>
      <c r="C47" s="59">
        <f>SUM(C48:C50)</f>
        <v>20300</v>
      </c>
      <c r="D47" s="59">
        <f>SUM(D48:D50)</f>
        <v>7200</v>
      </c>
      <c r="E47" s="59">
        <f>SUM(E48:E50)</f>
        <v>5498</v>
      </c>
      <c r="F47" s="60">
        <f aca="true" t="shared" si="2" ref="F47:F62">E47/C47</f>
        <v>0.2708374384236453</v>
      </c>
      <c r="G47" s="60">
        <f t="shared" si="0"/>
        <v>0.7636111111111111</v>
      </c>
      <c r="H47" s="58">
        <f t="shared" si="1"/>
        <v>-0.23638888888888887</v>
      </c>
    </row>
    <row r="48" spans="1:10" s="6" customFormat="1" ht="19.5" customHeight="1">
      <c r="A48" s="17"/>
      <c r="B48" s="18" t="s">
        <v>121</v>
      </c>
      <c r="C48" s="59">
        <v>8750</v>
      </c>
      <c r="D48" s="59">
        <v>4508</v>
      </c>
      <c r="E48" s="59">
        <v>1856</v>
      </c>
      <c r="F48" s="60">
        <f t="shared" si="2"/>
        <v>0.21211428571428573</v>
      </c>
      <c r="G48" s="60">
        <f t="shared" si="0"/>
        <v>0.41171251109139306</v>
      </c>
      <c r="H48" s="58">
        <f t="shared" si="1"/>
        <v>-0.5882874889086069</v>
      </c>
      <c r="I48" s="5">
        <f>1328+5</f>
        <v>1333</v>
      </c>
      <c r="J48" s="69">
        <f>1328+5</f>
        <v>1333</v>
      </c>
    </row>
    <row r="49" spans="1:10" s="6" customFormat="1" ht="19.5" customHeight="1">
      <c r="A49" s="17"/>
      <c r="B49" s="18" t="s">
        <v>107</v>
      </c>
      <c r="C49" s="59">
        <v>1000</v>
      </c>
      <c r="D49" s="59">
        <v>343</v>
      </c>
      <c r="E49" s="59">
        <v>370</v>
      </c>
      <c r="F49" s="60">
        <f t="shared" si="2"/>
        <v>0.37</v>
      </c>
      <c r="G49" s="60">
        <f t="shared" si="0"/>
        <v>1.0787172011661808</v>
      </c>
      <c r="H49" s="58">
        <f t="shared" si="1"/>
        <v>0.07871720116618075</v>
      </c>
      <c r="I49" s="5">
        <f>164+8</f>
        <v>172</v>
      </c>
      <c r="J49" s="69">
        <f>164+8</f>
        <v>172</v>
      </c>
    </row>
    <row r="50" spans="1:10" s="6" customFormat="1" ht="19.5" customHeight="1">
      <c r="A50" s="17"/>
      <c r="B50" s="18" t="s">
        <v>108</v>
      </c>
      <c r="C50" s="59">
        <v>10550</v>
      </c>
      <c r="D50" s="59">
        <v>2349</v>
      </c>
      <c r="E50" s="59">
        <v>3272</v>
      </c>
      <c r="F50" s="60">
        <f t="shared" si="2"/>
        <v>0.3101421800947867</v>
      </c>
      <c r="G50" s="60">
        <f t="shared" si="0"/>
        <v>1.3929331630481057</v>
      </c>
      <c r="H50" s="58">
        <f t="shared" si="1"/>
        <v>0.39293316304810566</v>
      </c>
      <c r="I50" s="5">
        <f>2269+295</f>
        <v>2564</v>
      </c>
      <c r="J50" s="69">
        <f>2269+295</f>
        <v>2564</v>
      </c>
    </row>
    <row r="51" spans="1:8" s="6" customFormat="1" ht="19.5" customHeight="1">
      <c r="A51" s="17">
        <v>3</v>
      </c>
      <c r="B51" s="18" t="s">
        <v>31</v>
      </c>
      <c r="C51" s="59">
        <v>5100</v>
      </c>
      <c r="D51" s="59">
        <v>2651</v>
      </c>
      <c r="E51" s="59">
        <v>2967</v>
      </c>
      <c r="F51" s="60">
        <f t="shared" si="2"/>
        <v>0.581764705882353</v>
      </c>
      <c r="G51" s="60">
        <f t="shared" si="0"/>
        <v>1.119200301772916</v>
      </c>
      <c r="H51" s="58">
        <f t="shared" si="1"/>
        <v>0.11920030177291596</v>
      </c>
    </row>
    <row r="52" spans="1:8" s="6" customFormat="1" ht="19.5" customHeight="1">
      <c r="A52" s="17">
        <v>4</v>
      </c>
      <c r="B52" s="18" t="s">
        <v>36</v>
      </c>
      <c r="C52" s="59">
        <v>50</v>
      </c>
      <c r="D52" s="59"/>
      <c r="E52" s="59">
        <v>159</v>
      </c>
      <c r="F52" s="60">
        <f t="shared" si="2"/>
        <v>3.18</v>
      </c>
      <c r="G52" s="60"/>
      <c r="H52" s="58">
        <f t="shared" si="1"/>
        <v>-1</v>
      </c>
    </row>
    <row r="53" spans="1:8" s="6" customFormat="1" ht="19.5" customHeight="1">
      <c r="A53" s="17">
        <v>5</v>
      </c>
      <c r="B53" s="18" t="s">
        <v>29</v>
      </c>
      <c r="C53" s="59">
        <v>1800</v>
      </c>
      <c r="D53" s="59">
        <v>802</v>
      </c>
      <c r="E53" s="59">
        <v>1288</v>
      </c>
      <c r="F53" s="60">
        <f t="shared" si="2"/>
        <v>0.7155555555555555</v>
      </c>
      <c r="G53" s="60">
        <f>E53/D53</f>
        <v>1.6059850374064837</v>
      </c>
      <c r="H53" s="58">
        <f t="shared" si="1"/>
        <v>0.6059850374064837</v>
      </c>
    </row>
    <row r="54" spans="1:8" s="6" customFormat="1" ht="33.75" customHeight="1">
      <c r="A54" s="17">
        <v>6</v>
      </c>
      <c r="B54" s="18" t="s">
        <v>114</v>
      </c>
      <c r="C54" s="59">
        <v>2750</v>
      </c>
      <c r="D54" s="59"/>
      <c r="E54" s="59">
        <v>2040</v>
      </c>
      <c r="F54" s="60">
        <f t="shared" si="2"/>
        <v>0.7418181818181818</v>
      </c>
      <c r="G54" s="60"/>
      <c r="H54" s="58">
        <f t="shared" si="1"/>
        <v>-1</v>
      </c>
    </row>
    <row r="55" spans="1:8" s="6" customFormat="1" ht="19.5" customHeight="1">
      <c r="A55" s="17">
        <v>7</v>
      </c>
      <c r="B55" s="18" t="s">
        <v>32</v>
      </c>
      <c r="C55" s="59">
        <v>1350</v>
      </c>
      <c r="D55" s="59">
        <v>994</v>
      </c>
      <c r="E55" s="59">
        <v>976</v>
      </c>
      <c r="F55" s="60">
        <f t="shared" si="2"/>
        <v>0.7229629629629629</v>
      </c>
      <c r="G55" s="60">
        <f>E55/D55</f>
        <v>0.9818913480885312</v>
      </c>
      <c r="H55" s="58">
        <f t="shared" si="1"/>
        <v>-0.01810865191146882</v>
      </c>
    </row>
    <row r="56" spans="1:8" s="6" customFormat="1" ht="19.5" customHeight="1">
      <c r="A56" s="17">
        <v>8</v>
      </c>
      <c r="B56" s="18" t="s">
        <v>37</v>
      </c>
      <c r="C56" s="59">
        <f>C57+C58</f>
        <v>20000</v>
      </c>
      <c r="D56" s="59">
        <f>D57+D58</f>
        <v>13633</v>
      </c>
      <c r="E56" s="59">
        <f>E57+E58</f>
        <v>6419</v>
      </c>
      <c r="F56" s="60">
        <f t="shared" si="2"/>
        <v>0.32095</v>
      </c>
      <c r="G56" s="60">
        <f>E56/D56</f>
        <v>0.4708428078926135</v>
      </c>
      <c r="H56" s="58">
        <f t="shared" si="1"/>
        <v>-0.5291571921073865</v>
      </c>
    </row>
    <row r="57" spans="1:8" s="6" customFormat="1" ht="21" customHeight="1">
      <c r="A57" s="17"/>
      <c r="B57" s="18" t="s">
        <v>115</v>
      </c>
      <c r="C57" s="59">
        <v>2000</v>
      </c>
      <c r="D57" s="59">
        <v>85</v>
      </c>
      <c r="E57" s="59">
        <v>419</v>
      </c>
      <c r="F57" s="60">
        <f t="shared" si="2"/>
        <v>0.2095</v>
      </c>
      <c r="G57" s="60">
        <f>E57/D57</f>
        <v>4.929411764705883</v>
      </c>
      <c r="H57" s="58">
        <f t="shared" si="1"/>
        <v>3.9294117647058826</v>
      </c>
    </row>
    <row r="58" spans="1:8" s="6" customFormat="1" ht="21" customHeight="1">
      <c r="A58" s="17"/>
      <c r="B58" s="18" t="s">
        <v>116</v>
      </c>
      <c r="C58" s="59">
        <v>18000</v>
      </c>
      <c r="D58" s="59">
        <v>13548</v>
      </c>
      <c r="E58" s="59">
        <v>6000</v>
      </c>
      <c r="F58" s="60">
        <f t="shared" si="2"/>
        <v>0.3333333333333333</v>
      </c>
      <c r="G58" s="60">
        <f>E58/D58</f>
        <v>0.4428697962798937</v>
      </c>
      <c r="H58" s="58">
        <f t="shared" si="1"/>
        <v>-0.5571302037201062</v>
      </c>
    </row>
    <row r="59" spans="1:8" s="6" customFormat="1" ht="19.5" customHeight="1">
      <c r="A59" s="17">
        <v>9</v>
      </c>
      <c r="B59" s="18" t="s">
        <v>128</v>
      </c>
      <c r="C59" s="59">
        <v>1000</v>
      </c>
      <c r="D59" s="59"/>
      <c r="E59" s="59">
        <v>1260</v>
      </c>
      <c r="F59" s="60">
        <f t="shared" si="2"/>
        <v>1.26</v>
      </c>
      <c r="G59" s="60"/>
      <c r="H59" s="58">
        <f t="shared" si="1"/>
        <v>-1</v>
      </c>
    </row>
    <row r="60" spans="1:8" s="6" customFormat="1" ht="21.75" customHeight="1">
      <c r="A60" s="17">
        <v>10</v>
      </c>
      <c r="B60" s="18" t="s">
        <v>41</v>
      </c>
      <c r="C60" s="59">
        <f>SUM(C61:C62)</f>
        <v>1600</v>
      </c>
      <c r="D60" s="59">
        <f>SUM(D61:D62)</f>
        <v>596</v>
      </c>
      <c r="E60" s="59">
        <f>SUM(E61:E62)</f>
        <v>2006</v>
      </c>
      <c r="F60" s="60">
        <f t="shared" si="2"/>
        <v>1.25375</v>
      </c>
      <c r="G60" s="60">
        <f>E60/D60</f>
        <v>3.365771812080537</v>
      </c>
      <c r="H60" s="58">
        <f t="shared" si="1"/>
        <v>2.365771812080537</v>
      </c>
    </row>
    <row r="61" spans="1:8" s="6" customFormat="1" ht="19.5" customHeight="1">
      <c r="A61" s="17"/>
      <c r="B61" s="18" t="s">
        <v>117</v>
      </c>
      <c r="C61" s="59">
        <v>1000</v>
      </c>
      <c r="D61" s="59">
        <v>490</v>
      </c>
      <c r="E61" s="59">
        <v>1800</v>
      </c>
      <c r="F61" s="60">
        <f t="shared" si="2"/>
        <v>1.8</v>
      </c>
      <c r="G61" s="60">
        <f>E61/D61</f>
        <v>3.673469387755102</v>
      </c>
      <c r="H61" s="58">
        <f t="shared" si="1"/>
        <v>2.673469387755102</v>
      </c>
    </row>
    <row r="62" spans="1:8" s="6" customFormat="1" ht="19.5" customHeight="1">
      <c r="A62" s="61"/>
      <c r="B62" s="18" t="s">
        <v>109</v>
      </c>
      <c r="C62" s="59">
        <v>600</v>
      </c>
      <c r="D62" s="59">
        <v>106</v>
      </c>
      <c r="E62" s="59">
        <v>206</v>
      </c>
      <c r="F62" s="60">
        <f t="shared" si="2"/>
        <v>0.3433333333333333</v>
      </c>
      <c r="G62" s="60">
        <f>E62/D62</f>
        <v>1.9433962264150944</v>
      </c>
      <c r="H62" s="58">
        <f t="shared" si="1"/>
        <v>0.9433962264150944</v>
      </c>
    </row>
    <row r="63" spans="1:8" s="6" customFormat="1" ht="34.5" customHeight="1">
      <c r="A63" s="17">
        <v>11</v>
      </c>
      <c r="B63" s="18" t="s">
        <v>94</v>
      </c>
      <c r="C63" s="59">
        <v>50</v>
      </c>
      <c r="D63" s="59">
        <v>62</v>
      </c>
      <c r="E63" s="62"/>
      <c r="F63" s="60"/>
      <c r="G63" s="60"/>
      <c r="H63" s="58">
        <f t="shared" si="1"/>
        <v>-1</v>
      </c>
    </row>
    <row r="64" spans="1:8" s="6" customFormat="1" ht="24.75" customHeight="1">
      <c r="A64" s="14" t="s">
        <v>9</v>
      </c>
      <c r="B64" s="15" t="s">
        <v>85</v>
      </c>
      <c r="C64" s="56">
        <f>C65+C66</f>
        <v>715818</v>
      </c>
      <c r="D64" s="56">
        <f>D65+D66</f>
        <v>385464</v>
      </c>
      <c r="E64" s="56">
        <f>E65+E66</f>
        <v>409226</v>
      </c>
      <c r="F64" s="57">
        <f>E64/C64</f>
        <v>0.5716900105892838</v>
      </c>
      <c r="G64" s="57">
        <f>E64/D64</f>
        <v>1.061645186061474</v>
      </c>
      <c r="H64" s="58">
        <f t="shared" si="1"/>
        <v>0.061645186061473956</v>
      </c>
    </row>
    <row r="65" spans="1:8" s="36" customFormat="1" ht="21.75" customHeight="1">
      <c r="A65" s="14" t="s">
        <v>11</v>
      </c>
      <c r="B65" s="15" t="s">
        <v>81</v>
      </c>
      <c r="C65" s="56">
        <v>51145</v>
      </c>
      <c r="D65" s="56">
        <v>25804</v>
      </c>
      <c r="E65" s="56">
        <f>26382-4000</f>
        <v>22382</v>
      </c>
      <c r="F65" s="57">
        <f>E65/C65</f>
        <v>0.43761853553622054</v>
      </c>
      <c r="G65" s="57">
        <f>E65/D65</f>
        <v>0.8673849015656487</v>
      </c>
      <c r="H65" s="58">
        <f t="shared" si="1"/>
        <v>-0.13261509843435126</v>
      </c>
    </row>
    <row r="66" spans="1:8" s="36" customFormat="1" ht="21.75" customHeight="1">
      <c r="A66" s="14" t="s">
        <v>15</v>
      </c>
      <c r="B66" s="15" t="s">
        <v>82</v>
      </c>
      <c r="C66" s="56">
        <f>C67+C68</f>
        <v>664673</v>
      </c>
      <c r="D66" s="56">
        <f>D67+D68</f>
        <v>359660</v>
      </c>
      <c r="E66" s="56">
        <f>E67+E68</f>
        <v>386844</v>
      </c>
      <c r="F66" s="57">
        <f>E66/C66</f>
        <v>0.5820064904095699</v>
      </c>
      <c r="G66" s="57">
        <f>E66/D66</f>
        <v>1.0755824945782129</v>
      </c>
      <c r="H66" s="58">
        <f t="shared" si="1"/>
        <v>0.07558249457821287</v>
      </c>
    </row>
    <row r="67" spans="1:8" s="6" customFormat="1" ht="21.75" customHeight="1">
      <c r="A67" s="17">
        <v>1</v>
      </c>
      <c r="B67" s="18" t="s">
        <v>105</v>
      </c>
      <c r="C67" s="59">
        <v>664529</v>
      </c>
      <c r="D67" s="59">
        <v>356600</v>
      </c>
      <c r="E67" s="59">
        <v>385600</v>
      </c>
      <c r="F67" s="60">
        <f>E67/C67</f>
        <v>0.5802606056319589</v>
      </c>
      <c r="G67" s="60">
        <f>E67/D67</f>
        <v>1.0813236118900729</v>
      </c>
      <c r="H67" s="58">
        <f t="shared" si="1"/>
        <v>0.08132361189007287</v>
      </c>
    </row>
    <row r="68" spans="1:8" s="6" customFormat="1" ht="21.75" customHeight="1">
      <c r="A68" s="63">
        <v>2</v>
      </c>
      <c r="B68" s="64" t="s">
        <v>106</v>
      </c>
      <c r="C68" s="65">
        <v>144</v>
      </c>
      <c r="D68" s="65">
        <v>3060</v>
      </c>
      <c r="E68" s="65">
        <v>1244</v>
      </c>
      <c r="F68" s="66">
        <f>E68/C68</f>
        <v>8.63888888888889</v>
      </c>
      <c r="G68" s="66">
        <f>E68/D68</f>
        <v>0.4065359477124183</v>
      </c>
      <c r="H68" s="58">
        <f t="shared" si="1"/>
        <v>-0.5934640522875817</v>
      </c>
    </row>
    <row r="70" s="67" customFormat="1" ht="16.5"/>
    <row r="71" s="67" customFormat="1" ht="16.5"/>
    <row r="72" s="67" customFormat="1" ht="16.5">
      <c r="E72" s="68"/>
    </row>
    <row r="73" s="67" customFormat="1" ht="16.5"/>
    <row r="74" s="67" customFormat="1" ht="16.5"/>
    <row r="75" s="67" customFormat="1" ht="16.5"/>
  </sheetData>
  <sheetProtection/>
  <mergeCells count="21">
    <mergeCell ref="E42:E43"/>
    <mergeCell ref="A5:A6"/>
    <mergeCell ref="C38:G38"/>
    <mergeCell ref="A1:B1"/>
    <mergeCell ref="A2:G2"/>
    <mergeCell ref="F4:G4"/>
    <mergeCell ref="C42:C43"/>
    <mergeCell ref="C5:C6"/>
    <mergeCell ref="E5:E6"/>
    <mergeCell ref="E1:G1"/>
    <mergeCell ref="D41:G41"/>
    <mergeCell ref="A42:A43"/>
    <mergeCell ref="A3:G3"/>
    <mergeCell ref="A38:B38"/>
    <mergeCell ref="B42:B43"/>
    <mergeCell ref="F42:G42"/>
    <mergeCell ref="B5:B6"/>
    <mergeCell ref="D42:D43"/>
    <mergeCell ref="A39:G39"/>
    <mergeCell ref="F5:G5"/>
    <mergeCell ref="A40:G40"/>
  </mergeCells>
  <printOptions/>
  <pageMargins left="0.4330708661417323" right="0" top="0.4724409448818898" bottom="0.2362204724409449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2"/>
  <sheetViews>
    <sheetView tabSelected="1" view="pageBreakPreview" zoomScaleNormal="110" zoomScaleSheetLayoutView="100" zoomScalePageLayoutView="0" workbookViewId="0" topLeftCell="A52">
      <selection activeCell="E60" sqref="E60"/>
    </sheetView>
  </sheetViews>
  <sheetFormatPr defaultColWidth="8.88671875" defaultRowHeight="16.5"/>
  <cols>
    <col min="1" max="1" width="5.10546875" style="6" customWidth="1"/>
    <col min="2" max="2" width="29.4453125" style="6" customWidth="1"/>
    <col min="3" max="3" width="7.21484375" style="6" customWidth="1"/>
    <col min="4" max="4" width="7.99609375" style="6" customWidth="1"/>
    <col min="5" max="5" width="8.4453125" style="6" customWidth="1"/>
    <col min="6" max="6" width="8.10546875" style="6" customWidth="1"/>
    <col min="7" max="7" width="8.3359375" style="6" customWidth="1"/>
    <col min="8" max="8" width="7.88671875" style="6" hidden="1" customWidth="1"/>
    <col min="9" max="9" width="8.4453125" style="69" hidden="1" customWidth="1"/>
    <col min="10" max="29" width="8.88671875" style="6" customWidth="1"/>
    <col min="30" max="30" width="14.10546875" style="6" customWidth="1"/>
    <col min="31" max="16384" width="8.88671875" style="6" customWidth="1"/>
  </cols>
  <sheetData>
    <row r="1" spans="1:7" ht="21.75" customHeight="1" hidden="1">
      <c r="A1" s="87"/>
      <c r="B1" s="87"/>
      <c r="D1" s="89" t="s">
        <v>75</v>
      </c>
      <c r="E1" s="89"/>
      <c r="F1" s="89"/>
      <c r="G1" s="89"/>
    </row>
    <row r="2" spans="1:7" ht="27" customHeight="1" hidden="1">
      <c r="A2" s="103" t="s">
        <v>62</v>
      </c>
      <c r="B2" s="103"/>
      <c r="C2" s="103"/>
      <c r="D2" s="103"/>
      <c r="E2" s="103"/>
      <c r="F2" s="103"/>
      <c r="G2" s="103"/>
    </row>
    <row r="3" spans="1:7" ht="27" customHeight="1" hidden="1">
      <c r="A3" s="98" t="s">
        <v>76</v>
      </c>
      <c r="B3" s="98"/>
      <c r="C3" s="98"/>
      <c r="D3" s="98"/>
      <c r="E3" s="98"/>
      <c r="F3" s="98"/>
      <c r="G3" s="98"/>
    </row>
    <row r="4" spans="1:7" ht="26.25" customHeight="1" hidden="1">
      <c r="A4" s="70"/>
      <c r="B4" s="70"/>
      <c r="C4" s="70"/>
      <c r="D4" s="104" t="s">
        <v>1</v>
      </c>
      <c r="E4" s="104"/>
      <c r="F4" s="104"/>
      <c r="G4" s="104"/>
    </row>
    <row r="5" spans="1:7" ht="37.5" customHeight="1" hidden="1">
      <c r="A5" s="90" t="s">
        <v>2</v>
      </c>
      <c r="B5" s="90" t="s">
        <v>3</v>
      </c>
      <c r="C5" s="90" t="s">
        <v>4</v>
      </c>
      <c r="D5" s="90" t="s">
        <v>65</v>
      </c>
      <c r="E5" s="3"/>
      <c r="F5" s="97" t="s">
        <v>5</v>
      </c>
      <c r="G5" s="97"/>
    </row>
    <row r="6" spans="1:7" ht="45" customHeight="1" hidden="1">
      <c r="A6" s="91"/>
      <c r="B6" s="91"/>
      <c r="C6" s="91"/>
      <c r="D6" s="91"/>
      <c r="E6" s="3"/>
      <c r="F6" s="3" t="s">
        <v>6</v>
      </c>
      <c r="G6" s="3" t="s">
        <v>7</v>
      </c>
    </row>
    <row r="7" spans="1:7" ht="15.75" hidden="1">
      <c r="A7" s="9" t="s">
        <v>8</v>
      </c>
      <c r="B7" s="9" t="s">
        <v>9</v>
      </c>
      <c r="C7" s="9">
        <v>1</v>
      </c>
      <c r="D7" s="9">
        <v>3</v>
      </c>
      <c r="E7" s="9"/>
      <c r="F7" s="9" t="s">
        <v>69</v>
      </c>
      <c r="G7" s="9" t="s">
        <v>70</v>
      </c>
    </row>
    <row r="8" spans="1:7" ht="23.25" customHeight="1" hidden="1">
      <c r="A8" s="10"/>
      <c r="B8" s="11" t="s">
        <v>17</v>
      </c>
      <c r="C8" s="12">
        <f>C9+C28</f>
        <v>517691</v>
      </c>
      <c r="D8" s="12">
        <f>D9+D28</f>
        <v>240420.1</v>
      </c>
      <c r="E8" s="12"/>
      <c r="F8" s="71" t="e">
        <f>#REF!/C8</f>
        <v>#REF!</v>
      </c>
      <c r="G8" s="71" t="e">
        <f>#REF!/D8</f>
        <v>#REF!</v>
      </c>
    </row>
    <row r="9" spans="1:7" ht="24" customHeight="1" hidden="1">
      <c r="A9" s="14" t="s">
        <v>8</v>
      </c>
      <c r="B9" s="15" t="s">
        <v>46</v>
      </c>
      <c r="C9" s="16">
        <f>C10+C13+C27</f>
        <v>517691</v>
      </c>
      <c r="D9" s="16">
        <f>D10+D13+D27</f>
        <v>226940</v>
      </c>
      <c r="E9" s="16"/>
      <c r="F9" s="71" t="e">
        <f>#REF!/C9</f>
        <v>#REF!</v>
      </c>
      <c r="G9" s="71" t="e">
        <f>#REF!/D9</f>
        <v>#REF!</v>
      </c>
    </row>
    <row r="10" spans="1:7" ht="19.5" customHeight="1" hidden="1">
      <c r="A10" s="14" t="s">
        <v>11</v>
      </c>
      <c r="B10" s="15" t="s">
        <v>20</v>
      </c>
      <c r="C10" s="16">
        <f>C11+C12</f>
        <v>17666</v>
      </c>
      <c r="D10" s="16">
        <f>D11+D12</f>
        <v>10000</v>
      </c>
      <c r="E10" s="16"/>
      <c r="F10" s="71" t="e">
        <f>#REF!/C10</f>
        <v>#REF!</v>
      </c>
      <c r="G10" s="71" t="e">
        <f>#REF!/D10</f>
        <v>#REF!</v>
      </c>
    </row>
    <row r="11" spans="1:7" ht="19.5" customHeight="1" hidden="1">
      <c r="A11" s="17">
        <v>1</v>
      </c>
      <c r="B11" s="18" t="s">
        <v>47</v>
      </c>
      <c r="C11" s="19">
        <v>17666</v>
      </c>
      <c r="D11" s="19">
        <f>10000</f>
        <v>10000</v>
      </c>
      <c r="E11" s="19"/>
      <c r="F11" s="72" t="e">
        <f>#REF!/C11</f>
        <v>#REF!</v>
      </c>
      <c r="G11" s="72" t="e">
        <f>#REF!/D11</f>
        <v>#REF!</v>
      </c>
    </row>
    <row r="12" spans="1:7" ht="19.5" customHeight="1" hidden="1">
      <c r="A12" s="17">
        <v>2</v>
      </c>
      <c r="B12" s="18" t="s">
        <v>48</v>
      </c>
      <c r="C12" s="19"/>
      <c r="D12" s="19"/>
      <c r="E12" s="19"/>
      <c r="F12" s="71"/>
      <c r="G12" s="71"/>
    </row>
    <row r="13" spans="1:9" s="36" customFormat="1" ht="19.5" customHeight="1" hidden="1">
      <c r="A13" s="14" t="s">
        <v>15</v>
      </c>
      <c r="B13" s="15" t="s">
        <v>21</v>
      </c>
      <c r="C13" s="16">
        <f>SUM(C14:C26)</f>
        <v>489719</v>
      </c>
      <c r="D13" s="16">
        <f>SUM(D14:D26)</f>
        <v>216940</v>
      </c>
      <c r="E13" s="16"/>
      <c r="F13" s="71" t="e">
        <f>#REF!/C13</f>
        <v>#REF!</v>
      </c>
      <c r="G13" s="71" t="e">
        <f>#REF!/D13</f>
        <v>#REF!</v>
      </c>
      <c r="I13" s="73"/>
    </row>
    <row r="14" spans="1:7" ht="19.5" customHeight="1" hidden="1">
      <c r="A14" s="17">
        <v>1</v>
      </c>
      <c r="B14" s="18" t="s">
        <v>71</v>
      </c>
      <c r="C14" s="19">
        <v>7092</v>
      </c>
      <c r="D14" s="19">
        <v>3600</v>
      </c>
      <c r="E14" s="19"/>
      <c r="F14" s="72" t="e">
        <f>#REF!/C14</f>
        <v>#REF!</v>
      </c>
      <c r="G14" s="72" t="e">
        <f>#REF!/D14</f>
        <v>#REF!</v>
      </c>
    </row>
    <row r="15" spans="1:7" ht="19.5" customHeight="1" hidden="1">
      <c r="A15" s="17">
        <v>2</v>
      </c>
      <c r="B15" s="18" t="s">
        <v>72</v>
      </c>
      <c r="C15" s="19">
        <v>2760</v>
      </c>
      <c r="D15" s="19">
        <v>1900</v>
      </c>
      <c r="E15" s="19"/>
      <c r="F15" s="72" t="e">
        <f>#REF!/C15</f>
        <v>#REF!</v>
      </c>
      <c r="G15" s="72" t="e">
        <f>#REF!/D15</f>
        <v>#REF!</v>
      </c>
    </row>
    <row r="16" spans="1:7" ht="19.5" customHeight="1" hidden="1">
      <c r="A16" s="17">
        <v>3</v>
      </c>
      <c r="B16" s="18" t="s">
        <v>49</v>
      </c>
      <c r="C16" s="19">
        <v>313559</v>
      </c>
      <c r="D16" s="19">
        <f>141200</f>
        <v>141200</v>
      </c>
      <c r="E16" s="19"/>
      <c r="F16" s="72" t="e">
        <f>#REF!/C16</f>
        <v>#REF!</v>
      </c>
      <c r="G16" s="72" t="e">
        <f>#REF!/D16</f>
        <v>#REF!</v>
      </c>
    </row>
    <row r="17" spans="1:7" ht="19.5" customHeight="1" hidden="1">
      <c r="A17" s="17">
        <v>4</v>
      </c>
      <c r="B17" s="18" t="s">
        <v>50</v>
      </c>
      <c r="C17" s="19">
        <v>500</v>
      </c>
      <c r="D17" s="19"/>
      <c r="E17" s="19"/>
      <c r="F17" s="72" t="e">
        <f>#REF!/C17</f>
        <v>#REF!</v>
      </c>
      <c r="G17" s="72"/>
    </row>
    <row r="18" spans="1:7" ht="19.5" customHeight="1" hidden="1">
      <c r="A18" s="17">
        <v>5</v>
      </c>
      <c r="B18" s="18" t="s">
        <v>51</v>
      </c>
      <c r="C18" s="19">
        <v>1155</v>
      </c>
      <c r="D18" s="19">
        <v>600</v>
      </c>
      <c r="E18" s="19"/>
      <c r="F18" s="72" t="e">
        <f>#REF!/C18</f>
        <v>#REF!</v>
      </c>
      <c r="G18" s="72" t="e">
        <f>#REF!/D18</f>
        <v>#REF!</v>
      </c>
    </row>
    <row r="19" spans="1:7" ht="19.5" customHeight="1" hidden="1">
      <c r="A19" s="17">
        <v>6</v>
      </c>
      <c r="B19" s="18" t="s">
        <v>52</v>
      </c>
      <c r="C19" s="19">
        <v>2217</v>
      </c>
      <c r="D19" s="19">
        <f>620</f>
        <v>620</v>
      </c>
      <c r="E19" s="19"/>
      <c r="F19" s="72" t="e">
        <f>#REF!/C19</f>
        <v>#REF!</v>
      </c>
      <c r="G19" s="72" t="e">
        <f>#REF!/D19</f>
        <v>#REF!</v>
      </c>
    </row>
    <row r="20" spans="1:7" ht="19.5" customHeight="1" hidden="1">
      <c r="A20" s="17">
        <v>7</v>
      </c>
      <c r="B20" s="18" t="s">
        <v>53</v>
      </c>
      <c r="C20" s="19">
        <v>2167</v>
      </c>
      <c r="D20" s="19">
        <f>1000</f>
        <v>1000</v>
      </c>
      <c r="E20" s="19"/>
      <c r="F20" s="72" t="e">
        <f>#REF!/C20</f>
        <v>#REF!</v>
      </c>
      <c r="G20" s="72" t="e">
        <f>#REF!/D20</f>
        <v>#REF!</v>
      </c>
    </row>
    <row r="21" spans="1:7" ht="19.5" customHeight="1" hidden="1">
      <c r="A21" s="17">
        <v>8</v>
      </c>
      <c r="B21" s="18" t="s">
        <v>54</v>
      </c>
      <c r="C21" s="19">
        <v>466</v>
      </c>
      <c r="D21" s="19">
        <v>190</v>
      </c>
      <c r="E21" s="19"/>
      <c r="F21" s="72" t="e">
        <f>#REF!/C21</f>
        <v>#REF!</v>
      </c>
      <c r="G21" s="72" t="e">
        <f>#REF!/D21</f>
        <v>#REF!</v>
      </c>
    </row>
    <row r="22" spans="1:7" ht="19.5" customHeight="1" hidden="1">
      <c r="A22" s="17">
        <v>10</v>
      </c>
      <c r="B22" s="18" t="s">
        <v>55</v>
      </c>
      <c r="C22" s="19">
        <v>49418</v>
      </c>
      <c r="D22" s="19">
        <f>17700</f>
        <v>17700</v>
      </c>
      <c r="E22" s="19"/>
      <c r="F22" s="72" t="e">
        <f>#REF!/C22</f>
        <v>#REF!</v>
      </c>
      <c r="G22" s="72" t="e">
        <f>#REF!/D22</f>
        <v>#REF!</v>
      </c>
    </row>
    <row r="23" spans="1:7" ht="36.75" customHeight="1" hidden="1">
      <c r="A23" s="17">
        <v>11</v>
      </c>
      <c r="B23" s="18" t="s">
        <v>56</v>
      </c>
      <c r="C23" s="19">
        <v>89934</v>
      </c>
      <c r="D23" s="19">
        <f>44500</f>
        <v>44500</v>
      </c>
      <c r="E23" s="19"/>
      <c r="F23" s="72" t="e">
        <f>#REF!/C23</f>
        <v>#REF!</v>
      </c>
      <c r="G23" s="72" t="e">
        <f>#REF!/D23</f>
        <v>#REF!</v>
      </c>
    </row>
    <row r="24" spans="1:7" ht="19.5" customHeight="1" hidden="1">
      <c r="A24" s="17">
        <v>12</v>
      </c>
      <c r="B24" s="18" t="s">
        <v>57</v>
      </c>
      <c r="C24" s="19">
        <v>16567</v>
      </c>
      <c r="D24" s="19">
        <v>4730</v>
      </c>
      <c r="E24" s="19"/>
      <c r="F24" s="72" t="e">
        <f>#REF!/C24</f>
        <v>#REF!</v>
      </c>
      <c r="G24" s="72" t="e">
        <f>#REF!/D24</f>
        <v>#REF!</v>
      </c>
    </row>
    <row r="25" spans="1:7" ht="19.5" customHeight="1" hidden="1">
      <c r="A25" s="17">
        <v>13</v>
      </c>
      <c r="B25" s="18" t="s">
        <v>73</v>
      </c>
      <c r="C25" s="19">
        <v>2500</v>
      </c>
      <c r="D25" s="19">
        <v>900</v>
      </c>
      <c r="E25" s="19"/>
      <c r="F25" s="72" t="e">
        <f>#REF!/C25</f>
        <v>#REF!</v>
      </c>
      <c r="G25" s="72" t="e">
        <f>#REF!/D25</f>
        <v>#REF!</v>
      </c>
    </row>
    <row r="26" spans="1:7" ht="19.5" customHeight="1" hidden="1">
      <c r="A26" s="17">
        <v>14</v>
      </c>
      <c r="B26" s="18" t="s">
        <v>74</v>
      </c>
      <c r="C26" s="19">
        <v>1384</v>
      </c>
      <c r="D26" s="19"/>
      <c r="E26" s="19"/>
      <c r="F26" s="72" t="e">
        <f>#REF!/C26</f>
        <v>#REF!</v>
      </c>
      <c r="G26" s="72"/>
    </row>
    <row r="27" spans="1:9" s="36" customFormat="1" ht="22.5" customHeight="1" hidden="1">
      <c r="A27" s="14" t="s">
        <v>23</v>
      </c>
      <c r="B27" s="15" t="s">
        <v>22</v>
      </c>
      <c r="C27" s="16">
        <v>10306</v>
      </c>
      <c r="D27" s="16"/>
      <c r="E27" s="16"/>
      <c r="F27" s="71" t="e">
        <f>#REF!/C27</f>
        <v>#REF!</v>
      </c>
      <c r="G27" s="71"/>
      <c r="I27" s="73"/>
    </row>
    <row r="28" spans="1:7" ht="42" customHeight="1" hidden="1">
      <c r="A28" s="14" t="s">
        <v>9</v>
      </c>
      <c r="B28" s="15" t="s">
        <v>58</v>
      </c>
      <c r="C28" s="16">
        <f>SUM(C29:C31)</f>
        <v>0</v>
      </c>
      <c r="D28" s="16">
        <f>SUM(D29:D31)</f>
        <v>13480.1</v>
      </c>
      <c r="E28" s="16"/>
      <c r="F28" s="71"/>
      <c r="G28" s="71" t="e">
        <f>#REF!/D28</f>
        <v>#REF!</v>
      </c>
    </row>
    <row r="29" spans="1:7" ht="21" customHeight="1" hidden="1">
      <c r="A29" s="17">
        <v>1</v>
      </c>
      <c r="B29" s="18" t="s">
        <v>59</v>
      </c>
      <c r="C29" s="19"/>
      <c r="D29" s="19">
        <v>7025</v>
      </c>
      <c r="E29" s="19"/>
      <c r="F29" s="71"/>
      <c r="G29" s="72" t="e">
        <f>#REF!/D29</f>
        <v>#REF!</v>
      </c>
    </row>
    <row r="30" spans="1:7" ht="35.25" customHeight="1" hidden="1">
      <c r="A30" s="17">
        <v>2</v>
      </c>
      <c r="B30" s="18" t="s">
        <v>60</v>
      </c>
      <c r="C30" s="19"/>
      <c r="D30" s="19">
        <v>359</v>
      </c>
      <c r="E30" s="19"/>
      <c r="F30" s="71"/>
      <c r="G30" s="72" t="e">
        <f>#REF!/D30</f>
        <v>#REF!</v>
      </c>
    </row>
    <row r="31" spans="1:7" ht="36" customHeight="1" hidden="1">
      <c r="A31" s="48">
        <v>3</v>
      </c>
      <c r="B31" s="49" t="s">
        <v>61</v>
      </c>
      <c r="C31" s="74"/>
      <c r="D31" s="74">
        <v>6096.1</v>
      </c>
      <c r="E31" s="75"/>
      <c r="F31" s="76"/>
      <c r="G31" s="77" t="e">
        <f>#REF!/D31</f>
        <v>#REF!</v>
      </c>
    </row>
    <row r="32" ht="15.75" hidden="1"/>
    <row r="33" ht="15.75" hidden="1"/>
    <row r="34" spans="1:7" ht="19.5" customHeight="1">
      <c r="A34" s="87"/>
      <c r="B34" s="87"/>
      <c r="D34" s="100" t="s">
        <v>80</v>
      </c>
      <c r="E34" s="100"/>
      <c r="F34" s="100"/>
      <c r="G34" s="100"/>
    </row>
    <row r="35" spans="1:7" ht="20.25" customHeight="1">
      <c r="A35" s="88" t="s">
        <v>124</v>
      </c>
      <c r="B35" s="88"/>
      <c r="C35" s="88"/>
      <c r="D35" s="88"/>
      <c r="E35" s="88"/>
      <c r="F35" s="88"/>
      <c r="G35" s="88"/>
    </row>
    <row r="36" spans="1:7" ht="18.75" customHeight="1">
      <c r="A36" s="94" t="str">
        <f>'Bieu 01'!A32:G32</f>
        <v> (Kèm theo Báo cáo số           /BC-UBND ngày       / 5 /2022 của UBND huyện Tuần Giáo)</v>
      </c>
      <c r="B36" s="94"/>
      <c r="C36" s="94"/>
      <c r="D36" s="94"/>
      <c r="E36" s="94"/>
      <c r="F36" s="94"/>
      <c r="G36" s="94"/>
    </row>
    <row r="37" spans="1:7" ht="26.25" customHeight="1">
      <c r="A37" s="70"/>
      <c r="B37" s="70"/>
      <c r="C37" s="70"/>
      <c r="D37" s="102" t="s">
        <v>1</v>
      </c>
      <c r="E37" s="102"/>
      <c r="F37" s="102"/>
      <c r="G37" s="102"/>
    </row>
    <row r="38" spans="1:7" ht="33" customHeight="1">
      <c r="A38" s="90" t="s">
        <v>2</v>
      </c>
      <c r="B38" s="90" t="s">
        <v>3</v>
      </c>
      <c r="C38" s="90" t="s">
        <v>118</v>
      </c>
      <c r="D38" s="95" t="s">
        <v>119</v>
      </c>
      <c r="E38" s="90" t="s">
        <v>120</v>
      </c>
      <c r="F38" s="97" t="s">
        <v>5</v>
      </c>
      <c r="G38" s="97"/>
    </row>
    <row r="39" spans="1:7" ht="46.5" customHeight="1">
      <c r="A39" s="91"/>
      <c r="B39" s="91"/>
      <c r="C39" s="91"/>
      <c r="D39" s="96"/>
      <c r="E39" s="91"/>
      <c r="F39" s="3" t="s">
        <v>127</v>
      </c>
      <c r="G39" s="3" t="s">
        <v>7</v>
      </c>
    </row>
    <row r="40" spans="1:9" s="28" customFormat="1" ht="12.75">
      <c r="A40" s="27" t="s">
        <v>8</v>
      </c>
      <c r="B40" s="27" t="s">
        <v>9</v>
      </c>
      <c r="C40" s="27">
        <v>1</v>
      </c>
      <c r="D40" s="27">
        <v>2</v>
      </c>
      <c r="E40" s="27">
        <v>3</v>
      </c>
      <c r="F40" s="27" t="s">
        <v>83</v>
      </c>
      <c r="G40" s="27" t="s">
        <v>84</v>
      </c>
      <c r="I40" s="78"/>
    </row>
    <row r="41" spans="1:10" ht="24.75" customHeight="1">
      <c r="A41" s="14"/>
      <c r="B41" s="15" t="s">
        <v>17</v>
      </c>
      <c r="C41" s="34">
        <f>C42+C61</f>
        <v>715818</v>
      </c>
      <c r="D41" s="34">
        <f>D42+D61</f>
        <v>335842</v>
      </c>
      <c r="E41" s="34">
        <f>E42+E61</f>
        <v>348363</v>
      </c>
      <c r="F41" s="79">
        <f aca="true" t="shared" si="0" ref="F41:F58">E41/C41</f>
        <v>0.4866642079411247</v>
      </c>
      <c r="G41" s="80">
        <f aca="true" t="shared" si="1" ref="G41:G58">E41/D41</f>
        <v>1.0372824125630504</v>
      </c>
      <c r="H41" s="58">
        <f>G41-100%</f>
        <v>0.03728241256305043</v>
      </c>
      <c r="J41" s="81"/>
    </row>
    <row r="42" spans="1:10" ht="24.75" customHeight="1">
      <c r="A42" s="14" t="s">
        <v>8</v>
      </c>
      <c r="B42" s="15" t="s">
        <v>103</v>
      </c>
      <c r="C42" s="34">
        <f>C43+C46+C60</f>
        <v>715674</v>
      </c>
      <c r="D42" s="34">
        <f>D43+D46+D60</f>
        <v>335842</v>
      </c>
      <c r="E42" s="34">
        <f>E43+E46</f>
        <v>348363</v>
      </c>
      <c r="F42" s="79">
        <f t="shared" si="0"/>
        <v>0.48676212912583106</v>
      </c>
      <c r="G42" s="80">
        <f t="shared" si="1"/>
        <v>1.0372824125630504</v>
      </c>
      <c r="H42" s="58">
        <f aca="true" t="shared" si="2" ref="H42:H62">G42-100%</f>
        <v>0.03728241256305043</v>
      </c>
      <c r="J42" s="81"/>
    </row>
    <row r="43" spans="1:10" ht="24.75" customHeight="1">
      <c r="A43" s="14" t="s">
        <v>11</v>
      </c>
      <c r="B43" s="15" t="s">
        <v>20</v>
      </c>
      <c r="C43" s="34">
        <f>C44+C45</f>
        <v>40234</v>
      </c>
      <c r="D43" s="34">
        <f>D44+D45</f>
        <v>20952</v>
      </c>
      <c r="E43" s="34">
        <f>E44+E45</f>
        <v>20260</v>
      </c>
      <c r="F43" s="80">
        <f t="shared" si="0"/>
        <v>0.5035542078838793</v>
      </c>
      <c r="G43" s="80">
        <f t="shared" si="1"/>
        <v>0.9669721267659412</v>
      </c>
      <c r="H43" s="58">
        <f t="shared" si="2"/>
        <v>-0.03302787323405876</v>
      </c>
      <c r="J43" s="81"/>
    </row>
    <row r="44" spans="1:10" ht="24.75" customHeight="1">
      <c r="A44" s="17">
        <v>1</v>
      </c>
      <c r="B44" s="18" t="s">
        <v>129</v>
      </c>
      <c r="C44" s="32">
        <v>22234</v>
      </c>
      <c r="D44" s="32">
        <f>20952-D45</f>
        <v>11700</v>
      </c>
      <c r="E44" s="32">
        <v>14260</v>
      </c>
      <c r="F44" s="82">
        <f>E44/C44</f>
        <v>0.6413600791580463</v>
      </c>
      <c r="G44" s="82">
        <f>E44/D44</f>
        <v>1.218803418803419</v>
      </c>
      <c r="H44" s="58">
        <f>G44-100%</f>
        <v>0.21880341880341891</v>
      </c>
      <c r="J44" s="81"/>
    </row>
    <row r="45" spans="1:10" ht="24.75" customHeight="1">
      <c r="A45" s="17">
        <v>2</v>
      </c>
      <c r="B45" s="18" t="s">
        <v>130</v>
      </c>
      <c r="C45" s="32">
        <v>18000</v>
      </c>
      <c r="D45" s="32">
        <v>9252</v>
      </c>
      <c r="E45" s="32">
        <v>6000</v>
      </c>
      <c r="F45" s="82">
        <f t="shared" si="0"/>
        <v>0.3333333333333333</v>
      </c>
      <c r="G45" s="82">
        <f t="shared" si="1"/>
        <v>0.648508430609598</v>
      </c>
      <c r="H45" s="58">
        <f t="shared" si="2"/>
        <v>-0.35149156939040205</v>
      </c>
      <c r="J45" s="81"/>
    </row>
    <row r="46" spans="1:9" s="36" customFormat="1" ht="24.75" customHeight="1">
      <c r="A46" s="14" t="s">
        <v>15</v>
      </c>
      <c r="B46" s="15" t="s">
        <v>21</v>
      </c>
      <c r="C46" s="34">
        <f>SUM(C47:C59)</f>
        <v>661207</v>
      </c>
      <c r="D46" s="34">
        <f>SUM(D47:D59)</f>
        <v>314890</v>
      </c>
      <c r="E46" s="34">
        <f>SUM(E47:E59)</f>
        <v>328103</v>
      </c>
      <c r="F46" s="80">
        <f t="shared" si="0"/>
        <v>0.4962182796007907</v>
      </c>
      <c r="G46" s="80">
        <f t="shared" si="1"/>
        <v>1.0419606846835403</v>
      </c>
      <c r="H46" s="58">
        <f t="shared" si="2"/>
        <v>0.041960684683540306</v>
      </c>
      <c r="I46" s="73"/>
    </row>
    <row r="47" spans="1:10" ht="24.75" customHeight="1">
      <c r="A47" s="17">
        <v>1</v>
      </c>
      <c r="B47" s="18" t="s">
        <v>71</v>
      </c>
      <c r="C47" s="32">
        <v>6543</v>
      </c>
      <c r="D47" s="32">
        <v>4399</v>
      </c>
      <c r="E47" s="32">
        <v>5062</v>
      </c>
      <c r="F47" s="82">
        <f t="shared" si="0"/>
        <v>0.7736512303224821</v>
      </c>
      <c r="G47" s="82">
        <f t="shared" si="1"/>
        <v>1.1507160718345077</v>
      </c>
      <c r="H47" s="58">
        <f t="shared" si="2"/>
        <v>0.15071607183450775</v>
      </c>
      <c r="J47" s="81"/>
    </row>
    <row r="48" spans="1:10" ht="24.75" customHeight="1">
      <c r="A48" s="17">
        <v>2</v>
      </c>
      <c r="B48" s="18" t="s">
        <v>110</v>
      </c>
      <c r="C48" s="32">
        <v>3299</v>
      </c>
      <c r="D48" s="32">
        <v>1100</v>
      </c>
      <c r="E48" s="32">
        <v>1462</v>
      </c>
      <c r="F48" s="82">
        <f t="shared" si="0"/>
        <v>0.44316459533191876</v>
      </c>
      <c r="G48" s="82">
        <f t="shared" si="1"/>
        <v>1.329090909090909</v>
      </c>
      <c r="H48" s="58">
        <f t="shared" si="2"/>
        <v>0.3290909090909091</v>
      </c>
      <c r="J48" s="81"/>
    </row>
    <row r="49" spans="1:10" ht="24.75" customHeight="1">
      <c r="A49" s="17">
        <v>3</v>
      </c>
      <c r="B49" s="18" t="s">
        <v>125</v>
      </c>
      <c r="C49" s="32">
        <v>416126</v>
      </c>
      <c r="D49" s="32">
        <v>205340</v>
      </c>
      <c r="E49" s="32">
        <v>223416</v>
      </c>
      <c r="F49" s="82">
        <f t="shared" si="0"/>
        <v>0.536895075049384</v>
      </c>
      <c r="G49" s="82">
        <f t="shared" si="1"/>
        <v>1.0880296094282653</v>
      </c>
      <c r="H49" s="58">
        <f t="shared" si="2"/>
        <v>0.08802960942826532</v>
      </c>
      <c r="J49" s="81"/>
    </row>
    <row r="50" spans="1:10" ht="24.75" customHeight="1">
      <c r="A50" s="17">
        <v>4</v>
      </c>
      <c r="B50" s="18" t="s">
        <v>95</v>
      </c>
      <c r="C50" s="32">
        <v>600</v>
      </c>
      <c r="D50" s="32">
        <v>31</v>
      </c>
      <c r="E50" s="32">
        <v>50</v>
      </c>
      <c r="F50" s="82">
        <f t="shared" si="0"/>
        <v>0.08333333333333333</v>
      </c>
      <c r="G50" s="82">
        <f t="shared" si="1"/>
        <v>1.6129032258064515</v>
      </c>
      <c r="H50" s="58">
        <f t="shared" si="2"/>
        <v>0.6129032258064515</v>
      </c>
      <c r="J50" s="81"/>
    </row>
    <row r="51" spans="1:10" ht="24.75" customHeight="1">
      <c r="A51" s="17">
        <v>5</v>
      </c>
      <c r="B51" s="18" t="s">
        <v>111</v>
      </c>
      <c r="C51" s="32">
        <v>200</v>
      </c>
      <c r="D51" s="32">
        <v>662</v>
      </c>
      <c r="E51" s="32">
        <f>1051+558</f>
        <v>1609</v>
      </c>
      <c r="F51" s="82">
        <f t="shared" si="0"/>
        <v>8.045</v>
      </c>
      <c r="G51" s="82">
        <f t="shared" si="1"/>
        <v>2.430513595166163</v>
      </c>
      <c r="H51" s="58">
        <f t="shared" si="2"/>
        <v>1.430513595166163</v>
      </c>
      <c r="J51" s="81"/>
    </row>
    <row r="52" spans="1:10" ht="24.75" customHeight="1">
      <c r="A52" s="17">
        <v>6</v>
      </c>
      <c r="B52" s="18" t="s">
        <v>96</v>
      </c>
      <c r="C52" s="32">
        <v>2883</v>
      </c>
      <c r="D52" s="32">
        <v>544</v>
      </c>
      <c r="E52" s="32">
        <v>508</v>
      </c>
      <c r="F52" s="82">
        <f t="shared" si="0"/>
        <v>0.17620534165799515</v>
      </c>
      <c r="G52" s="82">
        <f t="shared" si="1"/>
        <v>0.9338235294117647</v>
      </c>
      <c r="H52" s="58">
        <f t="shared" si="2"/>
        <v>-0.06617647058823528</v>
      </c>
      <c r="J52" s="81"/>
    </row>
    <row r="53" spans="1:10" ht="24.75" customHeight="1">
      <c r="A53" s="17">
        <v>7</v>
      </c>
      <c r="B53" s="18" t="s">
        <v>97</v>
      </c>
      <c r="C53" s="32">
        <v>2488</v>
      </c>
      <c r="D53" s="32">
        <v>877</v>
      </c>
      <c r="E53" s="32">
        <v>963</v>
      </c>
      <c r="F53" s="82">
        <f t="shared" si="0"/>
        <v>0.3870578778135048</v>
      </c>
      <c r="G53" s="82">
        <f t="shared" si="1"/>
        <v>1.09806157354618</v>
      </c>
      <c r="H53" s="58">
        <f t="shared" si="2"/>
        <v>0.09806157354618006</v>
      </c>
      <c r="J53" s="81"/>
    </row>
    <row r="54" spans="1:10" ht="24.75" customHeight="1">
      <c r="A54" s="17">
        <v>8</v>
      </c>
      <c r="B54" s="18" t="s">
        <v>98</v>
      </c>
      <c r="C54" s="32">
        <v>891</v>
      </c>
      <c r="D54" s="32">
        <v>68</v>
      </c>
      <c r="E54" s="32">
        <v>530</v>
      </c>
      <c r="F54" s="82">
        <f t="shared" si="0"/>
        <v>0.5948372615039281</v>
      </c>
      <c r="G54" s="82">
        <f t="shared" si="1"/>
        <v>7.794117647058823</v>
      </c>
      <c r="H54" s="58">
        <f t="shared" si="2"/>
        <v>6.794117647058823</v>
      </c>
      <c r="J54" s="81"/>
    </row>
    <row r="55" spans="1:10" ht="24.75" customHeight="1">
      <c r="A55" s="17">
        <v>9</v>
      </c>
      <c r="B55" s="18" t="s">
        <v>99</v>
      </c>
      <c r="C55" s="32">
        <v>2500</v>
      </c>
      <c r="D55" s="32">
        <v>730</v>
      </c>
      <c r="E55" s="32">
        <v>750</v>
      </c>
      <c r="F55" s="82">
        <f t="shared" si="0"/>
        <v>0.3</v>
      </c>
      <c r="G55" s="82">
        <f t="shared" si="1"/>
        <v>1.0273972602739727</v>
      </c>
      <c r="H55" s="58">
        <f t="shared" si="2"/>
        <v>0.027397260273972712</v>
      </c>
      <c r="J55" s="81"/>
    </row>
    <row r="56" spans="1:10" ht="24.75" customHeight="1">
      <c r="A56" s="17">
        <v>10</v>
      </c>
      <c r="B56" s="18" t="s">
        <v>100</v>
      </c>
      <c r="C56" s="32">
        <v>62483</v>
      </c>
      <c r="D56" s="32">
        <v>40527</v>
      </c>
      <c r="E56" s="32">
        <v>27375</v>
      </c>
      <c r="F56" s="82">
        <f t="shared" si="0"/>
        <v>0.43811916841380855</v>
      </c>
      <c r="G56" s="82">
        <f t="shared" si="1"/>
        <v>0.675475608853357</v>
      </c>
      <c r="H56" s="58">
        <f t="shared" si="2"/>
        <v>-0.324524391146643</v>
      </c>
      <c r="I56" s="69">
        <f>15639+829</f>
        <v>16468</v>
      </c>
      <c r="J56" s="81"/>
    </row>
    <row r="57" spans="1:10" ht="24.75" customHeight="1">
      <c r="A57" s="17">
        <v>11</v>
      </c>
      <c r="B57" s="18" t="s">
        <v>101</v>
      </c>
      <c r="C57" s="32">
        <v>109185</v>
      </c>
      <c r="D57" s="32">
        <v>47339</v>
      </c>
      <c r="E57" s="32">
        <v>47469</v>
      </c>
      <c r="F57" s="82">
        <f t="shared" si="0"/>
        <v>0.4347575216375876</v>
      </c>
      <c r="G57" s="82">
        <f t="shared" si="1"/>
        <v>1.0027461501087898</v>
      </c>
      <c r="H57" s="58">
        <f t="shared" si="2"/>
        <v>0.0027461501087897577</v>
      </c>
      <c r="I57" s="69">
        <v>37684</v>
      </c>
      <c r="J57" s="83"/>
    </row>
    <row r="58" spans="1:10" ht="24.75" customHeight="1">
      <c r="A58" s="17">
        <v>12</v>
      </c>
      <c r="B58" s="18" t="s">
        <v>112</v>
      </c>
      <c r="C58" s="32">
        <v>43133</v>
      </c>
      <c r="D58" s="32">
        <v>12973</v>
      </c>
      <c r="E58" s="32">
        <v>18909</v>
      </c>
      <c r="F58" s="82">
        <f t="shared" si="0"/>
        <v>0.43838824102195534</v>
      </c>
      <c r="G58" s="82">
        <f t="shared" si="1"/>
        <v>1.4575657134047637</v>
      </c>
      <c r="H58" s="58">
        <f t="shared" si="2"/>
        <v>0.4575657134047637</v>
      </c>
      <c r="J58" s="81"/>
    </row>
    <row r="59" spans="1:10" ht="24.75" customHeight="1">
      <c r="A59" s="17">
        <v>13</v>
      </c>
      <c r="B59" s="18" t="s">
        <v>102</v>
      </c>
      <c r="C59" s="32">
        <v>10876</v>
      </c>
      <c r="D59" s="32">
        <v>300</v>
      </c>
      <c r="E59" s="32"/>
      <c r="F59" s="82"/>
      <c r="G59" s="82"/>
      <c r="H59" s="58">
        <f t="shared" si="2"/>
        <v>-1</v>
      </c>
      <c r="J59" s="81"/>
    </row>
    <row r="60" spans="1:30" s="36" customFormat="1" ht="24.75" customHeight="1">
      <c r="A60" s="14" t="s">
        <v>23</v>
      </c>
      <c r="B60" s="15" t="s">
        <v>22</v>
      </c>
      <c r="C60" s="34">
        <v>14233</v>
      </c>
      <c r="D60" s="34"/>
      <c r="E60" s="85"/>
      <c r="F60" s="80"/>
      <c r="G60" s="82"/>
      <c r="H60" s="58">
        <f t="shared" si="2"/>
        <v>-1</v>
      </c>
      <c r="I60" s="73"/>
      <c r="AD60" s="6" t="s">
        <v>113</v>
      </c>
    </row>
    <row r="61" spans="1:10" ht="45" customHeight="1">
      <c r="A61" s="14" t="s">
        <v>9</v>
      </c>
      <c r="B61" s="15" t="s">
        <v>58</v>
      </c>
      <c r="C61" s="34">
        <f>C62</f>
        <v>144</v>
      </c>
      <c r="D61" s="34">
        <f>D62</f>
        <v>0</v>
      </c>
      <c r="E61" s="34">
        <f>E62</f>
        <v>0</v>
      </c>
      <c r="F61" s="80"/>
      <c r="G61" s="80"/>
      <c r="H61" s="58">
        <f t="shared" si="2"/>
        <v>-1</v>
      </c>
      <c r="J61" s="81"/>
    </row>
    <row r="62" spans="1:10" ht="24.75" customHeight="1">
      <c r="A62" s="63">
        <v>1</v>
      </c>
      <c r="B62" s="64" t="s">
        <v>104</v>
      </c>
      <c r="C62" s="84">
        <v>144</v>
      </c>
      <c r="D62" s="84"/>
      <c r="E62" s="84"/>
      <c r="F62" s="66"/>
      <c r="G62" s="66"/>
      <c r="H62" s="58">
        <f t="shared" si="2"/>
        <v>-1</v>
      </c>
      <c r="J62" s="81"/>
    </row>
  </sheetData>
  <sheetProtection/>
  <mergeCells count="21">
    <mergeCell ref="D4:G4"/>
    <mergeCell ref="F38:G38"/>
    <mergeCell ref="A5:A6"/>
    <mergeCell ref="D37:G37"/>
    <mergeCell ref="D38:D39"/>
    <mergeCell ref="B38:B39"/>
    <mergeCell ref="D1:G1"/>
    <mergeCell ref="A3:G3"/>
    <mergeCell ref="A1:B1"/>
    <mergeCell ref="A2:G2"/>
    <mergeCell ref="D5:D6"/>
    <mergeCell ref="D34:G34"/>
    <mergeCell ref="E38:E39"/>
    <mergeCell ref="F5:G5"/>
    <mergeCell ref="C38:C39"/>
    <mergeCell ref="B5:B6"/>
    <mergeCell ref="A34:B34"/>
    <mergeCell ref="A35:G35"/>
    <mergeCell ref="A36:G36"/>
    <mergeCell ref="A38:A39"/>
    <mergeCell ref="C5:C6"/>
  </mergeCells>
  <printOptions/>
  <pageMargins left="0.3937007874015748" right="0" top="0.6692913385826772" bottom="0.393700787401574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Admin</cp:lastModifiedBy>
  <cp:lastPrinted>2022-06-02T00:31:01Z</cp:lastPrinted>
  <dcterms:created xsi:type="dcterms:W3CDTF">2017-08-10T09:03:06Z</dcterms:created>
  <dcterms:modified xsi:type="dcterms:W3CDTF">2022-06-02T07:23:08Z</dcterms:modified>
  <cp:category/>
  <cp:version/>
  <cp:contentType/>
  <cp:contentStatus/>
</cp:coreProperties>
</file>