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4995" tabRatio="514" firstSheet="11" activeTab="11"/>
  </bookViews>
  <sheets>
    <sheet name="BM01_Quan Ly" sheetId="1" state="hidden" r:id="rId1"/>
    <sheet name="BM02_Chi Tieu" sheetId="2" state="hidden" r:id="rId2"/>
    <sheet name="BM02_KHDT" sheetId="3" state="hidden" r:id="rId3"/>
    <sheet name="BM06_DADT2013-2015" sheetId="4" state="hidden" r:id="rId4"/>
    <sheet name="SN_CNTT_KT" sheetId="5" state="hidden" r:id="rId5"/>
    <sheet name="BC_BKHDT" sheetId="6" state="hidden" r:id="rId6"/>
    <sheet name="So Lieu Phu" sheetId="7" state="hidden" r:id="rId7"/>
    <sheet name="SN_CNTT_19TTLT" sheetId="8" state="hidden" r:id="rId8"/>
    <sheet name="KHTC" sheetId="9" state="hidden" r:id="rId9"/>
    <sheet name="BM09_CTMTQG" sheetId="10" state="hidden" r:id="rId10"/>
    <sheet name="Thuchien2020" sheetId="11" state="hidden" r:id="rId11"/>
    <sheet name="Chi tieu 2022" sheetId="12" r:id="rId12"/>
    <sheet name="Sheet1" sheetId="13" r:id="rId13"/>
  </sheets>
  <externalReferences>
    <externalReference r:id="rId16"/>
  </externalReferences>
  <definedNames>
    <definedName name="_xlnm.Print_Titles" localSheetId="1">'BM02_Chi Tieu'!$4:$6</definedName>
  </definedNames>
  <calcPr fullCalcOnLoad="1"/>
</workbook>
</file>

<file path=xl/comments1.xml><?xml version="1.0" encoding="utf-8"?>
<comments xmlns="http://schemas.openxmlformats.org/spreadsheetml/2006/main">
  <authors>
    <author>Thanh Nam</author>
    <author>Thanh An</author>
  </authors>
  <commentList>
    <comment ref="B4" authorId="0">
      <text>
        <r>
          <rPr>
            <b/>
            <sz val="9"/>
            <rFont val="Tahoma"/>
            <family val="2"/>
          </rPr>
          <t>Thanh Nam:</t>
        </r>
        <r>
          <rPr>
            <sz val="9"/>
            <rFont val="Tahoma"/>
            <family val="2"/>
          </rPr>
          <t xml:space="preserve">
Các chỉ tiêu phát triển của các lĩnh vực: Các phòng nghiên cứu, đưa ra các chỉ tiêu phát triển</t>
        </r>
      </text>
    </comment>
    <comment ref="C4" authorId="0">
      <text>
        <r>
          <rPr>
            <b/>
            <sz val="9"/>
            <rFont val="Tahoma"/>
            <family val="2"/>
          </rPr>
          <t>Thanh Nam:</t>
        </r>
        <r>
          <rPr>
            <sz val="9"/>
            <rFont val="Tahoma"/>
            <family val="2"/>
          </rPr>
          <t xml:space="preserve">
Đơn vị tính của chỉ tiêu tương ứng</t>
        </r>
      </text>
    </comment>
    <comment ref="K4" authorId="0">
      <text>
        <r>
          <rPr>
            <b/>
            <sz val="9"/>
            <rFont val="Tahoma"/>
            <family val="2"/>
          </rPr>
          <t>Thanh Nam:</t>
        </r>
        <r>
          <rPr>
            <sz val="9"/>
            <rFont val="Tahoma"/>
            <family val="2"/>
          </rPr>
          <t xml:space="preserve">
Các chỉ tiêu được thống kê từ cơ sở thông nhất với toàn tỉnh: Tỉnh =Tổng (cơ sở)</t>
        </r>
      </text>
    </comment>
    <comment ref="U4" authorId="0">
      <text>
        <r>
          <rPr>
            <b/>
            <sz val="9"/>
            <rFont val="Tahoma"/>
            <family val="2"/>
          </rPr>
          <t>Thanh Nam:</t>
        </r>
        <r>
          <rPr>
            <sz val="9"/>
            <rFont val="Tahoma"/>
            <family val="2"/>
          </rPr>
          <t xml:space="preserve">
Đánh dấu (X) vào thời gian cần thống kê chỉ tiêu tương ứng. Ví dụ chỉ tiêu nào cần thống kê theo tháng thì đánh dấu (X) vào ô Tháng tương ứng với chỉ tiêu</t>
        </r>
      </text>
    </comment>
    <comment ref="AB4" authorId="0">
      <text>
        <r>
          <rPr>
            <b/>
            <sz val="9"/>
            <rFont val="Tahoma"/>
            <family val="2"/>
          </rPr>
          <t>Thanh Nam:</t>
        </r>
        <r>
          <rPr>
            <sz val="9"/>
            <rFont val="Tahoma"/>
            <family val="2"/>
          </rPr>
          <t xml:space="preserve">
Phòng chịu trách nhiệm thống kê, tổng hợp chỉ tiêu theo thời gian ấn định.</t>
        </r>
      </text>
    </comment>
    <comment ref="B152" authorId="0">
      <text>
        <r>
          <rPr>
            <b/>
            <sz val="9"/>
            <rFont val="Tahoma"/>
            <family val="2"/>
          </rPr>
          <t>Thanh Nam:</t>
        </r>
        <r>
          <rPr>
            <sz val="9"/>
            <rFont val="Tahoma"/>
            <family val="2"/>
          </rPr>
          <t xml:space="preserve">
Báo Điện Biên Phủ thời sự</t>
        </r>
      </text>
    </comment>
    <comment ref="B153" authorId="0">
      <text>
        <r>
          <rPr>
            <b/>
            <sz val="9"/>
            <rFont val="Tahoma"/>
            <family val="2"/>
          </rPr>
          <t>Thanh Nam:</t>
        </r>
        <r>
          <rPr>
            <sz val="9"/>
            <rFont val="Tahoma"/>
            <family val="2"/>
          </rPr>
          <t xml:space="preserve">
Báo Điện Biên Phủ bán nguyệt san</t>
        </r>
      </text>
    </comment>
    <comment ref="B154" authorId="0">
      <text>
        <r>
          <rPr>
            <b/>
            <sz val="9"/>
            <rFont val="Tahoma"/>
            <family val="2"/>
          </rPr>
          <t>Thanh Nam:</t>
        </r>
        <r>
          <rPr>
            <sz val="9"/>
            <rFont val="Tahoma"/>
            <family val="2"/>
          </rPr>
          <t xml:space="preserve">
Báo Điện Biên Phủ vùng cao</t>
        </r>
      </text>
    </comment>
    <comment ref="V78" authorId="1">
      <text>
        <r>
          <rPr>
            <sz val="18"/>
            <rFont val="Tahoma"/>
            <family val="2"/>
          </rPr>
          <t>Khi có yêu cầu</t>
        </r>
        <r>
          <rPr>
            <sz val="8"/>
            <rFont val="Tahoma"/>
            <family val="2"/>
          </rPr>
          <t xml:space="preserve">
</t>
        </r>
      </text>
    </comment>
    <comment ref="X100" authorId="1">
      <text>
        <r>
          <rPr>
            <b/>
            <sz val="8"/>
            <rFont val="Tahoma"/>
            <family val="2"/>
          </rPr>
          <t>Khi có yêu cầu</t>
        </r>
        <r>
          <rPr>
            <sz val="8"/>
            <rFont val="Tahoma"/>
            <family val="2"/>
          </rPr>
          <t xml:space="preserve">
</t>
        </r>
      </text>
    </comment>
    <comment ref="X125" authorId="1">
      <text>
        <r>
          <rPr>
            <b/>
            <sz val="8"/>
            <rFont val="Tahoma"/>
            <family val="2"/>
          </rPr>
          <t>Thanh An:</t>
        </r>
        <r>
          <rPr>
            <sz val="8"/>
            <rFont val="Tahoma"/>
            <family val="2"/>
          </rPr>
          <t xml:space="preserve">
Khi có yêu cầu</t>
        </r>
      </text>
    </comment>
  </commentList>
</comments>
</file>

<file path=xl/sharedStrings.xml><?xml version="1.0" encoding="utf-8"?>
<sst xmlns="http://schemas.openxmlformats.org/spreadsheetml/2006/main" count="3205" uniqueCount="937">
  <si>
    <t>STT</t>
  </si>
  <si>
    <t>Các chỉ tiêu</t>
  </si>
  <si>
    <t>Đơn vị</t>
  </si>
  <si>
    <t>I</t>
  </si>
  <si>
    <t>II</t>
  </si>
  <si>
    <t>Báo chí</t>
  </si>
  <si>
    <t>III</t>
  </si>
  <si>
    <t>Công nghệ thông tin</t>
  </si>
  <si>
    <t>Hạ tầng kỹ thuật CNTT</t>
  </si>
  <si>
    <t>Ứng dụng CNTT phục vụ người dân và doanh nghiệp</t>
  </si>
  <si>
    <t>Thời gian tổng hợp báo cáo</t>
  </si>
  <si>
    <t>Tháng</t>
  </si>
  <si>
    <t>Quý</t>
  </si>
  <si>
    <t>Năm</t>
  </si>
  <si>
    <t>Chia theo đơn vị hành chính</t>
  </si>
  <si>
    <t>H. Điện Biên</t>
  </si>
  <si>
    <t>H. Tủa Chùa</t>
  </si>
  <si>
    <t>H. Tuần Giáo</t>
  </si>
  <si>
    <t>H. Mường Ảng</t>
  </si>
  <si>
    <t>H. Mường Chà</t>
  </si>
  <si>
    <t>TX. Mường Lay</t>
  </si>
  <si>
    <t>H. Mường Nhé</t>
  </si>
  <si>
    <t>Báo chí- xuất bản, phát thanh - truyền hình</t>
  </si>
  <si>
    <t>Xuất bản</t>
  </si>
  <si>
    <t>H. Điện Biên Đông</t>
  </si>
  <si>
    <t>TP.Điện Biên Phủ</t>
  </si>
  <si>
    <t>P. CNTT</t>
  </si>
  <si>
    <t>P. BCXB</t>
  </si>
  <si>
    <t xml:space="preserve">Đơn vị tổng hợp, theo dõi chỉ tiêu </t>
  </si>
  <si>
    <t>6 tháng</t>
  </si>
  <si>
    <t>Văn phòng</t>
  </si>
  <si>
    <t>Sở, Ngành</t>
  </si>
  <si>
    <t>X</t>
  </si>
  <si>
    <t>Bưu chính</t>
  </si>
  <si>
    <t>Điểm</t>
  </si>
  <si>
    <t>Số điểm bưu điện VHX</t>
  </si>
  <si>
    <t>Số xã, phường, thị trấn có báo đến trong ngày</t>
  </si>
  <si>
    <t>Tuyến</t>
  </si>
  <si>
    <t xml:space="preserve">Dịch vụ bưu chính </t>
  </si>
  <si>
    <t>Triệu đồng</t>
  </si>
  <si>
    <t xml:space="preserve">Dịch vụ PHBC </t>
  </si>
  <si>
    <t xml:space="preserve">Dịch vụ tài chính bưu chính </t>
  </si>
  <si>
    <t>Viễn thông, Internet</t>
  </si>
  <si>
    <t>Viễn thông</t>
  </si>
  <si>
    <t>Thuê bao</t>
  </si>
  <si>
    <t>Cố định</t>
  </si>
  <si>
    <t>%</t>
  </si>
  <si>
    <t>Trạm</t>
  </si>
  <si>
    <t>Doanh thu cố định</t>
  </si>
  <si>
    <t>Doanh thu viễn thông di động</t>
  </si>
  <si>
    <t>Internet</t>
  </si>
  <si>
    <t>Mật độ kết nối internet</t>
  </si>
  <si>
    <t>Máy tính/1thuê bao</t>
  </si>
  <si>
    <t>Doanh thu internet</t>
  </si>
  <si>
    <t>1.1</t>
  </si>
  <si>
    <t>1.2</t>
  </si>
  <si>
    <t>1.3</t>
  </si>
  <si>
    <t>1.4</t>
  </si>
  <si>
    <t>2.1</t>
  </si>
  <si>
    <t>2.2</t>
  </si>
  <si>
    <t>Đài</t>
  </si>
  <si>
    <t>Trạm</t>
  </si>
  <si>
    <t>Truyền hình</t>
  </si>
  <si>
    <t>3.1</t>
  </si>
  <si>
    <t>3.2</t>
  </si>
  <si>
    <t>Giờ/năm</t>
  </si>
  <si>
    <t>x</t>
  </si>
  <si>
    <t>Cấp tỉnh</t>
  </si>
  <si>
    <t>Cấp huyện</t>
  </si>
  <si>
    <t>Tỷ lệ CBCC thường xuyên sử dụng thư điện tử trong công việc</t>
  </si>
  <si>
    <t>Mức độ1</t>
  </si>
  <si>
    <t>Mức độ 2</t>
  </si>
  <si>
    <t>Mức độ 3</t>
  </si>
  <si>
    <t>Mức độ 4</t>
  </si>
  <si>
    <t>Kỳ/tờ</t>
  </si>
  <si>
    <t>Xuất bản bản tin</t>
  </si>
  <si>
    <t>Số lượng</t>
  </si>
  <si>
    <t>Phát hành</t>
  </si>
  <si>
    <t>Bản tin</t>
  </si>
  <si>
    <t>Bản</t>
  </si>
  <si>
    <t>Trang in</t>
  </si>
  <si>
    <t>Máy/100 dân</t>
  </si>
  <si>
    <t>Số tuyến đường thư cấp II</t>
  </si>
  <si>
    <t>Số tuyến đường thư cấp III</t>
  </si>
  <si>
    <t>IV</t>
  </si>
  <si>
    <t>Cấp tỉnh</t>
  </si>
  <si>
    <t>Cấp huyện</t>
  </si>
  <si>
    <t xml:space="preserve">% </t>
  </si>
  <si>
    <t>Cán bộ</t>
  </si>
  <si>
    <t>Huyện</t>
  </si>
  <si>
    <t>Xã</t>
  </si>
  <si>
    <t>A</t>
  </si>
  <si>
    <t>1.5</t>
  </si>
  <si>
    <t>Người/điểm</t>
  </si>
  <si>
    <t>Km/điểm</t>
  </si>
  <si>
    <t>Bưu chính - Viễn thông</t>
  </si>
  <si>
    <t>1.1.1</t>
  </si>
  <si>
    <t>1.1.2</t>
  </si>
  <si>
    <t>(1)</t>
  </si>
  <si>
    <t>(2)</t>
  </si>
  <si>
    <t>Tổng số điểm phục vụ: (1) + (2)</t>
  </si>
  <si>
    <t>P. BCVT</t>
  </si>
  <si>
    <t>Số điểm Bưu điện VHX có điểm truy cập Internet công cộng</t>
  </si>
  <si>
    <t>3.4</t>
  </si>
  <si>
    <t>3.3</t>
  </si>
  <si>
    <t>Tổng doanh thu: (1.4.1 + 1.4.2)</t>
  </si>
  <si>
    <t>2.3</t>
  </si>
  <si>
    <t>2.4</t>
  </si>
  <si>
    <t>2.5</t>
  </si>
  <si>
    <t>Dịch vụ truyền thông và kinh doanh khác</t>
  </si>
  <si>
    <t>Trả trước</t>
  </si>
  <si>
    <t>Trả sau</t>
  </si>
  <si>
    <t>Di động: (1) + (2)</t>
  </si>
  <si>
    <t>1.3.1</t>
  </si>
  <si>
    <t>1.3.2</t>
  </si>
  <si>
    <t>1.3.3</t>
  </si>
  <si>
    <t>1.3.4</t>
  </si>
  <si>
    <t>Tỷ lệ phủ sóng 3G</t>
  </si>
  <si>
    <t>Đại lý</t>
  </si>
  <si>
    <t>Số điểm truy cập internet công cộng</t>
  </si>
  <si>
    <t>Số trạm 2G</t>
  </si>
  <si>
    <t>Số trạm 3G</t>
  </si>
  <si>
    <t>Số trạm dùng chung cơ sở hạ tầng</t>
  </si>
  <si>
    <t>Số trạm dùng riêng cơ sở hạ tầng</t>
  </si>
  <si>
    <t>Số thuê bao internet cơ quan, tổ chức</t>
  </si>
  <si>
    <t>Số thuê bao internet cá nhân, hộ gia đình</t>
  </si>
  <si>
    <t>1.6</t>
  </si>
  <si>
    <t>1.6.1</t>
  </si>
  <si>
    <t>1.6.2</t>
  </si>
  <si>
    <t>2.1.1</t>
  </si>
  <si>
    <t>2.1.2</t>
  </si>
  <si>
    <t>2.6</t>
  </si>
  <si>
    <t>Doanh thu các dịch vụ khác</t>
  </si>
  <si>
    <t>Hạ tầng Phát thanh - Truyền hình</t>
  </si>
  <si>
    <t>Số Đài Truyền thanh - Truyền hình</t>
  </si>
  <si>
    <t>Số Trạm phát lại Truyền hình</t>
  </si>
  <si>
    <t>Số Trạm phát lại Truyền thanh</t>
  </si>
  <si>
    <t>Số Đài Truyền thanh không dây</t>
  </si>
  <si>
    <t>Doanh nghiệp</t>
  </si>
  <si>
    <t>Sản lượng báo bán nguyệt san</t>
  </si>
  <si>
    <t>Sản lượng báo thường kỳ</t>
  </si>
  <si>
    <t>Sản lượng báo dành cho đồng bào dân tộc</t>
  </si>
  <si>
    <t>Số tuyến truyền dẫn cáp quang</t>
  </si>
  <si>
    <t>Số tuyến truyền dẫn viba</t>
  </si>
  <si>
    <t>1.5.1</t>
  </si>
  <si>
    <t>1.5.2</t>
  </si>
  <si>
    <t>1.5.3</t>
  </si>
  <si>
    <t>Tổng chiều dài truyền dẫn</t>
  </si>
  <si>
    <t>Km</t>
  </si>
  <si>
    <t>Dung lượng lắp đặt</t>
  </si>
  <si>
    <t>Dung lượng sử dụng</t>
  </si>
  <si>
    <t>Số điểm chuyển mạch</t>
  </si>
  <si>
    <t>điểm</t>
  </si>
  <si>
    <t>1.5.4</t>
  </si>
  <si>
    <t>Số lượng trang in</t>
  </si>
  <si>
    <t>Doanh thu hoạt động in</t>
  </si>
  <si>
    <t>Số lượng sách phát hành</t>
  </si>
  <si>
    <t>Doanh thu hoạt động xuất bản</t>
  </si>
  <si>
    <t>3.1.1</t>
  </si>
  <si>
    <t>3.1.2</t>
  </si>
  <si>
    <t>3.1.3</t>
  </si>
  <si>
    <t xml:space="preserve">Tỷ lệ giờ phát thanh tiếng dân tộc </t>
  </si>
  <si>
    <t>3.2.1</t>
  </si>
  <si>
    <t>3.2.2</t>
  </si>
  <si>
    <t>3.2.3</t>
  </si>
  <si>
    <t>Số giờ phát sóng chương trình địa phương</t>
  </si>
  <si>
    <t>Tờ/người/năm</t>
  </si>
  <si>
    <t>Số lượng báo, tạp chí bình quân</t>
  </si>
  <si>
    <t>Số lượng báo, tạp chí địa phương bình quân</t>
  </si>
  <si>
    <t xml:space="preserve">Tỷ lệ hộ gia đình được phủ sóng phát thanh tỉnh </t>
  </si>
  <si>
    <t>Phát thanh</t>
  </si>
  <si>
    <t>4.1</t>
  </si>
  <si>
    <t>Số thuê bao internet/100 dân</t>
  </si>
  <si>
    <t>Thuê bao/100 dân</t>
  </si>
  <si>
    <t>Cấp xã</t>
  </si>
  <si>
    <t>4.2</t>
  </si>
  <si>
    <r>
      <t>Số thuê bao internet băng thông rộng: (</t>
    </r>
    <r>
      <rPr>
        <sz val="10"/>
        <color indexed="56"/>
        <rFont val="Times New Roman"/>
        <family val="1"/>
      </rPr>
      <t>2.1.1 + 2.2.2)</t>
    </r>
  </si>
  <si>
    <r>
      <t xml:space="preserve">Số tuyến truyền dẫn nội tỉnh: </t>
    </r>
    <r>
      <rPr>
        <sz val="10"/>
        <color indexed="56"/>
        <rFont val="Times New Roman"/>
        <family val="1"/>
      </rPr>
      <t>(1.5.1 + 1.5.2)</t>
    </r>
  </si>
  <si>
    <t>Số dân được phục vụ bình quân</t>
  </si>
  <si>
    <t>Bán kính phục vụ bình quân</t>
  </si>
  <si>
    <t>4.3</t>
  </si>
  <si>
    <t>Tỷ lệ hộ gia đình có thiết bị xem truyền hình</t>
  </si>
  <si>
    <t>B</t>
  </si>
  <si>
    <t>C</t>
  </si>
  <si>
    <t>Xuất bản tài liệu không kinh doanh</t>
  </si>
  <si>
    <t>Giấy phép</t>
  </si>
  <si>
    <t>Tỷ lệ sử dụng văn bản điện tử trong công việc</t>
  </si>
  <si>
    <t>Trên Đại học</t>
  </si>
  <si>
    <t>Đại học</t>
  </si>
  <si>
    <t>Cao đẳng, Trung cấp</t>
  </si>
  <si>
    <t>3.1.4</t>
  </si>
  <si>
    <t>Chứng chỉ</t>
  </si>
  <si>
    <t>Trình độ A</t>
  </si>
  <si>
    <t>Trình độ B</t>
  </si>
  <si>
    <t>(3)</t>
  </si>
  <si>
    <t>Người</t>
  </si>
  <si>
    <t>(4)</t>
  </si>
  <si>
    <t>Chứng nhận, khác</t>
  </si>
  <si>
    <t>3.3.1</t>
  </si>
  <si>
    <t>3.3.2</t>
  </si>
  <si>
    <t>D</t>
  </si>
  <si>
    <t>Tổng số cán bộ viên chức toàn tỉnh</t>
  </si>
  <si>
    <t>Cấp xã</t>
  </si>
  <si>
    <t>Tổ chức, Cán bộ</t>
  </si>
  <si>
    <t xml:space="preserve">Tỷ lệ hộ gia đình được phủ sóng truyền hình tỉnh </t>
  </si>
  <si>
    <t>Số thuê bao truyền hình trả tiền</t>
  </si>
  <si>
    <t>Chiếc</t>
  </si>
  <si>
    <t>Số lượng cán bộ chuyên trách về CNTT-TT</t>
  </si>
  <si>
    <t>Số lượng cán bộ bán chuyên trách về CNTT-TT</t>
  </si>
  <si>
    <t>5.1</t>
  </si>
  <si>
    <t>5.2</t>
  </si>
  <si>
    <t>5.3</t>
  </si>
  <si>
    <t>Số lượng CBCC được đào tạo về CNTT</t>
  </si>
  <si>
    <t>Số giờ phát thanh đài tỉnh (1.1+1.2)</t>
  </si>
  <si>
    <r>
      <t xml:space="preserve">Số giờ phát thanh đài huyện </t>
    </r>
    <r>
      <rPr>
        <sz val="10"/>
        <color indexed="56"/>
        <rFont val="Times New Roman"/>
        <family val="1"/>
      </rPr>
      <t>(2.1+2.2+2.3+2.4)</t>
    </r>
  </si>
  <si>
    <r>
      <t xml:space="preserve">Số giờ phát sóng Đài truyền hình tỉnh </t>
    </r>
    <r>
      <rPr>
        <sz val="10"/>
        <color indexed="56"/>
        <rFont val="Times New Roman"/>
        <family val="1"/>
      </rPr>
      <t>(1.1+1.2)</t>
    </r>
  </si>
  <si>
    <r>
      <t xml:space="preserve">Số lượng máy chủ toàn tỉnh </t>
    </r>
    <r>
      <rPr>
        <sz val="10"/>
        <color indexed="16"/>
        <rFont val="Times New Roman"/>
        <family val="1"/>
      </rPr>
      <t>(3.1+3.2+3.3)</t>
    </r>
  </si>
  <si>
    <r>
      <t xml:space="preserve">Số lượng máy tính (để bàn + MTXT): </t>
    </r>
    <r>
      <rPr>
        <sz val="10"/>
        <color indexed="16"/>
        <rFont val="Times New Roman"/>
        <family val="1"/>
      </rPr>
      <t>(4.1+4.2+4.3)</t>
    </r>
  </si>
  <si>
    <r>
      <t xml:space="preserve">Các Trạm truyền hình cấp huyện: </t>
    </r>
    <r>
      <rPr>
        <sz val="10"/>
        <color indexed="56"/>
        <rFont val="Times New Roman"/>
        <family val="1"/>
      </rPr>
      <t>(2.1+2.2+2.3)</t>
    </r>
  </si>
  <si>
    <t xml:space="preserve">Số giờ tiếp sóng đài trung ương </t>
  </si>
  <si>
    <t>Số giờ tiếp sóng đài tỉnh</t>
  </si>
  <si>
    <t>VI</t>
  </si>
  <si>
    <t>VĂN HOÁ</t>
  </si>
  <si>
    <t>- Thời lượng phát thanh bằng tiếng dân tộc</t>
  </si>
  <si>
    <t>Giờ/năm</t>
  </si>
  <si>
    <t>- Số hộ xem được Đài Truyền hình  Việt Nam</t>
  </si>
  <si>
    <t>Hộ</t>
  </si>
  <si>
    <t>- Tỷ lệ hộ xem được Đài Truyền hình Việt Nam</t>
  </si>
  <si>
    <t>- Số hộ nghe được Đài Tiếng nói Việt Nam</t>
  </si>
  <si>
    <t>- Tỷ lệ hộ nghe được Đài Tiếng nói Việt Nam</t>
  </si>
  <si>
    <t>CUNG CẤP CÁC DỊCH VỤ CƠ SỞ HẠ TẦNG THIẾT YẾU</t>
  </si>
  <si>
    <t>Trong đó:</t>
  </si>
  <si>
    <t>+ Số xã có bưu điện văn hoá xã</t>
  </si>
  <si>
    <t>+ Tỷ lệ xã có bưu điện văn hoá xã</t>
  </si>
  <si>
    <t>Biểu số 3</t>
  </si>
  <si>
    <t>CÁC CHỈ TIÊU XÃ HỘI</t>
  </si>
  <si>
    <t>TT</t>
  </si>
  <si>
    <t>Chỉ tiêu</t>
  </si>
  <si>
    <t>Năm 2012</t>
  </si>
  <si>
    <t>Ước thực hiện 2012 so với thực hiện 2011 (%)</t>
  </si>
  <si>
    <t>Kế hoạch 2013 so với ước thực hiện 2012 (%)</t>
  </si>
  <si>
    <t>Kế hoạch</t>
  </si>
  <si>
    <t>Ước thực hiện 6 tháng</t>
  </si>
  <si>
    <t>Ước thực hiện cả năm</t>
  </si>
  <si>
    <t>9=7/4</t>
  </si>
  <si>
    <t>10=8/7</t>
  </si>
  <si>
    <t>Đơn vị hành chính</t>
  </si>
  <si>
    <t>-</t>
  </si>
  <si>
    <t>Số đơn vị hành chính (thị xã, quận, huyện)</t>
  </si>
  <si>
    <t>đơn vị</t>
  </si>
  <si>
    <t>+</t>
  </si>
  <si>
    <t xml:space="preserve"> Huyện miền núi khó khăn, vùng sâu, vùng xa</t>
  </si>
  <si>
    <t>(Kèm theo công văn số        /BKHĐT-TH ngày    tháng   năm 2011)</t>
  </si>
  <si>
    <t xml:space="preserve"> Huyện vùng cao, hải đảo</t>
  </si>
  <si>
    <t xml:space="preserve"> Huyện biên giới</t>
  </si>
  <si>
    <t xml:space="preserve"> Huyện mới chia tách, thành lập mới</t>
  </si>
  <si>
    <t xml:space="preserve"> -</t>
  </si>
  <si>
    <t xml:space="preserve"> Số xã mới tách lập</t>
  </si>
  <si>
    <t>DÂN SỐ</t>
  </si>
  <si>
    <t>LAO ĐỘNG VÀ VIỆC LÀM</t>
  </si>
  <si>
    <t>GIẢM NGHÈO</t>
  </si>
  <si>
    <t>- Số hộ nghèo (theo chuẩn quốc tế)</t>
  </si>
  <si>
    <t>"</t>
  </si>
  <si>
    <t>- Tỷ lệ hộ nghèo về lương thực, thực 
  phẩm theo chuẩn quốc tế</t>
  </si>
  <si>
    <t>V</t>
  </si>
  <si>
    <t>Y TẾ - XÃ HỘI</t>
  </si>
  <si>
    <t>VII</t>
  </si>
  <si>
    <t>GIÁO DỤC VÀ ĐÀO TẠO</t>
  </si>
  <si>
    <t>a)</t>
  </si>
  <si>
    <t>b)</t>
  </si>
  <si>
    <t>c)</t>
  </si>
  <si>
    <t>Số lượng bưu cục: (a+b+c)</t>
  </si>
  <si>
    <t>Số tuyến đường thư cấp I</t>
  </si>
  <si>
    <t>Mạng vận chuyển (2.1+2.2+2.3)</t>
  </si>
  <si>
    <r>
      <t xml:space="preserve">Tổng doanh thu phát sinh </t>
    </r>
    <r>
      <rPr>
        <sz val="10"/>
        <color indexed="16"/>
        <rFont val="Times New Roman"/>
        <family val="1"/>
      </rPr>
      <t>(3.1+3.2+3.3+3.4)</t>
    </r>
  </si>
  <si>
    <t>Mạng lưới phục vụ và khả năng cung cấp dịch vụ</t>
  </si>
  <si>
    <t>Số điểm phục vụ trong một xã</t>
  </si>
  <si>
    <t>Điểm/Xã</t>
  </si>
  <si>
    <t>Thời gian phục vụ tại bưu cục giao dịch trung tâm</t>
  </si>
  <si>
    <t>Giờ/ngày</t>
  </si>
  <si>
    <t>Thời gian phục vụ tại điểm phục vụ khác</t>
  </si>
  <si>
    <t>Tần suất thu gom và phát</t>
  </si>
  <si>
    <t>Lần/ngày</t>
  </si>
  <si>
    <t>Thời gian toàn trình đối với thư trong nước</t>
  </si>
  <si>
    <t>Thời gian toàn trình đối với thư nội tỉnh</t>
  </si>
  <si>
    <t>Thời gian toàn trình đối với thư liên tỉnh</t>
  </si>
  <si>
    <t>Thời gian xử lý trong nước đối với thư quốc tế</t>
  </si>
  <si>
    <t>Thời gian xử lý trong nước đối với thư đi quốc tế</t>
  </si>
  <si>
    <t>Thời gian xử lý trong nước đối với thư quốc tế đến</t>
  </si>
  <si>
    <t>Thời gian phát hành báo Nhân dân, báo Quân đội Nhân dân, báo do Đảng bộ tỉnh, thành phố trực thuộc Trung ương xuất bản</t>
  </si>
  <si>
    <t>Thời gian phát hành báo Nhân dân, báo do Đảng bộ tỉnh xuất bản đến UBND xã, Hội đồng Nhân dân xã</t>
  </si>
  <si>
    <t>Thời gian phát hành báo Quân đội Nhân dân đến UBND xã, Hội đồng Nhân dân xã</t>
  </si>
  <si>
    <t>Số lượng các dịch vụ khiếu nại của khách hàng phát sinh trong kỳ</t>
  </si>
  <si>
    <t>Số vụ giải quyết trong kỳ</t>
  </si>
  <si>
    <t>Nhân lực và trang thiết bị</t>
  </si>
  <si>
    <t>Tổng số lao động</t>
  </si>
  <si>
    <t>Số ô tô vận chuyển chuyên dụng</t>
  </si>
  <si>
    <t>Số xe máy vận chuyển chuyên dụng</t>
  </si>
  <si>
    <t>Số phương tiện vận chuyển chuyên dụng loại khác</t>
  </si>
  <si>
    <t>Tổng số các khoản đã nộp ngân sách địa phương</t>
  </si>
  <si>
    <t>Số lượng bưu cục cấp I</t>
  </si>
  <si>
    <t>Số lượng bưu cục cấp II</t>
  </si>
  <si>
    <t>Tỷ lệ số thư hoặc báo được chuyển phát an toàn</t>
  </si>
  <si>
    <t>Ngày</t>
  </si>
  <si>
    <t>6.1</t>
  </si>
  <si>
    <t>6.2</t>
  </si>
  <si>
    <t>7.1</t>
  </si>
  <si>
    <t>7.2</t>
  </si>
  <si>
    <t>10.1</t>
  </si>
  <si>
    <t>10.2</t>
  </si>
  <si>
    <t>10.3</t>
  </si>
  <si>
    <t>10.4</t>
  </si>
  <si>
    <t>11.1</t>
  </si>
  <si>
    <t>11.2</t>
  </si>
  <si>
    <t>11.3</t>
  </si>
  <si>
    <t>11.4</t>
  </si>
  <si>
    <t>Số đại lý phân phối SIM thuê bao</t>
  </si>
  <si>
    <t>Số chủ điểm đăng ký thông tin thuê bao</t>
  </si>
  <si>
    <t>Chủ điểm</t>
  </si>
  <si>
    <t>Chất lượng dịch vụ điện thoại cố định</t>
  </si>
  <si>
    <t>Tỷ lệ cuộc gọi được thiết lập thành công</t>
  </si>
  <si>
    <t>Liên lạc nội tỉnh</t>
  </si>
  <si>
    <t>Liên lạc liên tỉnh</t>
  </si>
  <si>
    <t>Độ chính xác ghi cước</t>
  </si>
  <si>
    <t>Tỷ lệ cuộc gọi bị ghi cước sai</t>
  </si>
  <si>
    <t>Tỷ lệ thời gian đàm thoại bị ghi cước sai</t>
  </si>
  <si>
    <t>Tỷ lệ cuộc gọi tính cước, lập hóa đơn sai</t>
  </si>
  <si>
    <t>Độ khả dụng của dịch vụ</t>
  </si>
  <si>
    <t>Sự cố đường dây thuê bao</t>
  </si>
  <si>
    <t>Thời gian chờ sửa chữa sự cố đường dây thuê bao</t>
  </si>
  <si>
    <t xml:space="preserve">Nội thành, thị xã </t>
  </si>
  <si>
    <t>Làng, xã, thị trấn</t>
  </si>
  <si>
    <t>Thời gian thiết lập dịch vụ</t>
  </si>
  <si>
    <t xml:space="preserve">Khiếu nại của khách hàng về chất lượng dịch vụ </t>
  </si>
  <si>
    <t>Hồi âm khiếu nại của khách hàng</t>
  </si>
  <si>
    <t xml:space="preserve">Dịch vụ hỗ trợ khách hàng </t>
  </si>
  <si>
    <t>Thời gian cung cấp dịch vụ hỗ trợ khách hàng bằng nhân công qua điện thoại</t>
  </si>
  <si>
    <t>Tỷ lệ cuộc gọi tới dịch vụ hỗ trợ khách hàng, chiếm mạch thành công và nhận được tín hiệu trả lời của điện thoại viên trong vòng 60 giây</t>
  </si>
  <si>
    <t>Chất lượng dịch vụ điện thoại di động</t>
  </si>
  <si>
    <t>Tỷ lệ cuộc gọi bị rơi</t>
  </si>
  <si>
    <t>1.7</t>
  </si>
  <si>
    <t>1.8</t>
  </si>
  <si>
    <t>1.9</t>
  </si>
  <si>
    <t>1.9.1</t>
  </si>
  <si>
    <t>1.9.2</t>
  </si>
  <si>
    <t>Điểm chất lượng thoại trung bình</t>
  </si>
  <si>
    <t>1.9.3</t>
  </si>
  <si>
    <t>1.9.4</t>
  </si>
  <si>
    <t>1.9.5</t>
  </si>
  <si>
    <t>1.9.6</t>
  </si>
  <si>
    <t>1.9.7</t>
  </si>
  <si>
    <t>1.9.8</t>
  </si>
  <si>
    <t>1.9.9</t>
  </si>
  <si>
    <t>1.9.10</t>
  </si>
  <si>
    <t>1.9.11</t>
  </si>
  <si>
    <t>1.10</t>
  </si>
  <si>
    <t>1.10.1</t>
  </si>
  <si>
    <t>1.10.2</t>
  </si>
  <si>
    <t>1.10.3</t>
  </si>
  <si>
    <t>1.10.4</t>
  </si>
  <si>
    <t>Chất lượng thoại (điểm chất lượng thoại TB)</t>
  </si>
  <si>
    <t>1.10.5</t>
  </si>
  <si>
    <t>1.10.6</t>
  </si>
  <si>
    <t>1.10.7</t>
  </si>
  <si>
    <t>1.10.8</t>
  </si>
  <si>
    <t>1.10.9</t>
  </si>
  <si>
    <t>1.10.10</t>
  </si>
  <si>
    <t>1.10.11</t>
  </si>
  <si>
    <t>2.1.3</t>
  </si>
  <si>
    <t>Số thuê bao Internet FTTH</t>
  </si>
  <si>
    <t xml:space="preserve">Chất lượng dịch vụ truy nhập Internet ADSL </t>
  </si>
  <si>
    <t>Tốc độ tải dữ liệu trung bình</t>
  </si>
  <si>
    <t>Tốc độ tải dữ liệu trung bình nội mạng</t>
  </si>
  <si>
    <r>
      <t>V</t>
    </r>
    <r>
      <rPr>
        <vertAlign val="subscript"/>
        <sz val="12"/>
        <color indexed="8"/>
        <rFont val="Times New Roman"/>
        <family val="1"/>
      </rPr>
      <t>dmax</t>
    </r>
  </si>
  <si>
    <r>
      <t>V</t>
    </r>
    <r>
      <rPr>
        <vertAlign val="subscript"/>
        <sz val="12"/>
        <color indexed="8"/>
        <rFont val="Times New Roman"/>
        <family val="1"/>
      </rPr>
      <t>umax</t>
    </r>
  </si>
  <si>
    <t>Tốc độ tải dữ liệu trung bình ngoại mạng</t>
  </si>
  <si>
    <t>Lưu lượng sử dụng trung bình</t>
  </si>
  <si>
    <t>Tỷ lệ dung lượng truy nhập bị tính cước sai</t>
  </si>
  <si>
    <t>Thời gian khắc phục mất kết nối</t>
  </si>
  <si>
    <t>2.5.1</t>
  </si>
  <si>
    <t>Tốc độ tải xuống trung bình</t>
  </si>
  <si>
    <t>Tốc độ tải lên trung bình</t>
  </si>
  <si>
    <t>2.5.2</t>
  </si>
  <si>
    <t>2.5.3</t>
  </si>
  <si>
    <t>2.5.4</t>
  </si>
  <si>
    <t>2.5.5</t>
  </si>
  <si>
    <t>2.5.6</t>
  </si>
  <si>
    <t>2.7</t>
  </si>
  <si>
    <t>Số liệu, chỉ tiêu</t>
  </si>
  <si>
    <t>Giá trị</t>
  </si>
  <si>
    <t>Diện tích</t>
  </si>
  <si>
    <t>Dân số</t>
  </si>
  <si>
    <t>Số đơn vị hành chính</t>
  </si>
  <si>
    <t>Tổng số cơ quan chuyên môn trực thuộc UBND tỉnh</t>
  </si>
  <si>
    <t>Tổng số cán bộ CCVC</t>
  </si>
  <si>
    <t>Số lượng máy tính kết nối mạng nội bộ LAN</t>
  </si>
  <si>
    <t>Số lượng máy tính kết nối Internet băng thông rộng</t>
  </si>
  <si>
    <t>Mbps</t>
  </si>
  <si>
    <t>Tổng băng thông kết nối internet</t>
  </si>
  <si>
    <t>An toàn an ninh thông tin</t>
  </si>
  <si>
    <t>Số lượng máy tính được cài đặt phần mềm phòng chống virus (phần mềm trả phí, có bản quyền)</t>
  </si>
  <si>
    <t>Tỷ lệ CBCC thường xuyên sử dụng máy tính để xử lý công việc</t>
  </si>
  <si>
    <t>Tổng kinh phí chi cho ứng dụng CNTT</t>
  </si>
  <si>
    <t>Mua sắm thiết bị phần cứng</t>
  </si>
  <si>
    <t>Mua sắm thiết bị phần mềm</t>
  </si>
  <si>
    <t>Chi cho công tác đào tạo, bồi dưỡng về CNTT</t>
  </si>
  <si>
    <t xml:space="preserve">Số giờ phát chương trình địa phương </t>
  </si>
  <si>
    <t>Số xã được phủ sóng phát thanh tỉnh</t>
  </si>
  <si>
    <t>Số xã được phủ sóng truyền hình tỉnh</t>
  </si>
  <si>
    <t>xã</t>
  </si>
  <si>
    <t>Tỷ lệ thủ tục hành chính được thực hiện hoàn toàn trên hệ thống mạng máy tính</t>
  </si>
  <si>
    <t>Tỷ lệ thủ tục hành chính được thực hiện một phần trên hệ thống mạng máy tính</t>
  </si>
  <si>
    <t>Tỷ lệ thủ tục hành chính được thực hiện hoàn toàn thủ công</t>
  </si>
  <si>
    <t>Ứng dụng CNTT trong người dân và doanh nghiệp</t>
  </si>
  <si>
    <t>Tổng doanh thu</t>
  </si>
  <si>
    <t>Tổng số lao động trong các doanh nghiệp</t>
  </si>
  <si>
    <t>Ứng dụng CNTT trong người dân</t>
  </si>
  <si>
    <t>Doanh nghiệp hoạt động trong lĩnh vực CNTT-TT</t>
  </si>
  <si>
    <t>Ứng dụng CNTT trong nội bộ cơ quan nhà nước</t>
  </si>
  <si>
    <t>Số hộ gia đình</t>
  </si>
  <si>
    <t>Tổng số doanh nghiệp</t>
  </si>
  <si>
    <t>Cơ quan</t>
  </si>
  <si>
    <t>Tổng số cơ quan được kết nối internet băng thông rộng</t>
  </si>
  <si>
    <t>Tổng số cơ quan nhà nước có mạng nội bộ LAN</t>
  </si>
  <si>
    <t>Số lượng cơ quan có ban hành cơ chế, chính sách cho ứng dụng CNTT (nội quy, quy chế, BCĐ…)</t>
  </si>
  <si>
    <t>Số lượng cơ quan có cổng thông tin điện tử/trang thông tin điện tử cung cấp dịch vụ công trực tuyến:</t>
  </si>
  <si>
    <t>Số lượng cơ quan có hệ thống một cửa điện tử</t>
  </si>
  <si>
    <t>Số lượng cơ quan có hệ thống an toàn an ninh bảo vệ mạng nội bộ LAN (firewall)</t>
  </si>
  <si>
    <t>Số lượng cơ quan có hệ thống sao lưu dữ liệu dự phòng cho mạng LAN (SAN/NAS…)</t>
  </si>
  <si>
    <t>Ứng dụng CNTT trong hoạt động của CQNN</t>
  </si>
  <si>
    <t>1.1.3</t>
  </si>
  <si>
    <t>1.2.1</t>
  </si>
  <si>
    <t>1.2.2</t>
  </si>
  <si>
    <t>1.2.3</t>
  </si>
  <si>
    <t>1.4.1</t>
  </si>
  <si>
    <t>1.4.2</t>
  </si>
  <si>
    <t>1.4.3</t>
  </si>
  <si>
    <t>1.6.3</t>
  </si>
  <si>
    <t>1.7.1</t>
  </si>
  <si>
    <t>1.7.2</t>
  </si>
  <si>
    <t>1.7.3</t>
  </si>
  <si>
    <t>Tổng số cơ quan có hệ thống quản lý văn bản và điều hành trên môi trường mạng</t>
  </si>
  <si>
    <t>2.2.2</t>
  </si>
  <si>
    <t>2.2.3</t>
  </si>
  <si>
    <t>2.2.1</t>
  </si>
  <si>
    <t>2.3.1</t>
  </si>
  <si>
    <t>2.3.2</t>
  </si>
  <si>
    <t>2.3.3</t>
  </si>
  <si>
    <t>2..4.1</t>
  </si>
  <si>
    <t>2.4.2</t>
  </si>
  <si>
    <t>2.4.3</t>
  </si>
  <si>
    <t>2.6.1</t>
  </si>
  <si>
    <t>2.6.2</t>
  </si>
  <si>
    <t>2.6.3</t>
  </si>
  <si>
    <t>2.7.1</t>
  </si>
  <si>
    <t>2.7.2</t>
  </si>
  <si>
    <t>2.7.3</t>
  </si>
  <si>
    <t>d)</t>
  </si>
  <si>
    <t>3.3.3</t>
  </si>
  <si>
    <t>3.4.1</t>
  </si>
  <si>
    <t>3.4.2</t>
  </si>
  <si>
    <t>3.4.3</t>
  </si>
  <si>
    <t>3.5</t>
  </si>
  <si>
    <t>3.5.1</t>
  </si>
  <si>
    <t>3.5.2</t>
  </si>
  <si>
    <t>3.5.3</t>
  </si>
  <si>
    <t>3.6</t>
  </si>
  <si>
    <t>3.6.1</t>
  </si>
  <si>
    <t>3.6.2</t>
  </si>
  <si>
    <t>3.6.3</t>
  </si>
  <si>
    <t>4.1.1</t>
  </si>
  <si>
    <t>4.1.2</t>
  </si>
  <si>
    <t>4.1.3</t>
  </si>
  <si>
    <t>4.2.1</t>
  </si>
  <si>
    <t>4.2.2</t>
  </si>
  <si>
    <t>4.2.3</t>
  </si>
  <si>
    <t>4.3.1</t>
  </si>
  <si>
    <t>4.3.2</t>
  </si>
  <si>
    <t>4.3.3</t>
  </si>
  <si>
    <t>5.1.1</t>
  </si>
  <si>
    <t>5.1.2</t>
  </si>
  <si>
    <t>5.1.3</t>
  </si>
  <si>
    <t>5.2.1</t>
  </si>
  <si>
    <t>5.2.2</t>
  </si>
  <si>
    <t>5.2.3</t>
  </si>
  <si>
    <t>5.3.1</t>
  </si>
  <si>
    <t>5.3.2</t>
  </si>
  <si>
    <t>5.3.3</t>
  </si>
  <si>
    <t>6.1.1</t>
  </si>
  <si>
    <t>6.1.2</t>
  </si>
  <si>
    <t>6.2.1</t>
  </si>
  <si>
    <t>Tổng số doanh nghiệp hoạt động trong lĩnh vực CNTT</t>
  </si>
  <si>
    <t>Tổng số cán bộ công chức toàn tỉnh</t>
  </si>
  <si>
    <t>Tổng số cán bộ CCVC ngành Thông tin và Truyền thông</t>
  </si>
  <si>
    <t>Trình độ khác</t>
  </si>
  <si>
    <t xml:space="preserve">Số chương trình phát sóng </t>
  </si>
  <si>
    <t>Chương trình</t>
  </si>
  <si>
    <t>Số chương trình tiếng dân tộc</t>
  </si>
  <si>
    <t>Số doanh nghiệp có Website riêng</t>
  </si>
  <si>
    <t>BM02-TTTTDB</t>
  </si>
  <si>
    <t>Số xã có điểm bưu điện VHX</t>
  </si>
  <si>
    <t>Tỷ lệ xã có điểm bưu điện VHX</t>
  </si>
  <si>
    <t>Số xã có Đài truyền thanh không dây</t>
  </si>
  <si>
    <t xml:space="preserve">Số giờ phát thanh tiếng dân tộc </t>
  </si>
  <si>
    <t>Số xã có điểm bưu điện văn hóa xã</t>
  </si>
  <si>
    <t>Tỷ lệ xã có điểm bưu điện văn hóa xã</t>
  </si>
  <si>
    <t>Tổng doanh thu dịch vụ bưu chính</t>
  </si>
  <si>
    <t>Tổng số thuê bao điện thoại</t>
  </si>
  <si>
    <r>
      <t xml:space="preserve">Tổng số thuê bao điện thoại: </t>
    </r>
    <r>
      <rPr>
        <sz val="10"/>
        <color indexed="56"/>
        <rFont val="Times New Roman"/>
        <family val="1"/>
      </rPr>
      <t>(1.1.1 + 1.1.2)</t>
    </r>
  </si>
  <si>
    <t>Số trạm thu phát sóng thông tin di động (BTS)</t>
  </si>
  <si>
    <r>
      <t>Số trạm thu phát sóng thông tin di động (BTS): (</t>
    </r>
    <r>
      <rPr>
        <sz val="10"/>
        <color indexed="56"/>
        <rFont val="Times New Roman"/>
        <family val="1"/>
      </rPr>
      <t>1.3.1 + 1.3.2 hoặc 1.3.3 + 1.3.4)</t>
    </r>
  </si>
  <si>
    <t>Tỷ lệ ngầm hóa</t>
  </si>
  <si>
    <t>Tổng chiều dài truyền dẫn được ngầm hóa</t>
  </si>
  <si>
    <t>1.5.5</t>
  </si>
  <si>
    <t>Số thuê bao internet</t>
  </si>
  <si>
    <t>Số thuê bao điện thoại trung bình 100 dân</t>
  </si>
  <si>
    <t>Tổng doanh thu dịch vụ viễn thông</t>
  </si>
  <si>
    <t>Số thuê bao internet trung bình 100 dân</t>
  </si>
  <si>
    <t>Tổng doanh thu dịch vụ internet</t>
  </si>
  <si>
    <t>Số đầu sách, báo, tạp chí, băng đĩa (audio, video, trừ phim) xuất bản</t>
  </si>
  <si>
    <t>Số bản sách, báo, tạp chí, băng đĩa (audio, video, trừ phim) xuất bản</t>
  </si>
  <si>
    <t>Bản</t>
  </si>
  <si>
    <t>Số lượng sách, báo, tạp chí, băng đĩa địa phương bình quân</t>
  </si>
  <si>
    <t>Bản/người/năm</t>
  </si>
  <si>
    <t>Tỷ lệ xã được phủ sóng phát thanh tỉnh</t>
  </si>
  <si>
    <t xml:space="preserve">Số giờ phát sóng chương trình địa phương </t>
  </si>
  <si>
    <t>Số giờ phát sóng chương trình tiếng dân tộc</t>
  </si>
  <si>
    <t>Tỷ lệ xã được phủ sóng truyền hình tỉnh</t>
  </si>
  <si>
    <t>Tỷ lệ hộ gia đình có máy vi tính</t>
  </si>
  <si>
    <t>Báo chí - Xuất bản</t>
  </si>
  <si>
    <t>Báo chí- xuất bản, Phát thanh - Truyền hình</t>
  </si>
  <si>
    <t>Nguồn số liệu báo cáo</t>
  </si>
  <si>
    <t>Số hộ xem được Đài Truyền hình Việt Nam</t>
  </si>
  <si>
    <t>Tỷ lệ hộ xem được Đài Truyền hình Việt Nam</t>
  </si>
  <si>
    <t>Tỷ lệ hộ nghe được Đài Tiếng nói Việt Nam</t>
  </si>
  <si>
    <t>Số hộ nghe được Đài Tiếng nói Việt Nam</t>
  </si>
  <si>
    <t>BIỂU CHỈ TIÊU QUẢN LÝ NGÀNH THÔNG TIN VÀ TRUYỀN THÔNG TỈNH ĐIỆN BIÊN 2011-2015</t>
  </si>
  <si>
    <t>Thực hiện năm 2011</t>
  </si>
  <si>
    <t>Ước thực hiện 6 tháng</t>
  </si>
  <si>
    <t>Kế hoạch năm 2013</t>
  </si>
  <si>
    <t>Doanh nghiệp; Đơn vị trong ngành</t>
  </si>
  <si>
    <t>Số hộ gia đình được phủ sóng phát thanh tỉnh</t>
  </si>
  <si>
    <t>Số hộ gia đình có thiết bị nghe đài phát thanh</t>
  </si>
  <si>
    <t>Tỷ lệ hộ gia đình có thiết bị nghe đài phát thanh</t>
  </si>
  <si>
    <t>Tỷ lệ hộ gia đình có máy vi tính kết nối internet</t>
  </si>
  <si>
    <t>Đơn vị: Triệu đồng</t>
  </si>
  <si>
    <t>Tổng số</t>
  </si>
  <si>
    <t>Trong đó</t>
  </si>
  <si>
    <t>TỔNG SỐ</t>
  </si>
  <si>
    <t>Đơn vị: Tỷ đồng</t>
  </si>
  <si>
    <t>Ngành, lĩnh vực/ Địa phương</t>
  </si>
  <si>
    <t>Tổng số DA</t>
  </si>
  <si>
    <t>Tổng số vốn</t>
  </si>
  <si>
    <t>ĐÚNG QUY ĐỊNH, ĐỦ ĐIỀU KIỆN GIAO KẾ HOẠCH</t>
  </si>
  <si>
    <t>CHƯA ĐÚNG QUY ĐỊNH, ĐỀ NGHỊ GIAO KẾ HOẠCH</t>
  </si>
  <si>
    <t>CHƯA GIAO KẾ HOẠCH</t>
  </si>
  <si>
    <t>SỐ VỐN CHƯA PHÂN BỔ</t>
  </si>
  <si>
    <t>Trong nước</t>
  </si>
  <si>
    <t>Nước ngoài</t>
  </si>
  <si>
    <t>Số DA</t>
  </si>
  <si>
    <t>Số vốn</t>
  </si>
  <si>
    <t>Dự án 1: Tăng cường năng lực cán bộ thông tin và truyền thông cơ sở, miền núi, vùng sâu, vùng xa, biên giới, hải đảo</t>
  </si>
  <si>
    <t>Dự án 3: Tăng cường nội dung thông tin và truyền thông về cơ sở , miền núi, vùng sâu, vùng xa, biên giới, hải đảo</t>
  </si>
  <si>
    <t>Danh mục chương trình</t>
  </si>
  <si>
    <t>Ghi chú</t>
  </si>
  <si>
    <t>KH năm 2013</t>
  </si>
  <si>
    <t>Trong đó: NSNN</t>
  </si>
  <si>
    <t>ĐTPT</t>
  </si>
  <si>
    <t>Sự nghiệp</t>
  </si>
  <si>
    <t>Ngoài nước</t>
  </si>
  <si>
    <t>Chương trình MTQG Đưa thông tin về cơ sở miền núi, vùng sâu, vùng xa, biên giới, hải đảo</t>
  </si>
  <si>
    <t>Dự án 2: Tăng cường cơ sở vật chất cho hệ thống thông tin và truyền thông cơ sở , miền núi, vùng sâu, vùng xa, biên giới, hải đảo</t>
  </si>
  <si>
    <t>Hệ thống giao ban điện tử tỉnh Điện Biên</t>
  </si>
  <si>
    <t>Dự án khởi công mới</t>
  </si>
  <si>
    <t>ƯỚC TÌNH HÌNH THỰC HIỆN KẾ HOẠCH ĐẦU TƯ NĂM 2012;
DỰ KIẾN KẾ HOẠCH 3 NĂM 2013-1015 VÀ NĂM 2013 CỦA ĐỊA PHƯƠNG</t>
  </si>
  <si>
    <t>Nguồn vốn</t>
  </si>
  <si>
    <t>Dự kiến giai đoạn 2013-2015</t>
  </si>
  <si>
    <t>Khối lượng thực hiện từ 1/1/2012 đến 31/12/2012</t>
  </si>
  <si>
    <t>Tổng số 3 năm 2013-2015</t>
  </si>
  <si>
    <t xml:space="preserve">Trong đó: </t>
  </si>
  <si>
    <t>KH năm 2014</t>
  </si>
  <si>
    <t>KH năm 2015</t>
  </si>
  <si>
    <t>Đầu tư từ NSNN</t>
  </si>
  <si>
    <t>Đầu tư phát triển trong cân đối NSĐP</t>
  </si>
  <si>
    <t>- Chuẩn bị đầu tư</t>
  </si>
  <si>
    <t>- Thực hiện dự án</t>
  </si>
  <si>
    <t>+ Dự án nhóm A</t>
  </si>
  <si>
    <t>+ Dự án nhóm B</t>
  </si>
  <si>
    <t>+ Dự án nhóm C</t>
  </si>
  <si>
    <t>Cơ sở hạ tầng các sở ngành</t>
  </si>
  <si>
    <t>Xây dựng hệ thống đảm bảo an toàn thông tin cho hệ thống CNTT các cơ quan nhà nước tỉnh Điện Biên</t>
  </si>
  <si>
    <t>Ứng dụng CNTT mô phỏng Chiến thắng Điện Biên Phủ</t>
  </si>
  <si>
    <t>Xây dựng CSDL trên nền thông tin địa lý GIS tỉnh Điện Biên</t>
  </si>
  <si>
    <t>Xây dựng hệ thống đào tạo trực tuyến tỉnh Điện Biên</t>
  </si>
  <si>
    <t>Hệ thống âm thanh phòng họp giao ban điện tử</t>
  </si>
  <si>
    <t>Hệ thống thư điện tử tỉnh Điện Biên</t>
  </si>
  <si>
    <t>(Kèm theo Kế hoạch số 354/KH-STTTT ngày 11/7/2012 của Sở Thông tin và Truyền thông Điện Biên)</t>
  </si>
  <si>
    <t>Doanh thu hoạt động in, phát hành</t>
  </si>
  <si>
    <t>Loại</t>
  </si>
  <si>
    <t>Trung tâm điều hành chính quyền điện tử tỉnh Điện Biên</t>
  </si>
  <si>
    <t>Hệ thống một cửa điện tử cho các cơ quan nhà nước cấp tỉnh, huyện, xã</t>
  </si>
  <si>
    <t>Nâng cấp cổng thông tin điện tử tỉnh</t>
  </si>
  <si>
    <t>Số dân phục vụ bình quân</t>
  </si>
  <si>
    <t>Năm 2013</t>
  </si>
  <si>
    <t>CÁC SỐ LIỆU, CHỈ TIÊU PHỤ PHỤC VỤ TÍNH TOÁN</t>
  </si>
  <si>
    <t>M2</t>
  </si>
  <si>
    <t>Xã, phường, thị trấn</t>
  </si>
  <si>
    <t xml:space="preserve">Xã </t>
  </si>
  <si>
    <t>Thực hiện  2012</t>
  </si>
  <si>
    <t>Kế hoạch  2014</t>
  </si>
  <si>
    <t>Ước thực hiện 2013 so với thực hiện 2012 (%)</t>
  </si>
  <si>
    <t>Kế hoạch 2014so với ước thực hiện 2013 (%)</t>
  </si>
  <si>
    <t>Thực hiện 6 tháng</t>
  </si>
  <si>
    <t>Xây dựng trụ sở Sở Thông tin và Truyền thông</t>
  </si>
  <si>
    <t/>
  </si>
  <si>
    <t>Chuẩn bị đầu tư</t>
  </si>
  <si>
    <t>NỘI DUNG CHI CHO SỰ NGHIỆP ỨNG DỤNG CNTT SỞ THÔNG TIN VÀ TRUYỀN THÔNG NĂM 2014</t>
  </si>
  <si>
    <t>(Theo Thông tư Liên tịch số 19/2012/TTLT-BTC-BKH&amp;ĐT-BTTTTT ngày 15/02/2012)</t>
  </si>
  <si>
    <t>MỤC</t>
  </si>
  <si>
    <t>TIỂU MỤC</t>
  </si>
  <si>
    <t>NỘI DUNG CHI</t>
  </si>
  <si>
    <t>ĐVT</t>
  </si>
  <si>
    <t>S.L</t>
  </si>
  <si>
    <t>MỨC CHI</t>
  </si>
  <si>
    <t>THÀNH TIỀN</t>
  </si>
  <si>
    <t>CĂN CỨ</t>
  </si>
  <si>
    <t>TỔNG CỘNG</t>
  </si>
  <si>
    <t xml:space="preserve">Thông tin, tuyên truyền, liên lạc: </t>
  </si>
  <si>
    <t>Cước phí internet, thư viện điện tử</t>
  </si>
  <si>
    <t>- Cước phí đường truyền internet</t>
  </si>
  <si>
    <t>đường/năm</t>
  </si>
  <si>
    <t>- Cước phí duy trì tên miền cấp 3 (dic.gov.vn) phục vụ cho trang thông tin điện tử, hệ thống thư điện tử, văn phòng điện tử</t>
  </si>
  <si>
    <t>Tên miền/năm</t>
  </si>
  <si>
    <r>
      <t xml:space="preserve">Hội nghị: </t>
    </r>
    <r>
      <rPr>
        <i/>
        <sz val="12"/>
        <color indexed="8"/>
        <rFont val="Times New Roman"/>
        <family val="1"/>
      </rPr>
      <t>Tập huấn công nghệ thông tin toàn tỉnh</t>
    </r>
  </si>
  <si>
    <t>Hội nghị</t>
  </si>
  <si>
    <t>Chi phí thuê mướn</t>
  </si>
  <si>
    <t>- Thuê dịch an ninh mạng và an toàn thông tin:</t>
  </si>
  <si>
    <t>+ Chi tư vấn kiểm tra đánh giá an toàn thông tin</t>
  </si>
  <si>
    <t>Dịch vụ</t>
  </si>
  <si>
    <t>+ Chi dịch vụ giám sát an toàn thông tin</t>
  </si>
  <si>
    <t>+ Chi dịch vụ ứng cứu sự cố an toàn thông tin</t>
  </si>
  <si>
    <t>- Dịch vụ chữ ký số</t>
  </si>
  <si>
    <t>- Chi quản lý, vận hành hệ thống thông tin: Quản lý, vận hành, hỗ trợ kỹ thuật, kiểm tra, giám sát, bảo dưỡng, sửa chữa, đào tạo sử dụng hệ thống giao ban điện tử của tỉnh</t>
  </si>
  <si>
    <t>Tháng</t>
  </si>
  <si>
    <t xml:space="preserve">Chi phụ cấp thêm giờ cho CC + khánh tiết hội trường + quản lý, vận hành hoạt động của hệ thống giao ban điện tử của tỉnh: Phục vụ cho tổ chức các cuộc họp trực tuyến của các cơ sở, ngành trên địa bàn tỉnh Điện Biên: Tính bình quân là: 2.500.000 đồng/ tháng * 12 tháng </t>
  </si>
  <si>
    <t>- Tạo lập, duy trì hệ thống cơ sở dữ liệu thông tin: (cập nhật cơ sở dữ liệu ngành, số hóa văn bản đi đến, cơ sở dữ liệu cán bộ công chức)</t>
  </si>
  <si>
    <t>CSDL</t>
  </si>
  <si>
    <t>+ Cập nhật cơ sở dữ liệu ngành (Bưu chính, viễn thông, CNTT, phát thanh, truyền hình)</t>
  </si>
  <si>
    <t>Quyết định 1559/QĐ-BTTTT</t>
  </si>
  <si>
    <t>+ Số hóa văn bản đi, đến phục vụ tra cứu, tìm kiếm, quản lý</t>
  </si>
  <si>
    <t>- Chi xây dựng đơn giá chuyên ngành bưu chính viễn thông, CNTT</t>
  </si>
  <si>
    <t>Bộ</t>
  </si>
  <si>
    <t xml:space="preserve">393/UBND-VX ngày 19/3/2012 </t>
  </si>
  <si>
    <t>Chi phí thuê mướn khác:</t>
  </si>
  <si>
    <t>Sửa chữa tài sản phục vụ công tác chuyên môn và duy tu, bảo dưỡng các công trình cơ sở hạ tầng từ kinh phí thường xuyên</t>
  </si>
  <si>
    <t>Trang thiết bị kỹ thuật chuyên dụng</t>
  </si>
  <si>
    <t>Sách, tài liệu và chế độ dùng cho công tác chuyên môn</t>
  </si>
  <si>
    <t>Thiết bị tin học</t>
  </si>
  <si>
    <t>Máy photocopy</t>
  </si>
  <si>
    <t>Máy fax</t>
  </si>
  <si>
    <t>Máy phát điện</t>
  </si>
  <si>
    <t>Bảo trì và hoàn thiện phần mềm máy tính</t>
  </si>
  <si>
    <t>Các tài sản và công trình hạ tầng cơ sở khác</t>
  </si>
  <si>
    <t>Chi phí nghiệp vụ chuyên môn của từng ngành</t>
  </si>
  <si>
    <t>Chi mua hàng hoá, vật tư dùng cho chuyên môn của từng ngành</t>
  </si>
  <si>
    <t>- Dây mạng</t>
  </si>
  <si>
    <t>Thùng</t>
  </si>
  <si>
    <t>- Hạt mạng</t>
  </si>
  <si>
    <t>Hộp</t>
  </si>
  <si>
    <t>Trang thiết bị kỹ thuật chuyên dụng (không phải là tài sản cố định)</t>
  </si>
  <si>
    <t>Chi mua, in ấn, phô tô tài liệu chỉ dùng cho chuyên môn của ngành: Tài liệu kỹ thuật hệ thống</t>
  </si>
  <si>
    <t>Sách, tài liệu, chế  độ  dùng cho công tác chuyên môn của ngành (không phải là tài sản cố định)</t>
  </si>
  <si>
    <t>Chi thanh toán hợp đồng thực hiện nghiệp vụ chuyên môn: Điều tra, khảo sát thu thập thông tin phục vụ QLNN về CNTT</t>
  </si>
  <si>
    <t>Cuộc</t>
  </si>
  <si>
    <t>Thông tư 58/2011/TT-BTC</t>
  </si>
  <si>
    <t>Chi trả nhuận bút theo chế độ: Tin, bài, ảnh, video đăng trên Trang thông tin điện tử</t>
  </si>
  <si>
    <t>Quyết định 13/2012/QĐ-UBND</t>
  </si>
  <si>
    <t>- Nhuận bút trả cho tác giả hoặc chủ sở hữu tác phẩm</t>
  </si>
  <si>
    <t>+ Tin = lương tối thiểu (1.115.000đ)* hệ số nhuận bút (10%) * hệ số (2)</t>
  </si>
  <si>
    <t>Tin</t>
  </si>
  <si>
    <t>+ Ảnh = lương tối thiểu (1.115.000đ)* hệ số nhuận bút (10%) * hệ số (2)</t>
  </si>
  <si>
    <t>Ảnh</t>
  </si>
  <si>
    <t>+ Bài chính luận = lương tối thiểu (1.115.000đ)* hệ số nhuận bút (10%) * hệ số (10)</t>
  </si>
  <si>
    <t>Bài</t>
  </si>
  <si>
    <t>+ Phóng sự, ký sự, phỏng vấn  = lương tối thiểu (1.115.000đ)* hệ số nhuận bút (10%) * hệ số (10)</t>
  </si>
  <si>
    <t>Phóng sự</t>
  </si>
  <si>
    <t>+ Nghiên cứu  = lương tối thiểu (1.115.000đ)* hệ số nhuận bút (10%) * hệ số (10)</t>
  </si>
  <si>
    <t>- Thù lao trả cho người sưu tầm, người cung cấp văn bản của cơ quan nhà nước</t>
  </si>
  <si>
    <t>+ Tin tổng hợp: = lương tối thiểu (1.115.000đ)* hệ số nhuận bút (10%) * hệ số (1)</t>
  </si>
  <si>
    <t>+ Tin viết = lương tối thiểu (1.115.000đ)* hệ số nhuận bút (10%) * hệ số (1)</t>
  </si>
  <si>
    <t>+ Bài viết ngắn = lương tối thiểu (1.115.000đ)* hệ số nhuận bút (10%) * hệ số (1)</t>
  </si>
  <si>
    <t>+ Bài viết tổng hợp, nghiên cứu, phân tích, phỏng vấn  = lương tối thiểu (1.115.000đ)* hệ số nhuận bút (10%) * hệ số (1,5)</t>
  </si>
  <si>
    <t>- Chi bồi dưỡng Ban Biên tập Trang thông tin điện tử = 20% thù lao trả cho người sưu tầm</t>
  </si>
  <si>
    <t>Chi phí nghiệp vụ bảo quản theo chế độ</t>
  </si>
  <si>
    <t>Chi hỗ trợ xây dựng văn bản qui phạm pháp luật</t>
  </si>
  <si>
    <t>Chi phí khác</t>
  </si>
  <si>
    <t>Chi quy hoạch</t>
  </si>
  <si>
    <t>Chi quy hoạch phát triển ngành, lĩnh vực, sản phẩm chủ yếu</t>
  </si>
  <si>
    <t>- Quy hoạch truyền dẫn phát sóng phát thanh truyền hình tỉnh Điện Biên giai đoạn đến năm 2020</t>
  </si>
  <si>
    <t>QH</t>
  </si>
  <si>
    <t xml:space="preserve">281/2007/QĐ-BKH </t>
  </si>
  <si>
    <t>- Điều chỉnh quy hoạch phát triển bưu chính, viễn thông và công nghệ thông tin</t>
  </si>
  <si>
    <t>- Quy hoạch phát triển nguồn nhân lực (điều tra, khảo sát, xây dựng, điều chỉnh, đào tạo, kiểm tra, giám sát thực hiện)</t>
  </si>
  <si>
    <t>254/UBND-TM; 10/2012/TTLT-BKHĐT-BTC, 216/SKHĐT-VX</t>
  </si>
  <si>
    <t>Mua, đầu tư tài sản vô hình</t>
  </si>
  <si>
    <t>Mua phần mềm máy tính</t>
  </si>
  <si>
    <t>- Mua bản quyền phần mềm phòng chống virus</t>
  </si>
  <si>
    <t>Mục 2a, Điều7</t>
  </si>
  <si>
    <t>- Mua phần mềm quản lý nhân sự</t>
  </si>
  <si>
    <t>Mục 2a, Điều 7</t>
  </si>
  <si>
    <t>- Mua phần mềm một cửa điện tử</t>
  </si>
  <si>
    <t>Đầu tư, xây dựng phần mềm máy tính</t>
  </si>
  <si>
    <t>- Xây dựng phần mềm quản lý hạ tầng viễn thông</t>
  </si>
  <si>
    <t>Khác</t>
  </si>
  <si>
    <t>Mua sắm tài sản dùng cho công tác chuyên môn</t>
  </si>
  <si>
    <r>
      <t xml:space="preserve">Trang thiết bị kỹ thuật chuyên dụng: </t>
    </r>
    <r>
      <rPr>
        <i/>
        <sz val="12"/>
        <color indexed="8"/>
        <rFont val="Times New Roman"/>
        <family val="1"/>
      </rPr>
      <t>Thiết bị đo kiểm hệ thống mạng</t>
    </r>
  </si>
  <si>
    <r>
      <t xml:space="preserve">Sách, tài liệu và chế độ dùng cho công tác chuyên môn: </t>
    </r>
    <r>
      <rPr>
        <i/>
        <sz val="12"/>
        <color indexed="8"/>
        <rFont val="Times New Roman"/>
        <family val="1"/>
      </rPr>
      <t xml:space="preserve">Bộ đơn giá định mức, quản trị hệ thống mạng... </t>
    </r>
  </si>
  <si>
    <t>- Máy vi tính cho biên chế tăng thêm: 02 biên chế</t>
  </si>
  <si>
    <t>- Modem tổng đài SMS cho hệ thống Văn phòng điện tử</t>
  </si>
  <si>
    <t>- Màn hình hệ thống tra cứu thông tin hệ thống 1 cửa điện tử</t>
  </si>
  <si>
    <t>- Máy ảnh kỹ thuật số phục vụ công tác tuyên truyền Ban biên tập Website, đặc san Sở</t>
  </si>
  <si>
    <t>- Ổ cứng ngoài dung lượng 1Tb</t>
  </si>
  <si>
    <t>Tài sản khác: Thang nhôm chữ A</t>
  </si>
  <si>
    <t xml:space="preserve">Sửa chữa tài sản phục vụ chuyên môn và các công trình cơ sở hạ tầng từ kinh phí đầu tư </t>
  </si>
  <si>
    <r>
      <t xml:space="preserve">Thiết bị tin học: </t>
    </r>
    <r>
      <rPr>
        <i/>
        <sz val="12"/>
        <color indexed="8"/>
        <rFont val="Times New Roman"/>
        <family val="1"/>
      </rPr>
      <t>Bảo trì, bảo dưỡng máy chủ, máy trạm, máy quét và các thiết bị mạng: Thời gian bảo trì 3 tháng/1 lần</t>
    </r>
  </si>
  <si>
    <t>- Máy chủ: 500.000 đ * 12 máy * 4 lần/năm = 500.000đ * 48 lượt</t>
  </si>
  <si>
    <t>- Máy trạm: 100.000 đ * 50 máy * 4 lần/năm = 100.000đ x 200 lượt</t>
  </si>
  <si>
    <t>- Máy in: 150.000 đ * 10 máy * 12 lượt (bao gồm đổ mực, thay trống, sửa chữa) = 150.000đ*120 lượt</t>
  </si>
  <si>
    <t>- Máy quét: 60.000 đ * 02 máy * 4 lượt = 60.000đ * 8 lượt</t>
  </si>
  <si>
    <t>- Hệ thống mạng LAN và các thiết bị mạng: 30.000đ * 50 nút * 4 lượt = 20.000đ*200 lượt</t>
  </si>
  <si>
    <t>- Hệ thống giao ban điện tử của tỉnh: 1.000.000đ * 4 lượt</t>
  </si>
  <si>
    <t>- Sao lưu dữ liệu định kỳ, đột xuất hệ thống Văn phòng điện tử, Email, Website…</t>
  </si>
  <si>
    <t>Lượt</t>
  </si>
  <si>
    <t>Máy photocopy: 1.000.000đ * 4 lượt</t>
  </si>
  <si>
    <t>Máy fax: 200.000đ * 4 lượt</t>
  </si>
  <si>
    <t>Máy phát điện: 2.500.000đ * 4 lượt</t>
  </si>
  <si>
    <t>- Nâng cấp phần mềm Văn phòng điện tử phiên bản Web</t>
  </si>
  <si>
    <t>- Nâng cấp phần mềm kế toán hành chính sự nghiệp</t>
  </si>
  <si>
    <t xml:space="preserve">- Nâng cấp phần mềm dịch vụ công trực tuyến </t>
  </si>
  <si>
    <t>- Nâng cấp phần mềm thư điện tử</t>
  </si>
  <si>
    <t>- Nâng cấp phần mềm Trang thông tin điện tử của Sở</t>
  </si>
  <si>
    <t>Chi thiết bị</t>
  </si>
  <si>
    <t>Chi mua sắm thiết bị công nghệ</t>
  </si>
  <si>
    <t>- Camera giám sát</t>
  </si>
  <si>
    <t xml:space="preserve">Chi lắp đặt, thí nghiệm, hiệu chỉnh thiết bị: </t>
  </si>
  <si>
    <t>Chi đào tạo, chuyển giao công nghệ (nếu có)</t>
  </si>
  <si>
    <t>Chi phí vận chuyển, bảo hiểm</t>
  </si>
  <si>
    <t>Thuế và các loại phí liên quan</t>
  </si>
  <si>
    <t>Chi hoạt động Ban Chỉ đạo ứng dụng CNTT tỉnh (Công tác phí, hội nghị, họp hành, tài liệu, văn phòng phẩm…)</t>
  </si>
  <si>
    <t>XDCB tập trung trong cân đối NS tỉnh</t>
  </si>
  <si>
    <t>Số hộ nghe được Đài phát thanh địa phương</t>
  </si>
  <si>
    <t>Tỷ lệ hộ nghe được đài phát thanh địa phương</t>
  </si>
  <si>
    <t>Số hộ xem được đài truyền hình địa phương</t>
  </si>
  <si>
    <t>Tỷ lệ hộ xem được đài truyền hình địa phương</t>
  </si>
  <si>
    <t>Tỷ lệ xã, phường được phủ sóng truyền thanh địa phương</t>
  </si>
  <si>
    <t>Tỷ lệ xã, phường được phủ sóng truyền hình tỉnh</t>
  </si>
  <si>
    <t>Số xã, phường được phủ sóng truyền hình tỉnh</t>
  </si>
  <si>
    <t>Số xã, phường được phủ sóng truyền thanh địa phương</t>
  </si>
  <si>
    <t>Tỷ lệ xã, phường có Đài truyền thanh không dây</t>
  </si>
  <si>
    <t>Số xã, phường có Đài truyền thanh không dây</t>
  </si>
  <si>
    <t>- Cước phí duy trì thuê bao tổng đài tin nhắn SMS cho hệ thống Văn phòng điện tử</t>
  </si>
  <si>
    <t>- Cước thuê bao truyền hình MyTV</t>
  </si>
  <si>
    <t>Số giờ phát, tiếp sóng phát thanh địa phương</t>
  </si>
  <si>
    <t>Số giờ phát, tiếp sóng phát thanh tiếng dân tộc địa phương</t>
  </si>
  <si>
    <t xml:space="preserve">Tỷ lệ giờ phát, tiếp sóng phát thanh tiếng dân tộc địa phương </t>
  </si>
  <si>
    <t>Số giờ phát sóng, tiếp sóng truyền hình địa phương</t>
  </si>
  <si>
    <t>In, mua tài liệu</t>
  </si>
  <si>
    <t>Bồi dưỡng giảng viên, báo cáo viên</t>
  </si>
  <si>
    <t>Tiền vé máy bay, tàu xe</t>
  </si>
  <si>
    <t>Tiền thuê phòng ngủ</t>
  </si>
  <si>
    <t>Thuê hội trường, phương tiện vận chuyển</t>
  </si>
  <si>
    <t>Thuê phiên dịch, biên dịch phục vụ hội nghị</t>
  </si>
  <si>
    <t>Các khoản thuê mướn khác phục vụ hội nghị</t>
  </si>
  <si>
    <t>Chi bù tiền ăn</t>
  </si>
  <si>
    <t>Công tác phí</t>
  </si>
  <si>
    <t>Tiền vé máy bay, tàu, xe</t>
  </si>
  <si>
    <t>Phụ cấp công tác phí</t>
  </si>
  <si>
    <t>Khoán công tác phí</t>
  </si>
  <si>
    <t>Công tác phí của trưởng thôn, bản ở miền núi</t>
  </si>
  <si>
    <t>Kế hoạch năm 2015</t>
  </si>
  <si>
    <t>Tỷ lệ xã, phường, thị trấn được kết nối internet băng thông rộng</t>
  </si>
  <si>
    <t>Kế hoạch năm 2016</t>
  </si>
  <si>
    <t>TỔNG HỢP TÌNH HÌNH THỰC HIỆN VỐN CHƯƠNG TRÌNH MỤC TIÊU QUỐC GIA KẾ HOẠCH NĂM 2016</t>
  </si>
  <si>
    <t>Thực hiện 2011-2015</t>
  </si>
  <si>
    <t>Khối lượng thực hiện từ 01/01/2015 đến 31/12/2015</t>
  </si>
  <si>
    <t>Giải ngân từ 01/01/2015 đến 31/12/2015</t>
  </si>
  <si>
    <t>TỔNG HỢP TÌNH HÌNH GIAO KẾ HOẠCH ĐẦU TƯ PHÁT TRIỂN NGUỒN NSNN 2015. KẾ HOẠCH NĂM 2016</t>
  </si>
  <si>
    <t>Triển khai chữ ký số</t>
  </si>
  <si>
    <t>Ngân sách địa phương</t>
  </si>
  <si>
    <t>Xây dựng cơ sở dữ liệu các ngành</t>
  </si>
  <si>
    <t>Tỷ lệ cán bộ, công chức tại các cơ quan chuyên môn được trang bị máy tính</t>
  </si>
  <si>
    <t>Tỷ lệ máy tính có kết nối Internet</t>
  </si>
  <si>
    <t>Tỷ lệ cán bộ, công chức thường xuyên sử dụng thư điện tử trong công việc</t>
  </si>
  <si>
    <t>Chia theo đơn vị hành chính</t>
  </si>
  <si>
    <t>TP.Đ.Biên Phủ</t>
  </si>
  <si>
    <t>Điện Biên</t>
  </si>
  <si>
    <t>Điện Biên Đông</t>
  </si>
  <si>
    <t>Tuần Giáo</t>
  </si>
  <si>
    <t>Mường Ảng</t>
  </si>
  <si>
    <t>Tủa Chùa</t>
  </si>
  <si>
    <t>TX. Mường Lay</t>
  </si>
  <si>
    <t>Mường Chà</t>
  </si>
  <si>
    <t>Mường Nhé</t>
  </si>
  <si>
    <t>Nậm Pồ</t>
  </si>
  <si>
    <t>Số tuyến truyền dẫn quang liên tỉnh</t>
  </si>
  <si>
    <t>Tỷ lệ ngầm hóa mạng ngoại vi các tuyến</t>
  </si>
  <si>
    <t xml:space="preserve">Ước thực hiện cả năm </t>
  </si>
  <si>
    <t>Tổng số giờ tiếp, phát sóng phát thanh TW</t>
  </si>
  <si>
    <t>Số giờ tiếp, phát sóng truyền hình TW</t>
  </si>
  <si>
    <t>(Kèm theo Kế hoạch số 21/KH-STTTT ngày 10/7/2015 của Sở Thông tin và Truyền thông Điện Biên)</t>
  </si>
  <si>
    <t>Tổng số máy tính tại cơ quan đơn vị (Máy chủ, máy trạm)</t>
  </si>
  <si>
    <t>Máy</t>
  </si>
  <si>
    <t>- Máy chủ</t>
  </si>
  <si>
    <t>- Máy trạm</t>
  </si>
  <si>
    <t>- Cấp tỉnh</t>
  </si>
  <si>
    <t>- Cấp huyện</t>
  </si>
  <si>
    <t>- Cấp xã</t>
  </si>
  <si>
    <t>Tỷ lệ cơ quan, đơn vị nhà nước được cấp và sử dụng phần mềm quản lý văn bản và điều hành</t>
  </si>
  <si>
    <t xml:space="preserve">Dân số </t>
  </si>
  <si>
    <t>8=7/4</t>
  </si>
  <si>
    <t>10=9/7</t>
  </si>
  <si>
    <t>Vượt kế hoạch</t>
  </si>
  <si>
    <t>Đạt kế hoạch</t>
  </si>
  <si>
    <t>Không đạt kế hoạch</t>
  </si>
  <si>
    <t>TỔNG</t>
  </si>
  <si>
    <t>Số Đài Truyền thanh cơ sở</t>
  </si>
  <si>
    <t>Số tuyến truyền dẫn quang nội tỉnh</t>
  </si>
  <si>
    <t>Tổng chiều dài các tuyến cáp quang</t>
  </si>
  <si>
    <t>Tổng chiều tuyến cáp ngầm</t>
  </si>
  <si>
    <t xml:space="preserve"> </t>
  </si>
  <si>
    <t>Số xã, phường, thị trấn được kết nối Internet băng thông rộng</t>
  </si>
  <si>
    <t>Ước 2019</t>
  </si>
  <si>
    <t>BIỂU CHỈ TIÊU PHÁT TRIỂN NGÀNH THÔNG TIN VÀ TRUYỀN THÔNG TỈNH ĐIỆN BIÊN NĂM 2019</t>
  </si>
  <si>
    <t>(Kèm theo Kế hoạch số      /KH-STTTT ngày       /7 /2018 của Sở Thông tin và Truyền thông tỉnh Điện Biên)</t>
  </si>
  <si>
    <t>Thực hiện năm 2017</t>
  </si>
  <si>
    <t>2018</t>
  </si>
  <si>
    <t>Ước thực hiện 2018 so với thực hiện 2017</t>
  </si>
  <si>
    <t>Kế hoạch 2019</t>
  </si>
  <si>
    <t>Kế hoạch 2019 so với ước thực hiện 2018</t>
  </si>
  <si>
    <t>Đánh giá thực hiện 2018 so với Kế hoạch</t>
  </si>
  <si>
    <t>So sánh ước thực hiện 2018 so với Kế hoạch 2018</t>
  </si>
  <si>
    <t>Số xã, phường, TT được phủ sóng thông tin di động 3G, 4G</t>
  </si>
  <si>
    <t>Số dịch vụ công trực tuyến được cung cấp</t>
  </si>
  <si>
    <t>Tỷ lệ dịch vụ công trực tuyến so với tổng số dịch vụ công</t>
  </si>
  <si>
    <t>DVC trực tuyến</t>
  </si>
  <si>
    <t>Đơn vị tính</t>
  </si>
  <si>
    <t>Tỷ lệ xã có điểm Bưu điện VHX</t>
  </si>
  <si>
    <t>Doanh thu hoạt động xuất bản, in, phát hành</t>
  </si>
  <si>
    <t>Số xã, phường, thị trấn có đài truyền thanh</t>
  </si>
  <si>
    <t>Tỷ lệ xã, phường, thị trấn có đài truyền thanh</t>
  </si>
  <si>
    <t>Số hộ xem được Đài truyền hình địa phương</t>
  </si>
  <si>
    <t>Tỷ lệ hộ xem được Đài truyền hình địa phương</t>
  </si>
  <si>
    <t>DVC</t>
  </si>
  <si>
    <t>Tổng số điểm phục vụ bưu chính</t>
  </si>
  <si>
    <t>Số điểm Bưu điện VHX</t>
  </si>
  <si>
    <t>Số điểm phục vụ bưu chính khác</t>
  </si>
  <si>
    <t>Ước thực hiện cả năm 2020</t>
  </si>
  <si>
    <t>Hạ tầng viễn thông</t>
  </si>
  <si>
    <t>Cáp quang kéo đến khu vực có dân cư sinh sống, làm việc</t>
  </si>
  <si>
    <t>Tỷ lệ sử dụng chung công trình hạ tầng kỹ thuật viễn thông thụ động (Giữa các ngành, các doanh nghiệp VT với nhau)</t>
  </si>
  <si>
    <t>Ngầm hóa hạ tầng mạng cáp ngoại vi trên toàn tỉnh (Tập trung chủ yếu tại các khu đô thị, yêu cầu cao về mỹ quan)</t>
  </si>
  <si>
    <t>Tỷ lệ khu vực có dân cư sinh sống, làm việc được phủ sóng TTDĐ mạng 4G, 5G</t>
  </si>
  <si>
    <t xml:space="preserve">Thuê bao điện thoại </t>
  </si>
  <si>
    <t>Số thuê bao điện thoại di động trên 100 dân</t>
  </si>
  <si>
    <t>Tỷ lệ thuê bao điện thoại di động sử dụng tiêu dùng dữ liệu</t>
  </si>
  <si>
    <t>Vị trí trạm</t>
  </si>
  <si>
    <t>Thuê bao Internet</t>
  </si>
  <si>
    <t>Tỷ lệ hộ gia đình có kết nối Internet băng rộng</t>
  </si>
  <si>
    <t>Sô thuê bao Internet băng rộng cố định mặt đất</t>
  </si>
  <si>
    <t>Tỷ lệ người sử dụng Internet</t>
  </si>
  <si>
    <t>Lưu lượng sử dụng dịch vụ dữ liệu di động bình quân đầu người trên 1 năm</t>
  </si>
  <si>
    <t>GB</t>
  </si>
  <si>
    <t>Tổng số thuê bao Internet băng rộng di động mặt đất</t>
  </si>
  <si>
    <t>Tỷ lệ hộ gia đình có thể kết nối Internet băng rộng cố định</t>
  </si>
  <si>
    <t>Doanh thu viễn thông</t>
  </si>
  <si>
    <t>Tổng doanh thu các dịch vụ viễn thông + Internet</t>
  </si>
  <si>
    <t xml:space="preserve">Số cơ sở in, photocopy, cơ sở phát hành xuất bản </t>
  </si>
  <si>
    <t>Cơ sở</t>
  </si>
  <si>
    <t>Thời lượng chương trình tự sản xuất/ngày</t>
  </si>
  <si>
    <t>Giờ</t>
  </si>
  <si>
    <t>Thời lượng chương trình tự sản xuất mới/ngày</t>
  </si>
  <si>
    <t xml:space="preserve">Số Chương trình phát thanh sản xuất mới ở cơ sở cấp huyện </t>
  </si>
  <si>
    <t>Tỷ lệ hồ sơ công việc được xử lý trên môi trường mạng</t>
  </si>
  <si>
    <t>Tỷ lệ hồ sơ giải quyết qua dịch vụ công trực tuyến mức độ 3, 4 trên tổng số hồ sơ của DVC trực tuyến mức độ 3, 4</t>
  </si>
  <si>
    <r>
      <t>Tỷ lệ hộ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được xem </t>
    </r>
    <r>
      <rPr>
        <sz val="10"/>
        <color indexed="8"/>
        <rFont val="Times New Roman"/>
        <family val="1"/>
      </rPr>
      <t>Đài truyền hình tỉnh</t>
    </r>
  </si>
  <si>
    <t>Ước 2020</t>
  </si>
  <si>
    <t>6 tháng 2020</t>
  </si>
  <si>
    <t>DỰ BÁO KHẢ NĂNG THỰC HIỆN KẾ HOẠCH PHÁT TRIỂN THÔNG TIN VÀ TRUYỀN THÔNG NĂM 2020</t>
  </si>
  <si>
    <t>Thực hiện năm 2019</t>
  </si>
  <si>
    <t>Kế hoạch 2020</t>
  </si>
  <si>
    <t>Thực hiện 6 tháng 2020</t>
  </si>
  <si>
    <t>So sánh ước thực hiện năm 2020 với thực hiện năm 2019 (%)</t>
  </si>
  <si>
    <t>k</t>
  </si>
  <si>
    <t>v</t>
  </si>
  <si>
    <t>Số xã, phường, thị trấn có trạm thông tin di động 3G, 4G</t>
  </si>
  <si>
    <t>Số đầu sách, báo, tạp chí xuất bản</t>
  </si>
  <si>
    <t>Số bản sách, báo, tạp chí xuất bản</t>
  </si>
  <si>
    <t>Số lượng sách, báo, tạp chí địa phương bình quân</t>
  </si>
  <si>
    <t>Số giờ tiếp, phát sóng phát thanh địa phương</t>
  </si>
  <si>
    <t>Số giờ tiếp, phát sóng phát thanh tiếng dân tộc địa phương</t>
  </si>
  <si>
    <t xml:space="preserve">Tỷ lệ giờ tiếp, phát sóng phát thanh tiếng dân tộc địa phương  </t>
  </si>
  <si>
    <t>Số đài truyền thanh cấp xã</t>
  </si>
  <si>
    <t>Đài</t>
  </si>
  <si>
    <t>Số giờ tiếp, phát sóng truyền hình địa phương</t>
  </si>
  <si>
    <t>Tổng số máy tính tại cơ quan, đơn vị</t>
  </si>
  <si>
    <t>Máy chủ</t>
  </si>
  <si>
    <t>Máy trạm</t>
  </si>
  <si>
    <t>Số dịch vụ công trực tuyến được cung cấp ở mức độ 3, 4</t>
  </si>
  <si>
    <t>Số hộ gia đình có kết nối Internet</t>
  </si>
  <si>
    <t>Tỷ lệ hộ gia đình có kết nối Internet</t>
  </si>
  <si>
    <t>Bản/người/</t>
  </si>
  <si>
    <t>Doanh thu từ bán báo</t>
  </si>
  <si>
    <t>Doanh thu của Đài Phát thanh Truyền hình tỉnh</t>
  </si>
  <si>
    <t>Tỷ lệ dịch vụ công trực tuyến được cung cấp ở mức độ 3, 4 theo quy định của Chính phủ</t>
  </si>
  <si>
    <t>Phụ lục 1</t>
  </si>
  <si>
    <t>Năm 2020</t>
  </si>
  <si>
    <t>So sánh ước thực hiện năm 2020 với Kế hoạch 2020 (%)</t>
  </si>
  <si>
    <t>d</t>
  </si>
  <si>
    <t>Thực hiện 2020</t>
  </si>
  <si>
    <t>Thực hiện 6 tháng đầu năm 2021</t>
  </si>
  <si>
    <t>Ước thực hiện cả năm 2021</t>
  </si>
  <si>
    <t>Kế hoạch năm 2022</t>
  </si>
  <si>
    <t>So sánh Kế hoạch 2022 với ước thực hiện năm 2021(%)</t>
  </si>
  <si>
    <t>BIỂU CHỈ TIÊU PHÁT TRIỂN NGÀNH THÔNG TIN VÀ TRUYỀN THÔNG TỈNH ĐIỆN BIÊN NĂM 2022</t>
  </si>
  <si>
    <t>(Kèm theo Kế hoạch số          /KH-STTTT ngày       /7/2021 của Sở Thông tin và Truyền thông tỉnh Điện Biên)</t>
  </si>
  <si>
    <t>Kế hoạch năm 2021</t>
  </si>
  <si>
    <t>So sánh ước thực hiện 2021 với Kế hoạch 2021</t>
  </si>
  <si>
    <t>9=8/7</t>
  </si>
  <si>
    <t>10=7/6</t>
  </si>
  <si>
    <t>67,2</t>
  </si>
  <si>
    <t>23,7</t>
  </si>
  <si>
    <t>Tỷ lệ hệ thống CNTT của cơ quan nhà nước cấp tỉnh, cấp huyện được giám sát đảm bảo an toàn thông tin mạng và triển khai giải pháp phòng chống mã độc</t>
  </si>
  <si>
    <t>Tỷ lệ hệ thống CNTT của cơ quan nhà nước cấp tỉnh, cấp huyện được giám sát đảm bảo an toàn thông tin mạng</t>
  </si>
  <si>
    <t>Tỷ lệ hệ thống CNTT của cơ quan nhà nước cấp tỉnh, cấp huyện được triển khai giải pháp phòng chống mã độc</t>
  </si>
  <si>
    <t>4,25</t>
  </si>
  <si>
    <t>4,23</t>
  </si>
  <si>
    <t>4,20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</si>
</sst>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  <numFmt numFmtId="181" formatCode="_-* #,##0\ _₫_-;\-* #,##0\ _₫_-;_-* &quot;-&quot;??\ _₫_-;_-@_-"/>
    <numFmt numFmtId="182" formatCode="0.000"/>
    <numFmt numFmtId="183" formatCode="_(* #,##0.0_);_(* \(#,##0.0\);_(* &quot;-&quot;??_);_(@_)"/>
    <numFmt numFmtId="184" formatCode="#,##0.0"/>
    <numFmt numFmtId="185" formatCode="_(* #,##0.000_);_(* \(#,##0.000\);_(* &quot;-&quot;??_);_(@_)"/>
    <numFmt numFmtId="186" formatCode="[$-409]dddd\,\ mmmm\ dd\,\ yyyy"/>
    <numFmt numFmtId="187" formatCode="[$-409]h:mm:ss\ AM/PM"/>
    <numFmt numFmtId="188" formatCode="0.0"/>
    <numFmt numFmtId="189" formatCode="#,##0.000"/>
    <numFmt numFmtId="190" formatCode="#,##0.0000"/>
    <numFmt numFmtId="191" formatCode="_(* #,##0.0000_);_(* \(#,##0.0000\);_(* &quot;-&quot;??_);_(@_)"/>
    <numFmt numFmtId="192" formatCode="_(* #,##0.000_);_(* \(#,##0.000\);_(* &quot;-&quot;???_);_(@_)"/>
    <numFmt numFmtId="193" formatCode="0.0000"/>
    <numFmt numFmtId="194" formatCode="0.0%"/>
    <numFmt numFmtId="195" formatCode="_(* #,##0.0_);_(* \(#,##0.0\);_(* &quot;-&quot;?_);_(@_)"/>
    <numFmt numFmtId="196" formatCode="_(* #,##0.00000_);_(* \(#,##0.00000\);_(* &quot;-&quot;??_);_(@_)"/>
    <numFmt numFmtId="197" formatCode="_(* #,##0_);_(* \(#,##0\);_(* &quot;-&quot;?_);_(@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%"/>
    <numFmt numFmtId="203" formatCode="0.000000"/>
    <numFmt numFmtId="204" formatCode="0.00000"/>
    <numFmt numFmtId="205" formatCode="0.0000000"/>
    <numFmt numFmtId="206" formatCode="0.00000000"/>
    <numFmt numFmtId="207" formatCode="0.000000000"/>
    <numFmt numFmtId="208" formatCode="0.0000000000"/>
    <numFmt numFmtId="209" formatCode="0.00000000000"/>
    <numFmt numFmtId="210" formatCode="#.##0"/>
    <numFmt numFmtId="211" formatCode="_(* #.##0.00_);_(* \(#.##0.00\);_(* &quot;-&quot;??_);_(@_)"/>
    <numFmt numFmtId="212" formatCode="_(* #.##0.0_);_(* \(#.##0.0\);_(* &quot;-&quot;??_);_(@_)"/>
    <numFmt numFmtId="213" formatCode="_(* #.##0._);_(* \(#.##0.\);_(* &quot;-&quot;??_);_(@_)"/>
    <numFmt numFmtId="214" formatCode="_(* #.##._);_(* \(#.##.\);_(* &quot;-&quot;??_);_(@_ⴆ"/>
    <numFmt numFmtId="215" formatCode="_(* #.#._);_(* \(#.#.\);_(* &quot;-&quot;??_);_(@_ⴆ"/>
    <numFmt numFmtId="216" formatCode="_(* #.;_(* \(#.;_(* &quot;-&quot;??_);_(@_ⴆ"/>
    <numFmt numFmtId="217" formatCode="_(* #.##0_);_(* \(#.##0\);_(* &quot;-&quot;??_);_(@_)"/>
    <numFmt numFmtId="218" formatCode="_(* #.##_);_(* \(#.##\);_(* &quot;-&quot;??_);_(@_)"/>
    <numFmt numFmtId="219" formatCode="_(* #.##0.0_);_(* \(#.##0.0\);_(* &quot;-&quot;?_);_(@_)"/>
    <numFmt numFmtId="220" formatCode="0.0_);\(0.0\)"/>
    <numFmt numFmtId="221" formatCode="#,##0.000_);\(#,##0.000\)"/>
    <numFmt numFmtId="222" formatCode="0_);\(0\)"/>
    <numFmt numFmtId="223" formatCode="#,##0.0_);\(#,##0.0\)"/>
  </numFmts>
  <fonts count="150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56"/>
      <name val="Times New Roman"/>
      <family val="1"/>
    </font>
    <font>
      <sz val="10"/>
      <color indexed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sz val="13"/>
      <name val="Times New Roman"/>
      <family val="1"/>
    </font>
    <font>
      <b/>
      <sz val="12"/>
      <name val=".VnTime"/>
      <family val="2"/>
    </font>
    <font>
      <sz val="12"/>
      <name val=".VnTime"/>
      <family val="2"/>
    </font>
    <font>
      <i/>
      <sz val="12"/>
      <name val=".VnTime"/>
      <family val="2"/>
    </font>
    <font>
      <sz val="1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vertAlign val="subscript"/>
      <sz val="12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7.5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7"/>
      <color indexed="8"/>
      <name val="Times New Roman"/>
      <family val="1"/>
    </font>
    <font>
      <sz val="7.5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name val="Times New Roman"/>
      <family val="1"/>
    </font>
    <font>
      <b/>
      <sz val="7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56"/>
      <name val="Calibri"/>
      <family val="2"/>
    </font>
    <font>
      <sz val="12"/>
      <color indexed="16"/>
      <name val="Calibri"/>
      <family val="2"/>
    </font>
    <font>
      <sz val="12"/>
      <color indexed="36"/>
      <name val="Calibri"/>
      <family val="2"/>
    </font>
    <font>
      <i/>
      <sz val="11"/>
      <color indexed="59"/>
      <name val="Calibri"/>
      <family val="2"/>
    </font>
    <font>
      <i/>
      <sz val="10"/>
      <color indexed="28"/>
      <name val="Calibri"/>
      <family val="2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sz val="12"/>
      <color indexed="16"/>
      <name val="Times New Roman"/>
      <family val="1"/>
    </font>
    <font>
      <b/>
      <sz val="12"/>
      <color indexed="36"/>
      <name val="Times New Roman"/>
      <family val="1"/>
    </font>
    <font>
      <sz val="12"/>
      <color indexed="36"/>
      <name val="Times New Roman"/>
      <family val="1"/>
    </font>
    <font>
      <b/>
      <sz val="12"/>
      <color indexed="36"/>
      <name val="Calibri"/>
      <family val="2"/>
    </font>
    <font>
      <sz val="12"/>
      <color indexed="56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b/>
      <sz val="12"/>
      <color indexed="56"/>
      <name val="Calibri"/>
      <family val="2"/>
    </font>
    <font>
      <i/>
      <sz val="11"/>
      <color indexed="59"/>
      <name val="Times New Roman"/>
      <family val="1"/>
    </font>
    <font>
      <b/>
      <i/>
      <sz val="11"/>
      <color indexed="59"/>
      <name val="Calibri"/>
      <family val="2"/>
    </font>
    <font>
      <i/>
      <sz val="10"/>
      <color indexed="28"/>
      <name val="Times New Roman"/>
      <family val="1"/>
    </font>
    <font>
      <b/>
      <i/>
      <sz val="10"/>
      <color indexed="28"/>
      <name val="Calibri"/>
      <family val="2"/>
    </font>
    <font>
      <b/>
      <u val="single"/>
      <sz val="12"/>
      <color indexed="10"/>
      <name val="Times New Roman"/>
      <family val="1"/>
    </font>
    <font>
      <b/>
      <u val="singleAccounting"/>
      <sz val="12"/>
      <color indexed="10"/>
      <name val="Times New Roman"/>
      <family val="1"/>
    </font>
    <font>
      <sz val="11"/>
      <color indexed="8"/>
      <name val="Times New Roman"/>
      <family val="1"/>
    </font>
    <font>
      <i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9"/>
      <name val="Times New Roman"/>
      <family val="2"/>
    </font>
    <font>
      <i/>
      <sz val="12"/>
      <color indexed="9"/>
      <name val="Times New Roman"/>
      <family val="2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Calibri"/>
      <family val="2"/>
    </font>
    <font>
      <sz val="12"/>
      <color rgb="FF002060"/>
      <name val="Calibri"/>
      <family val="2"/>
    </font>
    <font>
      <sz val="12"/>
      <color theme="5" tint="-0.4999699890613556"/>
      <name val="Calibri"/>
      <family val="2"/>
    </font>
    <font>
      <sz val="12"/>
      <color theme="7" tint="-0.24997000396251678"/>
      <name val="Calibri"/>
      <family val="2"/>
    </font>
    <font>
      <i/>
      <sz val="11"/>
      <color theme="2" tint="-0.8999800086021423"/>
      <name val="Calibri"/>
      <family val="2"/>
    </font>
    <font>
      <i/>
      <sz val="10"/>
      <color theme="7" tint="-0.4999699890613556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Calibri"/>
      <family val="2"/>
    </font>
    <font>
      <sz val="12"/>
      <color theme="5" tint="-0.4999699890613556"/>
      <name val="Times New Roman"/>
      <family val="1"/>
    </font>
    <font>
      <b/>
      <sz val="12"/>
      <color theme="7" tint="-0.24997000396251678"/>
      <name val="Times New Roman"/>
      <family val="1"/>
    </font>
    <font>
      <sz val="12"/>
      <color theme="7" tint="-0.24997000396251678"/>
      <name val="Times New Roman"/>
      <family val="1"/>
    </font>
    <font>
      <b/>
      <sz val="12"/>
      <color theme="7" tint="-0.24997000396251678"/>
      <name val="Calibri"/>
      <family val="2"/>
    </font>
    <font>
      <sz val="12"/>
      <color rgb="FF00206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Calibri"/>
      <family val="2"/>
    </font>
    <font>
      <b/>
      <sz val="12"/>
      <color rgb="FF002060"/>
      <name val="Calibri"/>
      <family val="2"/>
    </font>
    <font>
      <i/>
      <sz val="11"/>
      <color theme="2" tint="-0.8999800086021423"/>
      <name val="Times New Roman"/>
      <family val="1"/>
    </font>
    <font>
      <b/>
      <i/>
      <sz val="11"/>
      <color theme="2" tint="-0.8999800086021423"/>
      <name val="Calibri"/>
      <family val="2"/>
    </font>
    <font>
      <i/>
      <sz val="10"/>
      <color theme="7" tint="-0.4999699890613556"/>
      <name val="Times New Roman"/>
      <family val="1"/>
    </font>
    <font>
      <b/>
      <i/>
      <sz val="10"/>
      <color theme="7" tint="-0.4999699890613556"/>
      <name val="Calibri"/>
      <family val="2"/>
    </font>
    <font>
      <b/>
      <u val="single"/>
      <sz val="12"/>
      <color rgb="FFFF0000"/>
      <name val="Times New Roman"/>
      <family val="1"/>
    </font>
    <font>
      <b/>
      <u val="singleAccounting"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0"/>
      <name val="Times New Roman"/>
      <family val="2"/>
    </font>
    <font>
      <i/>
      <sz val="12"/>
      <color theme="0"/>
      <name val="Times New Roman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hair"/>
      <bottom style="hair"/>
    </border>
    <border>
      <left style="thin"/>
      <right style="thin"/>
      <top style="hair"/>
      <bottom style="hair"/>
    </border>
    <border>
      <left style="thick"/>
      <right style="thin"/>
      <top style="thin"/>
      <bottom style="hair"/>
    </border>
    <border>
      <left style="thin"/>
      <right style="thin"/>
      <top style="thin"/>
      <bottom style="hair"/>
    </border>
    <border>
      <left style="thick"/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hair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26" borderId="0" applyNumberFormat="0" applyBorder="0" applyAlignment="0" applyProtection="0"/>
    <xf numFmtId="0" fontId="95" fillId="27" borderId="1" applyNumberFormat="0" applyAlignment="0" applyProtection="0"/>
    <xf numFmtId="0" fontId="9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29" borderId="0" applyNumberFormat="0" applyBorder="0" applyAlignment="0" applyProtection="0"/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2" fillId="0" borderId="5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30" borderId="1" applyNumberFormat="0" applyAlignment="0" applyProtection="0"/>
    <xf numFmtId="0" fontId="105" fillId="0" borderId="6" applyNumberFormat="0" applyFill="0" applyAlignment="0" applyProtection="0"/>
    <xf numFmtId="0" fontId="10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107" fillId="27" borderId="8" applyNumberFormat="0" applyAlignment="0" applyProtection="0"/>
    <xf numFmtId="9" fontId="0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9" applyNumberFormat="0" applyFill="0" applyAlignment="0" applyProtection="0"/>
    <xf numFmtId="0" fontId="110" fillId="0" borderId="0" applyNumberFormat="0" applyFill="0" applyBorder="0" applyAlignment="0" applyProtection="0"/>
  </cellStyleXfs>
  <cellXfs count="758">
    <xf numFmtId="0" fontId="0" fillId="0" borderId="0" xfId="0" applyAlignment="1">
      <alignment/>
    </xf>
    <xf numFmtId="0" fontId="111" fillId="0" borderId="0" xfId="0" applyFont="1" applyAlignment="1">
      <alignment/>
    </xf>
    <xf numFmtId="0" fontId="111" fillId="0" borderId="0" xfId="0" applyFont="1" applyAlignment="1">
      <alignment horizontal="center" vertical="center"/>
    </xf>
    <xf numFmtId="0" fontId="111" fillId="0" borderId="0" xfId="0" applyFont="1" applyFill="1" applyAlignment="1">
      <alignment/>
    </xf>
    <xf numFmtId="0" fontId="111" fillId="0" borderId="0" xfId="0" applyFont="1" applyAlignment="1">
      <alignment horizontal="center" vertical="center" wrapText="1"/>
    </xf>
    <xf numFmtId="180" fontId="112" fillId="33" borderId="10" xfId="42" applyNumberFormat="1" applyFont="1" applyFill="1" applyBorder="1" applyAlignment="1">
      <alignment horizontal="center" vertical="center" wrapText="1"/>
    </xf>
    <xf numFmtId="0" fontId="111" fillId="0" borderId="0" xfId="0" applyFont="1" applyFill="1" applyAlignment="1">
      <alignment horizontal="center" vertical="center"/>
    </xf>
    <xf numFmtId="180" fontId="112" fillId="33" borderId="11" xfId="42" applyNumberFormat="1" applyFont="1" applyFill="1" applyBorder="1" applyAlignment="1">
      <alignment horizontal="center" vertical="center" wrapText="1"/>
    </xf>
    <xf numFmtId="180" fontId="112" fillId="34" borderId="11" xfId="42" applyNumberFormat="1" applyFont="1" applyFill="1" applyBorder="1" applyAlignment="1">
      <alignment horizontal="center" vertical="center" wrapText="1"/>
    </xf>
    <xf numFmtId="180" fontId="112" fillId="7" borderId="10" xfId="42" applyNumberFormat="1" applyFont="1" applyFill="1" applyBorder="1" applyAlignment="1">
      <alignment horizontal="center" vertical="center" wrapText="1"/>
    </xf>
    <xf numFmtId="0" fontId="113" fillId="5" borderId="0" xfId="0" applyFont="1" applyFill="1" applyAlignment="1">
      <alignment/>
    </xf>
    <xf numFmtId="0" fontId="114" fillId="12" borderId="0" xfId="0" applyFont="1" applyFill="1" applyAlignment="1">
      <alignment/>
    </xf>
    <xf numFmtId="0" fontId="114" fillId="12" borderId="0" xfId="0" applyFont="1" applyFill="1" applyAlignment="1">
      <alignment vertical="center"/>
    </xf>
    <xf numFmtId="0" fontId="115" fillId="2" borderId="0" xfId="0" applyFont="1" applyFill="1" applyAlignment="1">
      <alignment/>
    </xf>
    <xf numFmtId="0" fontId="116" fillId="7" borderId="0" xfId="0" applyFont="1" applyFill="1" applyAlignment="1">
      <alignment/>
    </xf>
    <xf numFmtId="0" fontId="117" fillId="6" borderId="0" xfId="0" applyFont="1" applyFill="1" applyAlignment="1">
      <alignment/>
    </xf>
    <xf numFmtId="0" fontId="118" fillId="35" borderId="0" xfId="0" applyFont="1" applyFill="1" applyAlignment="1">
      <alignment vertical="center"/>
    </xf>
    <xf numFmtId="180" fontId="112" fillId="33" borderId="12" xfId="42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1" xfId="0" applyFont="1" applyBorder="1" applyAlignment="1" quotePrefix="1">
      <alignment vertical="center" wrapText="1"/>
    </xf>
    <xf numFmtId="0" fontId="0" fillId="0" borderId="11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19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1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8" fillId="0" borderId="11" xfId="0" applyFont="1" applyBorder="1" applyAlignment="1" quotePrefix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/>
    </xf>
    <xf numFmtId="0" fontId="15" fillId="0" borderId="11" xfId="0" applyFont="1" applyBorder="1" applyAlignment="1">
      <alignment vertical="center" wrapText="1"/>
    </xf>
    <xf numFmtId="0" fontId="9" fillId="0" borderId="11" xfId="0" applyFont="1" applyBorder="1" applyAlignment="1" quotePrefix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 quotePrefix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17" fillId="1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111" fillId="0" borderId="0" xfId="0" applyFont="1" applyAlignment="1">
      <alignment vertical="center"/>
    </xf>
    <xf numFmtId="0" fontId="111" fillId="0" borderId="0" xfId="0" applyFont="1" applyFill="1" applyAlignment="1">
      <alignment vertical="center"/>
    </xf>
    <xf numFmtId="0" fontId="120" fillId="0" borderId="0" xfId="0" applyFont="1" applyAlignment="1">
      <alignment vertical="center"/>
    </xf>
    <xf numFmtId="0" fontId="120" fillId="0" borderId="0" xfId="0" applyFont="1" applyAlignment="1">
      <alignment/>
    </xf>
    <xf numFmtId="0" fontId="120" fillId="0" borderId="0" xfId="0" applyFont="1" applyFill="1" applyAlignment="1">
      <alignment vertical="center"/>
    </xf>
    <xf numFmtId="0" fontId="120" fillId="0" borderId="0" xfId="0" applyFont="1" applyFill="1" applyAlignment="1">
      <alignment horizontal="center" vertical="center"/>
    </xf>
    <xf numFmtId="0" fontId="120" fillId="0" borderId="0" xfId="0" applyFont="1" applyAlignment="1">
      <alignment horizontal="center" vertical="center"/>
    </xf>
    <xf numFmtId="0" fontId="112" fillId="0" borderId="0" xfId="0" applyFont="1" applyAlignment="1">
      <alignment wrapText="1"/>
    </xf>
    <xf numFmtId="180" fontId="112" fillId="36" borderId="11" xfId="42" applyNumberFormat="1" applyFont="1" applyFill="1" applyBorder="1" applyAlignment="1">
      <alignment horizontal="center" vertical="center" wrapText="1"/>
    </xf>
    <xf numFmtId="180" fontId="112" fillId="36" borderId="11" xfId="42" applyNumberFormat="1" applyFont="1" applyFill="1" applyBorder="1" applyAlignment="1">
      <alignment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180" fontId="0" fillId="4" borderId="11" xfId="42" applyNumberFormat="1" applyFont="1" applyFill="1" applyBorder="1" applyAlignment="1">
      <alignment horizontal="center" vertical="center" wrapText="1"/>
    </xf>
    <xf numFmtId="180" fontId="0" fillId="4" borderId="15" xfId="42" applyNumberFormat="1" applyFont="1" applyFill="1" applyBorder="1" applyAlignment="1">
      <alignment horizontal="center" vertical="center" wrapText="1"/>
    </xf>
    <xf numFmtId="180" fontId="0" fillId="4" borderId="12" xfId="42" applyNumberFormat="1" applyFont="1" applyFill="1" applyBorder="1" applyAlignment="1">
      <alignment horizontal="center" vertical="center" wrapText="1"/>
    </xf>
    <xf numFmtId="180" fontId="0" fillId="4" borderId="10" xfId="42" applyNumberFormat="1" applyFont="1" applyFill="1" applyBorder="1" applyAlignment="1">
      <alignment horizontal="center" vertical="center" wrapText="1"/>
    </xf>
    <xf numFmtId="0" fontId="111" fillId="4" borderId="0" xfId="0" applyFont="1" applyFill="1" applyAlignment="1">
      <alignment horizontal="center" vertical="center" wrapText="1"/>
    </xf>
    <xf numFmtId="0" fontId="121" fillId="2" borderId="16" xfId="0" applyFont="1" applyFill="1" applyBorder="1" applyAlignment="1">
      <alignment horizontal="center" vertical="center"/>
    </xf>
    <xf numFmtId="0" fontId="121" fillId="2" borderId="17" xfId="0" applyFont="1" applyFill="1" applyBorder="1" applyAlignment="1">
      <alignment wrapText="1"/>
    </xf>
    <xf numFmtId="180" fontId="121" fillId="2" borderId="17" xfId="42" applyNumberFormat="1" applyFont="1" applyFill="1" applyBorder="1" applyAlignment="1">
      <alignment horizontal="center" vertical="center"/>
    </xf>
    <xf numFmtId="180" fontId="121" fillId="2" borderId="17" xfId="42" applyNumberFormat="1" applyFont="1" applyFill="1" applyBorder="1" applyAlignment="1">
      <alignment vertical="center"/>
    </xf>
    <xf numFmtId="9" fontId="121" fillId="2" borderId="17" xfId="62" applyFont="1" applyFill="1" applyBorder="1" applyAlignment="1">
      <alignment horizontal="center" vertical="center"/>
    </xf>
    <xf numFmtId="0" fontId="122" fillId="7" borderId="16" xfId="0" applyFont="1" applyFill="1" applyBorder="1" applyAlignment="1">
      <alignment horizontal="center" vertical="center"/>
    </xf>
    <xf numFmtId="0" fontId="122" fillId="7" borderId="17" xfId="0" applyFont="1" applyFill="1" applyBorder="1" applyAlignment="1">
      <alignment wrapText="1"/>
    </xf>
    <xf numFmtId="180" fontId="122" fillId="7" borderId="17" xfId="42" applyNumberFormat="1" applyFont="1" applyFill="1" applyBorder="1" applyAlignment="1">
      <alignment horizontal="center" vertical="center"/>
    </xf>
    <xf numFmtId="180" fontId="123" fillId="7" borderId="17" xfId="42" applyNumberFormat="1" applyFont="1" applyFill="1" applyBorder="1" applyAlignment="1">
      <alignment horizontal="center" vertical="center"/>
    </xf>
    <xf numFmtId="180" fontId="123" fillId="7" borderId="17" xfId="42" applyNumberFormat="1" applyFont="1" applyFill="1" applyBorder="1" applyAlignment="1">
      <alignment vertical="center"/>
    </xf>
    <xf numFmtId="9" fontId="123" fillId="7" borderId="17" xfId="62" applyFont="1" applyFill="1" applyBorder="1" applyAlignment="1">
      <alignment horizontal="center" vertical="center"/>
    </xf>
    <xf numFmtId="0" fontId="116" fillId="7" borderId="17" xfId="0" applyFont="1" applyFill="1" applyBorder="1" applyAlignment="1">
      <alignment horizontal="center" vertical="center"/>
    </xf>
    <xf numFmtId="0" fontId="124" fillId="7" borderId="17" xfId="0" applyFont="1" applyFill="1" applyBorder="1" applyAlignment="1">
      <alignment horizontal="center" vertical="center"/>
    </xf>
    <xf numFmtId="0" fontId="115" fillId="2" borderId="17" xfId="0" applyFont="1" applyFill="1" applyBorder="1" applyAlignment="1">
      <alignment horizontal="center" vertical="center"/>
    </xf>
    <xf numFmtId="0" fontId="115" fillId="2" borderId="17" xfId="0" applyFont="1" applyFill="1" applyBorder="1" applyAlignment="1">
      <alignment horizontal="center" vertical="center"/>
    </xf>
    <xf numFmtId="180" fontId="125" fillId="12" borderId="17" xfId="42" applyNumberFormat="1" applyFont="1" applyFill="1" applyBorder="1" applyAlignment="1">
      <alignment horizontal="center" vertical="center"/>
    </xf>
    <xf numFmtId="180" fontId="125" fillId="12" borderId="17" xfId="42" applyNumberFormat="1" applyFont="1" applyFill="1" applyBorder="1" applyAlignment="1">
      <alignment vertical="center"/>
    </xf>
    <xf numFmtId="9" fontId="125" fillId="12" borderId="17" xfId="62" applyFont="1" applyFill="1" applyBorder="1" applyAlignment="1">
      <alignment horizontal="center" vertical="center"/>
    </xf>
    <xf numFmtId="0" fontId="126" fillId="5" borderId="18" xfId="0" applyFont="1" applyFill="1" applyBorder="1" applyAlignment="1">
      <alignment horizontal="center" vertical="center"/>
    </xf>
    <xf numFmtId="0" fontId="126" fillId="5" borderId="19" xfId="0" applyFont="1" applyFill="1" applyBorder="1" applyAlignment="1">
      <alignment wrapText="1"/>
    </xf>
    <xf numFmtId="180" fontId="119" fillId="5" borderId="19" xfId="42" applyNumberFormat="1" applyFont="1" applyFill="1" applyBorder="1" applyAlignment="1">
      <alignment horizontal="center" vertical="center"/>
    </xf>
    <xf numFmtId="180" fontId="119" fillId="5" borderId="19" xfId="42" applyNumberFormat="1" applyFont="1" applyFill="1" applyBorder="1" applyAlignment="1">
      <alignment vertical="center"/>
    </xf>
    <xf numFmtId="9" fontId="119" fillId="5" borderId="19" xfId="62" applyFont="1" applyFill="1" applyBorder="1" applyAlignment="1">
      <alignment horizontal="center" vertical="center"/>
    </xf>
    <xf numFmtId="0" fontId="113" fillId="5" borderId="19" xfId="0" applyFont="1" applyFill="1" applyBorder="1" applyAlignment="1">
      <alignment horizontal="center" vertical="center"/>
    </xf>
    <xf numFmtId="0" fontId="127" fillId="5" borderId="19" xfId="0" applyFont="1" applyFill="1" applyBorder="1" applyAlignment="1">
      <alignment horizontal="center" vertical="center"/>
    </xf>
    <xf numFmtId="0" fontId="125" fillId="12" borderId="16" xfId="0" applyFont="1" applyFill="1" applyBorder="1" applyAlignment="1">
      <alignment horizontal="center" vertical="center"/>
    </xf>
    <xf numFmtId="0" fontId="125" fillId="12" borderId="17" xfId="0" applyFont="1" applyFill="1" applyBorder="1" applyAlignment="1">
      <alignment wrapText="1"/>
    </xf>
    <xf numFmtId="0" fontId="114" fillId="12" borderId="17" xfId="0" applyFont="1" applyFill="1" applyBorder="1" applyAlignment="1">
      <alignment horizontal="center" vertical="center"/>
    </xf>
    <xf numFmtId="0" fontId="125" fillId="12" borderId="17" xfId="0" applyFont="1" applyFill="1" applyBorder="1" applyAlignment="1">
      <alignment horizontal="center" vertical="center"/>
    </xf>
    <xf numFmtId="0" fontId="128" fillId="12" borderId="17" xfId="0" applyFont="1" applyFill="1" applyBorder="1" applyAlignment="1">
      <alignment horizontal="center" vertical="center"/>
    </xf>
    <xf numFmtId="0" fontId="129" fillId="6" borderId="16" xfId="0" applyFont="1" applyFill="1" applyBorder="1" applyAlignment="1" quotePrefix="1">
      <alignment horizontal="center" vertical="center"/>
    </xf>
    <xf numFmtId="0" fontId="129" fillId="6" borderId="17" xfId="0" applyFont="1" applyFill="1" applyBorder="1" applyAlignment="1">
      <alignment wrapText="1"/>
    </xf>
    <xf numFmtId="180" fontId="129" fillId="6" borderId="17" xfId="42" applyNumberFormat="1" applyFont="1" applyFill="1" applyBorder="1" applyAlignment="1">
      <alignment horizontal="center" vertical="center"/>
    </xf>
    <xf numFmtId="180" fontId="129" fillId="6" borderId="17" xfId="42" applyNumberFormat="1" applyFont="1" applyFill="1" applyBorder="1" applyAlignment="1">
      <alignment vertical="center"/>
    </xf>
    <xf numFmtId="9" fontId="129" fillId="6" borderId="17" xfId="62" applyFont="1" applyFill="1" applyBorder="1" applyAlignment="1">
      <alignment horizontal="center" vertical="center"/>
    </xf>
    <xf numFmtId="0" fontId="117" fillId="6" borderId="17" xfId="0" applyFont="1" applyFill="1" applyBorder="1" applyAlignment="1">
      <alignment horizontal="center" vertical="center"/>
    </xf>
    <xf numFmtId="0" fontId="130" fillId="6" borderId="17" xfId="0" applyFont="1" applyFill="1" applyBorder="1" applyAlignment="1">
      <alignment horizontal="center" vertical="center"/>
    </xf>
    <xf numFmtId="0" fontId="129" fillId="10" borderId="16" xfId="0" applyFont="1" applyFill="1" applyBorder="1" applyAlignment="1">
      <alignment horizontal="center" vertical="center"/>
    </xf>
    <xf numFmtId="49" fontId="129" fillId="10" borderId="17" xfId="0" applyNumberFormat="1" applyFont="1" applyFill="1" applyBorder="1" applyAlignment="1">
      <alignment wrapText="1"/>
    </xf>
    <xf numFmtId="180" fontId="129" fillId="10" borderId="17" xfId="42" applyNumberFormat="1" applyFont="1" applyFill="1" applyBorder="1" applyAlignment="1">
      <alignment horizontal="center" vertical="center"/>
    </xf>
    <xf numFmtId="180" fontId="129" fillId="10" borderId="17" xfId="42" applyNumberFormat="1" applyFont="1" applyFill="1" applyBorder="1" applyAlignment="1">
      <alignment vertical="center"/>
    </xf>
    <xf numFmtId="9" fontId="129" fillId="10" borderId="17" xfId="62" applyFont="1" applyFill="1" applyBorder="1" applyAlignment="1">
      <alignment horizontal="center" vertical="center"/>
    </xf>
    <xf numFmtId="0" fontId="117" fillId="10" borderId="17" xfId="0" applyFont="1" applyFill="1" applyBorder="1" applyAlignment="1">
      <alignment horizontal="center" vertical="center"/>
    </xf>
    <xf numFmtId="0" fontId="114" fillId="10" borderId="17" xfId="0" applyFont="1" applyFill="1" applyBorder="1" applyAlignment="1">
      <alignment horizontal="center" vertical="center"/>
    </xf>
    <xf numFmtId="0" fontId="125" fillId="10" borderId="17" xfId="0" applyFont="1" applyFill="1" applyBorder="1" applyAlignment="1">
      <alignment horizontal="center" vertical="center"/>
    </xf>
    <xf numFmtId="0" fontId="130" fillId="10" borderId="17" xfId="0" applyFont="1" applyFill="1" applyBorder="1" applyAlignment="1">
      <alignment horizontal="center" vertical="center"/>
    </xf>
    <xf numFmtId="0" fontId="125" fillId="12" borderId="17" xfId="0" applyFont="1" applyFill="1" applyBorder="1" applyAlignment="1">
      <alignment horizontal="justify" vertical="center" wrapText="1"/>
    </xf>
    <xf numFmtId="0" fontId="131" fillId="35" borderId="16" xfId="0" applyFont="1" applyFill="1" applyBorder="1" applyAlignment="1" quotePrefix="1">
      <alignment horizontal="center" vertical="center"/>
    </xf>
    <xf numFmtId="0" fontId="131" fillId="35" borderId="17" xfId="0" applyFont="1" applyFill="1" applyBorder="1" applyAlignment="1">
      <alignment vertical="center" wrapText="1"/>
    </xf>
    <xf numFmtId="180" fontId="131" fillId="35" borderId="17" xfId="42" applyNumberFormat="1" applyFont="1" applyFill="1" applyBorder="1" applyAlignment="1">
      <alignment horizontal="center" vertical="center"/>
    </xf>
    <xf numFmtId="180" fontId="131" fillId="35" borderId="17" xfId="42" applyNumberFormat="1" applyFont="1" applyFill="1" applyBorder="1" applyAlignment="1">
      <alignment vertical="center"/>
    </xf>
    <xf numFmtId="9" fontId="131" fillId="35" borderId="17" xfId="62" applyFont="1" applyFill="1" applyBorder="1" applyAlignment="1">
      <alignment horizontal="center" vertical="center"/>
    </xf>
    <xf numFmtId="0" fontId="118" fillId="35" borderId="17" xfId="0" applyFont="1" applyFill="1" applyBorder="1" applyAlignment="1">
      <alignment horizontal="center" vertical="center"/>
    </xf>
    <xf numFmtId="0" fontId="132" fillId="35" borderId="17" xfId="0" applyFont="1" applyFill="1" applyBorder="1" applyAlignment="1">
      <alignment horizontal="center" vertical="center"/>
    </xf>
    <xf numFmtId="0" fontId="125" fillId="12" borderId="17" xfId="0" applyFont="1" applyFill="1" applyBorder="1" applyAlignment="1">
      <alignment vertical="center" wrapText="1"/>
    </xf>
    <xf numFmtId="0" fontId="129" fillId="6" borderId="16" xfId="0" applyFont="1" applyFill="1" applyBorder="1" applyAlignment="1">
      <alignment horizontal="center" vertical="center"/>
    </xf>
    <xf numFmtId="0" fontId="129" fillId="6" borderId="17" xfId="0" applyFont="1" applyFill="1" applyBorder="1" applyAlignment="1">
      <alignment horizontal="justify" wrapText="1"/>
    </xf>
    <xf numFmtId="0" fontId="126" fillId="5" borderId="16" xfId="0" applyFont="1" applyFill="1" applyBorder="1" applyAlignment="1">
      <alignment horizontal="center" vertical="center"/>
    </xf>
    <xf numFmtId="0" fontId="126" fillId="5" borderId="17" xfId="0" applyFont="1" applyFill="1" applyBorder="1" applyAlignment="1">
      <alignment wrapText="1"/>
    </xf>
    <xf numFmtId="180" fontId="119" fillId="5" borderId="17" xfId="42" applyNumberFormat="1" applyFont="1" applyFill="1" applyBorder="1" applyAlignment="1">
      <alignment horizontal="center" vertical="center"/>
    </xf>
    <xf numFmtId="180" fontId="119" fillId="5" borderId="17" xfId="42" applyNumberFormat="1" applyFont="1" applyFill="1" applyBorder="1" applyAlignment="1">
      <alignment vertical="center"/>
    </xf>
    <xf numFmtId="9" fontId="119" fillId="5" borderId="17" xfId="62" applyFont="1" applyFill="1" applyBorder="1" applyAlignment="1">
      <alignment horizontal="center" vertical="center"/>
    </xf>
    <xf numFmtId="0" fontId="113" fillId="5" borderId="17" xfId="0" applyFont="1" applyFill="1" applyBorder="1" applyAlignment="1">
      <alignment horizontal="center" vertical="center"/>
    </xf>
    <xf numFmtId="0" fontId="127" fillId="5" borderId="17" xfId="0" applyFont="1" applyFill="1" applyBorder="1" applyAlignment="1">
      <alignment horizontal="center" vertical="center"/>
    </xf>
    <xf numFmtId="0" fontId="131" fillId="35" borderId="16" xfId="0" applyFont="1" applyFill="1" applyBorder="1" applyAlignment="1">
      <alignment horizontal="center" vertical="center"/>
    </xf>
    <xf numFmtId="0" fontId="125" fillId="12" borderId="20" xfId="0" applyFont="1" applyFill="1" applyBorder="1" applyAlignment="1">
      <alignment horizontal="center" vertical="center"/>
    </xf>
    <xf numFmtId="0" fontId="125" fillId="12" borderId="21" xfId="0" applyFont="1" applyFill="1" applyBorder="1" applyAlignment="1">
      <alignment wrapText="1"/>
    </xf>
    <xf numFmtId="180" fontId="125" fillId="12" borderId="21" xfId="42" applyNumberFormat="1" applyFont="1" applyFill="1" applyBorder="1" applyAlignment="1">
      <alignment horizontal="center" vertical="center"/>
    </xf>
    <xf numFmtId="180" fontId="125" fillId="12" borderId="21" xfId="42" applyNumberFormat="1" applyFont="1" applyFill="1" applyBorder="1" applyAlignment="1">
      <alignment vertical="center"/>
    </xf>
    <xf numFmtId="9" fontId="125" fillId="12" borderId="21" xfId="62" applyFont="1" applyFill="1" applyBorder="1" applyAlignment="1">
      <alignment horizontal="center" vertical="center"/>
    </xf>
    <xf numFmtId="0" fontId="114" fillId="12" borderId="22" xfId="0" applyFont="1" applyFill="1" applyBorder="1" applyAlignment="1">
      <alignment horizontal="center" vertical="center"/>
    </xf>
    <xf numFmtId="0" fontId="125" fillId="12" borderId="22" xfId="0" applyFont="1" applyFill="1" applyBorder="1" applyAlignment="1">
      <alignment horizontal="center" vertical="center"/>
    </xf>
    <xf numFmtId="0" fontId="128" fillId="12" borderId="2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180" fontId="9" fillId="0" borderId="11" xfId="42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26" fillId="0" borderId="11" xfId="58" applyFont="1" applyBorder="1" applyAlignment="1">
      <alignment horizontal="center" vertical="center" wrapText="1"/>
      <protection/>
    </xf>
    <xf numFmtId="0" fontId="26" fillId="0" borderId="11" xfId="58" applyFont="1" applyBorder="1" applyAlignment="1">
      <alignment horizontal="center" vertical="center"/>
      <protection/>
    </xf>
    <xf numFmtId="0" fontId="27" fillId="0" borderId="11" xfId="58" applyFont="1" applyBorder="1" applyAlignment="1">
      <alignment horizontal="center" vertical="center"/>
      <protection/>
    </xf>
    <xf numFmtId="1" fontId="30" fillId="0" borderId="11" xfId="59" applyNumberFormat="1" applyFont="1" applyFill="1" applyBorder="1" applyAlignment="1">
      <alignment vertical="center" wrapText="1"/>
      <protection/>
    </xf>
    <xf numFmtId="3" fontId="31" fillId="0" borderId="11" xfId="0" applyNumberFormat="1" applyFont="1" applyFill="1" applyBorder="1" applyAlignment="1">
      <alignment horizontal="right" vertical="center" wrapText="1"/>
    </xf>
    <xf numFmtId="0" fontId="32" fillId="0" borderId="11" xfId="58" applyFont="1" applyBorder="1" applyAlignment="1">
      <alignment horizontal="center" vertical="center"/>
      <protection/>
    </xf>
    <xf numFmtId="185" fontId="21" fillId="0" borderId="11" xfId="0" applyNumberFormat="1" applyFont="1" applyFill="1" applyBorder="1" applyAlignment="1">
      <alignment horizontal="center" vertical="center" wrapText="1"/>
    </xf>
    <xf numFmtId="0" fontId="34" fillId="0" borderId="11" xfId="58" applyFont="1" applyBorder="1" applyAlignment="1">
      <alignment vertical="center" wrapText="1"/>
      <protection/>
    </xf>
    <xf numFmtId="180" fontId="28" fillId="0" borderId="11" xfId="42" applyNumberFormat="1" applyFont="1" applyBorder="1" applyAlignment="1">
      <alignment vertical="center"/>
    </xf>
    <xf numFmtId="0" fontId="112" fillId="0" borderId="0" xfId="0" applyFont="1" applyAlignment="1">
      <alignment/>
    </xf>
    <xf numFmtId="0" fontId="35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1" fontId="25" fillId="0" borderId="0" xfId="59" applyNumberFormat="1" applyFont="1" applyFill="1" applyAlignment="1">
      <alignment vertical="center" wrapText="1"/>
      <protection/>
    </xf>
    <xf numFmtId="0" fontId="35" fillId="0" borderId="11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vertical="center" wrapText="1"/>
    </xf>
    <xf numFmtId="0" fontId="33" fillId="0" borderId="11" xfId="0" applyFont="1" applyBorder="1" applyAlignment="1">
      <alignment horizontal="left" vertical="center" wrapText="1"/>
    </xf>
    <xf numFmtId="0" fontId="33" fillId="0" borderId="11" xfId="0" applyFont="1" applyBorder="1" applyAlignment="1">
      <alignment vertical="center" wrapText="1"/>
    </xf>
    <xf numFmtId="49" fontId="35" fillId="0" borderId="11" xfId="0" applyNumberFormat="1" applyFont="1" applyBorder="1" applyAlignment="1">
      <alignment vertical="center" wrapText="1"/>
    </xf>
    <xf numFmtId="49" fontId="36" fillId="0" borderId="11" xfId="0" applyNumberFormat="1" applyFont="1" applyBorder="1" applyAlignment="1">
      <alignment vertical="center" wrapText="1"/>
    </xf>
    <xf numFmtId="49" fontId="35" fillId="0" borderId="11" xfId="0" applyNumberFormat="1" applyFont="1" applyBorder="1" applyAlignment="1">
      <alignment horizontal="center" vertical="center" wrapText="1"/>
    </xf>
    <xf numFmtId="49" fontId="35" fillId="0" borderId="0" xfId="0" applyNumberFormat="1" applyFont="1" applyAlignment="1">
      <alignment vertical="center" wrapText="1"/>
    </xf>
    <xf numFmtId="49" fontId="35" fillId="0" borderId="11" xfId="0" applyNumberFormat="1" applyFont="1" applyBorder="1" applyAlignment="1" quotePrefix="1">
      <alignment vertical="center" wrapText="1"/>
    </xf>
    <xf numFmtId="180" fontId="35" fillId="0" borderId="11" xfId="42" applyNumberFormat="1" applyFont="1" applyBorder="1" applyAlignment="1">
      <alignment horizontal="right" vertical="center" wrapText="1"/>
    </xf>
    <xf numFmtId="180" fontId="33" fillId="0" borderId="11" xfId="42" applyNumberFormat="1" applyFont="1" applyBorder="1" applyAlignment="1">
      <alignment horizontal="right" vertical="center" wrapText="1"/>
    </xf>
    <xf numFmtId="180" fontId="33" fillId="0" borderId="11" xfId="0" applyNumberFormat="1" applyFont="1" applyBorder="1" applyAlignment="1">
      <alignment vertical="center" wrapText="1"/>
    </xf>
    <xf numFmtId="180" fontId="35" fillId="0" borderId="11" xfId="0" applyNumberFormat="1" applyFont="1" applyBorder="1" applyAlignment="1">
      <alignment vertical="center" wrapText="1"/>
    </xf>
    <xf numFmtId="0" fontId="36" fillId="0" borderId="11" xfId="0" applyFont="1" applyBorder="1" applyAlignment="1">
      <alignment horizontal="center" vertical="center" wrapText="1"/>
    </xf>
    <xf numFmtId="49" fontId="37" fillId="0" borderId="11" xfId="0" applyNumberFormat="1" applyFont="1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0" fontId="37" fillId="0" borderId="0" xfId="0" applyFont="1" applyAlignment="1">
      <alignment vertical="center" wrapText="1"/>
    </xf>
    <xf numFmtId="180" fontId="33" fillId="0" borderId="11" xfId="42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vertical="center" wrapText="1"/>
    </xf>
    <xf numFmtId="180" fontId="2" fillId="0" borderId="11" xfId="0" applyNumberFormat="1" applyFont="1" applyBorder="1" applyAlignment="1">
      <alignment vertical="center" wrapText="1"/>
    </xf>
    <xf numFmtId="180" fontId="20" fillId="0" borderId="11" xfId="42" applyNumberFormat="1" applyFont="1" applyBorder="1" applyAlignment="1">
      <alignment horizontal="right" vertical="center" wrapText="1"/>
    </xf>
    <xf numFmtId="180" fontId="20" fillId="0" borderId="11" xfId="0" applyNumberFormat="1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185" fontId="9" fillId="0" borderId="11" xfId="42" applyNumberFormat="1" applyFont="1" applyFill="1" applyBorder="1" applyAlignment="1">
      <alignment vertical="center"/>
    </xf>
    <xf numFmtId="185" fontId="22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/>
    </xf>
    <xf numFmtId="0" fontId="20" fillId="0" borderId="11" xfId="0" applyFont="1" applyFill="1" applyBorder="1" applyAlignment="1">
      <alignment horizontal="left"/>
    </xf>
    <xf numFmtId="180" fontId="20" fillId="0" borderId="11" xfId="42" applyNumberFormat="1" applyFont="1" applyFill="1" applyBorder="1" applyAlignment="1">
      <alignment/>
    </xf>
    <xf numFmtId="180" fontId="20" fillId="0" borderId="11" xfId="42" applyNumberFormat="1" applyFont="1" applyFill="1" applyBorder="1" applyAlignment="1">
      <alignment horizontal="right"/>
    </xf>
    <xf numFmtId="0" fontId="9" fillId="0" borderId="11" xfId="0" applyFont="1" applyBorder="1" applyAlignment="1" quotePrefix="1">
      <alignment vertical="center" wrapText="1"/>
    </xf>
    <xf numFmtId="0" fontId="9" fillId="0" borderId="11" xfId="0" applyFont="1" applyBorder="1" applyAlignment="1">
      <alignment horizontal="center" vertical="center"/>
    </xf>
    <xf numFmtId="1" fontId="38" fillId="0" borderId="11" xfId="0" applyNumberFormat="1" applyFont="1" applyFill="1" applyBorder="1" applyAlignment="1">
      <alignment horizontal="right" vertical="center" wrapText="1"/>
    </xf>
    <xf numFmtId="194" fontId="38" fillId="0" borderId="11" xfId="62" applyNumberFormat="1" applyFont="1" applyFill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80" fontId="9" fillId="0" borderId="11" xfId="42" applyNumberFormat="1" applyFont="1" applyBorder="1" applyAlignment="1">
      <alignment vertical="center"/>
    </xf>
    <xf numFmtId="9" fontId="9" fillId="0" borderId="11" xfId="62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1" xfId="0" applyBorder="1" applyAlignment="1">
      <alignment/>
    </xf>
    <xf numFmtId="0" fontId="112" fillId="0" borderId="11" xfId="0" applyFont="1" applyBorder="1" applyAlignment="1">
      <alignment/>
    </xf>
    <xf numFmtId="0" fontId="2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12" fillId="0" borderId="0" xfId="0" applyFont="1" applyAlignment="1">
      <alignment horizontal="center"/>
    </xf>
    <xf numFmtId="0" fontId="112" fillId="0" borderId="0" xfId="0" applyFont="1" applyAlignment="1">
      <alignment horizontal="center" vertical="center"/>
    </xf>
    <xf numFmtId="0" fontId="112" fillId="33" borderId="24" xfId="0" applyFont="1" applyFill="1" applyBorder="1" applyAlignment="1">
      <alignment horizontal="center" vertical="center" wrapText="1"/>
    </xf>
    <xf numFmtId="0" fontId="112" fillId="33" borderId="25" xfId="0" applyFont="1" applyFill="1" applyBorder="1" applyAlignment="1">
      <alignment horizontal="center" vertical="center" wrapText="1"/>
    </xf>
    <xf numFmtId="0" fontId="112" fillId="33" borderId="25" xfId="0" applyFont="1" applyFill="1" applyBorder="1" applyAlignment="1">
      <alignment horizontal="center" vertical="center"/>
    </xf>
    <xf numFmtId="0" fontId="112" fillId="33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33" fillId="0" borderId="28" xfId="0" applyFont="1" applyBorder="1" applyAlignment="1">
      <alignment horizontal="center"/>
    </xf>
    <xf numFmtId="181" fontId="112" fillId="0" borderId="28" xfId="42" applyNumberFormat="1" applyFont="1" applyBorder="1" applyAlignment="1">
      <alignment vertical="center"/>
    </xf>
    <xf numFmtId="181" fontId="134" fillId="0" borderId="28" xfId="42" applyNumberFormat="1" applyFont="1" applyBorder="1" applyAlignment="1">
      <alignment vertical="center"/>
    </xf>
    <xf numFmtId="0" fontId="0" fillId="0" borderId="29" xfId="0" applyFont="1" applyBorder="1" applyAlignment="1">
      <alignment/>
    </xf>
    <xf numFmtId="0" fontId="112" fillId="33" borderId="11" xfId="0" applyFont="1" applyFill="1" applyBorder="1" applyAlignment="1">
      <alignment horizontal="center" vertical="center"/>
    </xf>
    <xf numFmtId="0" fontId="112" fillId="33" borderId="11" xfId="0" applyNumberFormat="1" applyFont="1" applyFill="1" applyBorder="1" applyAlignment="1">
      <alignment wrapText="1"/>
    </xf>
    <xf numFmtId="0" fontId="112" fillId="33" borderId="11" xfId="0" applyNumberFormat="1" applyFont="1" applyFill="1" applyBorder="1" applyAlignment="1">
      <alignment horizontal="center" vertical="center" wrapText="1"/>
    </xf>
    <xf numFmtId="181" fontId="112" fillId="33" borderId="11" xfId="42" applyNumberFormat="1" applyFont="1" applyFill="1" applyBorder="1" applyAlignment="1">
      <alignment vertical="center"/>
    </xf>
    <xf numFmtId="0" fontId="112" fillId="33" borderId="11" xfId="0" applyFont="1" applyFill="1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NumberFormat="1" applyFont="1" applyBorder="1" applyAlignment="1">
      <alignment wrapText="1"/>
    </xf>
    <xf numFmtId="0" fontId="0" fillId="0" borderId="31" xfId="0" applyNumberFormat="1" applyFont="1" applyBorder="1" applyAlignment="1">
      <alignment horizontal="center" vertical="center" wrapText="1"/>
    </xf>
    <xf numFmtId="181" fontId="0" fillId="0" borderId="31" xfId="42" applyNumberFormat="1" applyFont="1" applyBorder="1" applyAlignment="1">
      <alignment vertical="center"/>
    </xf>
    <xf numFmtId="0" fontId="0" fillId="0" borderId="32" xfId="0" applyNumberFormat="1" applyFont="1" applyBorder="1" applyAlignment="1">
      <alignment/>
    </xf>
    <xf numFmtId="0" fontId="135" fillId="0" borderId="33" xfId="0" applyFont="1" applyBorder="1" applyAlignment="1">
      <alignment horizontal="center" vertical="center"/>
    </xf>
    <xf numFmtId="0" fontId="135" fillId="0" borderId="34" xfId="0" applyFont="1" applyBorder="1" applyAlignment="1">
      <alignment horizontal="center" vertical="center"/>
    </xf>
    <xf numFmtId="0" fontId="135" fillId="0" borderId="34" xfId="0" applyNumberFormat="1" applyFont="1" applyBorder="1" applyAlignment="1" quotePrefix="1">
      <alignment wrapText="1"/>
    </xf>
    <xf numFmtId="0" fontId="135" fillId="0" borderId="34" xfId="0" applyNumberFormat="1" applyFont="1" applyBorder="1" applyAlignment="1">
      <alignment horizontal="center" vertical="center" wrapText="1"/>
    </xf>
    <xf numFmtId="181" fontId="135" fillId="0" borderId="34" xfId="42" applyNumberFormat="1" applyFont="1" applyBorder="1" applyAlignment="1">
      <alignment vertical="center"/>
    </xf>
    <xf numFmtId="0" fontId="135" fillId="0" borderId="35" xfId="0" applyNumberFormat="1" applyFont="1" applyBorder="1" applyAlignment="1">
      <alignment/>
    </xf>
    <xf numFmtId="0" fontId="135" fillId="0" borderId="0" xfId="0" applyFont="1" applyAlignment="1">
      <alignment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4" xfId="0" applyNumberFormat="1" applyFont="1" applyBorder="1" applyAlignment="1">
      <alignment wrapText="1"/>
    </xf>
    <xf numFmtId="0" fontId="0" fillId="0" borderId="34" xfId="0" applyNumberFormat="1" applyFont="1" applyBorder="1" applyAlignment="1">
      <alignment horizontal="center" vertical="center" wrapText="1"/>
    </xf>
    <xf numFmtId="181" fontId="0" fillId="0" borderId="34" xfId="42" applyNumberFormat="1" applyFont="1" applyBorder="1" applyAlignment="1">
      <alignment vertical="center"/>
    </xf>
    <xf numFmtId="0" fontId="0" fillId="0" borderId="35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NumberFormat="1" applyFont="1" applyBorder="1" applyAlignment="1">
      <alignment/>
    </xf>
    <xf numFmtId="0" fontId="0" fillId="0" borderId="34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135" fillId="0" borderId="35" xfId="0" applyFont="1" applyBorder="1" applyAlignment="1">
      <alignment/>
    </xf>
    <xf numFmtId="0" fontId="0" fillId="0" borderId="34" xfId="0" applyNumberFormat="1" applyFont="1" applyBorder="1" applyAlignment="1" quotePrefix="1">
      <alignment wrapText="1"/>
    </xf>
    <xf numFmtId="0" fontId="135" fillId="0" borderId="34" xfId="0" applyNumberFormat="1" applyFont="1" applyBorder="1" applyAlignment="1">
      <alignment wrapText="1"/>
    </xf>
    <xf numFmtId="0" fontId="112" fillId="0" borderId="33" xfId="0" applyFont="1" applyBorder="1" applyAlignment="1">
      <alignment horizontal="center" vertical="center"/>
    </xf>
    <xf numFmtId="0" fontId="112" fillId="0" borderId="34" xfId="0" applyNumberFormat="1" applyFont="1" applyBorder="1" applyAlignment="1">
      <alignment horizontal="center" vertical="center" wrapText="1"/>
    </xf>
    <xf numFmtId="181" fontId="112" fillId="0" borderId="34" xfId="42" applyNumberFormat="1" applyFont="1" applyBorder="1" applyAlignment="1">
      <alignment vertical="center"/>
    </xf>
    <xf numFmtId="0" fontId="112" fillId="0" borderId="35" xfId="0" applyFont="1" applyBorder="1" applyAlignment="1">
      <alignment/>
    </xf>
    <xf numFmtId="0" fontId="135" fillId="0" borderId="35" xfId="0" applyFont="1" applyBorder="1" applyAlignment="1">
      <alignment wrapText="1"/>
    </xf>
    <xf numFmtId="0" fontId="135" fillId="0" borderId="34" xfId="0" applyNumberFormat="1" applyFont="1" applyBorder="1" applyAlignment="1" quotePrefix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4" xfId="0" applyNumberFormat="1" applyFont="1" applyBorder="1" applyAlignment="1" quotePrefix="1">
      <alignment/>
    </xf>
    <xf numFmtId="0" fontId="10" fillId="0" borderId="34" xfId="0" applyNumberFormat="1" applyFont="1" applyBorder="1" applyAlignment="1" quotePrefix="1">
      <alignment horizontal="center" vertical="center"/>
    </xf>
    <xf numFmtId="0" fontId="10" fillId="0" borderId="34" xfId="0" applyNumberFormat="1" applyFont="1" applyBorder="1" applyAlignment="1">
      <alignment horizontal="center" vertical="center"/>
    </xf>
    <xf numFmtId="181" fontId="10" fillId="0" borderId="34" xfId="42" applyNumberFormat="1" applyFont="1" applyBorder="1" applyAlignment="1">
      <alignment vertical="center"/>
    </xf>
    <xf numFmtId="0" fontId="10" fillId="0" borderId="35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34" xfId="0" applyNumberFormat="1" applyFont="1" applyBorder="1" applyAlignment="1" quotePrefix="1">
      <alignment wrapText="1"/>
    </xf>
    <xf numFmtId="0" fontId="10" fillId="0" borderId="34" xfId="0" applyNumberFormat="1" applyFont="1" applyBorder="1" applyAlignment="1" quotePrefix="1">
      <alignment horizontal="center" vertical="center" wrapText="1"/>
    </xf>
    <xf numFmtId="0" fontId="10" fillId="0" borderId="34" xfId="0" applyNumberFormat="1" applyFont="1" applyBorder="1" applyAlignment="1">
      <alignment horizontal="center" vertical="center" wrapText="1"/>
    </xf>
    <xf numFmtId="0" fontId="10" fillId="0" borderId="35" xfId="0" applyFont="1" applyBorder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 horizontal="center" vertical="center" wrapText="1"/>
    </xf>
    <xf numFmtId="181" fontId="0" fillId="0" borderId="0" xfId="42" applyNumberFormat="1" applyFont="1" applyAlignment="1">
      <alignment vertical="center"/>
    </xf>
    <xf numFmtId="0" fontId="112" fillId="0" borderId="0" xfId="0" applyNumberFormat="1" applyFont="1" applyAlignment="1">
      <alignment wrapText="1"/>
    </xf>
    <xf numFmtId="0" fontId="112" fillId="0" borderId="0" xfId="0" applyNumberFormat="1" applyFont="1" applyAlignment="1">
      <alignment horizontal="center" vertical="center" wrapText="1"/>
    </xf>
    <xf numFmtId="181" fontId="112" fillId="0" borderId="0" xfId="42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12" fillId="0" borderId="0" xfId="0" applyFont="1" applyAlignment="1">
      <alignment horizontal="center"/>
    </xf>
    <xf numFmtId="0" fontId="29" fillId="0" borderId="11" xfId="58" applyFont="1" applyBorder="1" applyAlignment="1">
      <alignment horizontal="center" vertical="center"/>
      <protection/>
    </xf>
    <xf numFmtId="3" fontId="39" fillId="0" borderId="11" xfId="0" applyNumberFormat="1" applyFont="1" applyFill="1" applyBorder="1" applyAlignment="1">
      <alignment horizontal="right" vertical="center" wrapText="1"/>
    </xf>
    <xf numFmtId="0" fontId="23" fillId="0" borderId="36" xfId="0" applyFont="1" applyFill="1" applyBorder="1" applyAlignment="1">
      <alignment horizontal="right" vertical="center" wrapText="1"/>
    </xf>
    <xf numFmtId="0" fontId="29" fillId="37" borderId="11" xfId="58" applyFont="1" applyFill="1" applyBorder="1" applyAlignment="1">
      <alignment horizontal="center" vertical="center" wrapText="1"/>
      <protection/>
    </xf>
    <xf numFmtId="183" fontId="21" fillId="0" borderId="11" xfId="0" applyNumberFormat="1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180" fontId="22" fillId="0" borderId="11" xfId="0" applyNumberFormat="1" applyFont="1" applyFill="1" applyBorder="1" applyAlignment="1">
      <alignment vertical="center"/>
    </xf>
    <xf numFmtId="180" fontId="22" fillId="0" borderId="11" xfId="0" applyNumberFormat="1" applyFont="1" applyFill="1" applyBorder="1" applyAlignment="1">
      <alignment vertical="center" wrapText="1"/>
    </xf>
    <xf numFmtId="0" fontId="136" fillId="0" borderId="11" xfId="0" applyFont="1" applyBorder="1" applyAlignment="1">
      <alignment horizontal="center" vertical="center"/>
    </xf>
    <xf numFmtId="0" fontId="137" fillId="0" borderId="11" xfId="0" applyFont="1" applyBorder="1" applyAlignment="1">
      <alignment/>
    </xf>
    <xf numFmtId="0" fontId="136" fillId="0" borderId="11" xfId="0" applyFont="1" applyBorder="1" applyAlignment="1">
      <alignment/>
    </xf>
    <xf numFmtId="3" fontId="0" fillId="0" borderId="11" xfId="0" applyNumberFormat="1" applyFont="1" applyBorder="1" applyAlignment="1">
      <alignment vertical="center"/>
    </xf>
    <xf numFmtId="0" fontId="137" fillId="0" borderId="11" xfId="0" applyFont="1" applyBorder="1" applyAlignment="1">
      <alignment horizontal="justify"/>
    </xf>
    <xf numFmtId="0" fontId="137" fillId="0" borderId="11" xfId="0" applyFont="1" applyBorder="1" applyAlignment="1">
      <alignment/>
    </xf>
    <xf numFmtId="0" fontId="13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38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180" fontId="8" fillId="6" borderId="10" xfId="42" applyNumberFormat="1" applyFont="1" applyFill="1" applyBorder="1" applyAlignment="1">
      <alignment horizontal="center" vertical="center" wrapText="1"/>
    </xf>
    <xf numFmtId="180" fontId="38" fillId="0" borderId="0" xfId="42" applyNumberFormat="1" applyFont="1" applyFill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Border="1" applyAlignment="1">
      <alignment/>
    </xf>
    <xf numFmtId="0" fontId="0" fillId="38" borderId="11" xfId="0" applyFont="1" applyFill="1" applyBorder="1" applyAlignment="1">
      <alignment horizontal="right" vertical="center"/>
    </xf>
    <xf numFmtId="1" fontId="0" fillId="10" borderId="11" xfId="0" applyNumberFormat="1" applyFont="1" applyFill="1" applyBorder="1" applyAlignment="1">
      <alignment horizontal="right" vertical="center"/>
    </xf>
    <xf numFmtId="0" fontId="0" fillId="10" borderId="11" xfId="0" applyFont="1" applyFill="1" applyBorder="1" applyAlignment="1">
      <alignment horizontal="right" vertical="center"/>
    </xf>
    <xf numFmtId="180" fontId="0" fillId="10" borderId="11" xfId="42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0" fillId="38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right" vertical="center"/>
    </xf>
    <xf numFmtId="0" fontId="0" fillId="38" borderId="11" xfId="0" applyFont="1" applyFill="1" applyBorder="1" applyAlignment="1">
      <alignment vertical="center" wrapText="1"/>
    </xf>
    <xf numFmtId="0" fontId="112" fillId="10" borderId="11" xfId="0" applyFont="1" applyFill="1" applyBorder="1" applyAlignment="1">
      <alignment horizontal="center" vertical="center"/>
    </xf>
    <xf numFmtId="0" fontId="112" fillId="10" borderId="11" xfId="0" applyFont="1" applyFill="1" applyBorder="1" applyAlignment="1">
      <alignment wrapText="1"/>
    </xf>
    <xf numFmtId="180" fontId="0" fillId="10" borderId="11" xfId="42" applyNumberFormat="1" applyFont="1" applyFill="1" applyBorder="1" applyAlignment="1">
      <alignment vertical="center"/>
    </xf>
    <xf numFmtId="180" fontId="0" fillId="10" borderId="11" xfId="42" applyNumberFormat="1" applyFont="1" applyFill="1" applyBorder="1" applyAlignment="1">
      <alignment horizontal="right" vertical="center"/>
    </xf>
    <xf numFmtId="0" fontId="0" fillId="10" borderId="11" xfId="0" applyFont="1" applyFill="1" applyBorder="1" applyAlignment="1">
      <alignment horizontal="right"/>
    </xf>
    <xf numFmtId="0" fontId="0" fillId="10" borderId="11" xfId="0" applyFont="1" applyFill="1" applyBorder="1" applyAlignment="1">
      <alignment/>
    </xf>
    <xf numFmtId="180" fontId="112" fillId="10" borderId="11" xfId="42" applyNumberFormat="1" applyFont="1" applyFill="1" applyBorder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180" fontId="0" fillId="38" borderId="11" xfId="42" applyNumberFormat="1" applyFont="1" applyFill="1" applyBorder="1" applyAlignment="1">
      <alignment horizontal="center" vertical="center"/>
    </xf>
    <xf numFmtId="180" fontId="0" fillId="0" borderId="11" xfId="42" applyNumberFormat="1" applyFont="1" applyFill="1" applyBorder="1" applyAlignment="1">
      <alignment horizontal="right" vertical="center"/>
    </xf>
    <xf numFmtId="180" fontId="0" fillId="38" borderId="11" xfId="42" applyNumberFormat="1" applyFont="1" applyFill="1" applyBorder="1" applyAlignment="1">
      <alignment horizontal="right" vertical="center"/>
    </xf>
    <xf numFmtId="194" fontId="0" fillId="38" borderId="11" xfId="62" applyNumberFormat="1" applyFont="1" applyFill="1" applyBorder="1" applyAlignment="1">
      <alignment horizontal="right" vertical="center"/>
    </xf>
    <xf numFmtId="9" fontId="0" fillId="38" borderId="11" xfId="62" applyNumberFormat="1" applyFont="1" applyFill="1" applyBorder="1" applyAlignment="1">
      <alignment horizontal="right" vertical="center"/>
    </xf>
    <xf numFmtId="180" fontId="0" fillId="38" borderId="11" xfId="42" applyNumberFormat="1" applyFont="1" applyFill="1" applyBorder="1" applyAlignment="1">
      <alignment vertical="center"/>
    </xf>
    <xf numFmtId="180" fontId="9" fillId="38" borderId="11" xfId="42" applyNumberFormat="1" applyFont="1" applyFill="1" applyBorder="1" applyAlignment="1">
      <alignment vertical="center"/>
    </xf>
    <xf numFmtId="43" fontId="0" fillId="38" borderId="11" xfId="42" applyNumberFormat="1" applyFont="1" applyFill="1" applyBorder="1" applyAlignment="1">
      <alignment vertical="center"/>
    </xf>
    <xf numFmtId="43" fontId="0" fillId="38" borderId="11" xfId="42" applyNumberFormat="1" applyFont="1" applyFill="1" applyBorder="1" applyAlignment="1">
      <alignment horizontal="right" vertical="center"/>
    </xf>
    <xf numFmtId="183" fontId="0" fillId="10" borderId="11" xfId="42" applyNumberFormat="1" applyFont="1" applyFill="1" applyBorder="1" applyAlignment="1">
      <alignment vertical="center"/>
    </xf>
    <xf numFmtId="183" fontId="9" fillId="10" borderId="11" xfId="42" applyNumberFormat="1" applyFont="1" applyFill="1" applyBorder="1" applyAlignment="1">
      <alignment vertical="center"/>
    </xf>
    <xf numFmtId="183" fontId="0" fillId="10" borderId="11" xfId="42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180" fontId="9" fillId="0" borderId="11" xfId="42" applyNumberFormat="1" applyFont="1" applyFill="1" applyBorder="1" applyAlignment="1">
      <alignment horizontal="center" vertical="center"/>
    </xf>
    <xf numFmtId="183" fontId="9" fillId="0" borderId="11" xfId="42" applyNumberFormat="1" applyFont="1" applyFill="1" applyBorder="1" applyAlignment="1">
      <alignment vertical="center"/>
    </xf>
    <xf numFmtId="183" fontId="9" fillId="0" borderId="11" xfId="42" applyNumberFormat="1" applyFont="1" applyFill="1" applyBorder="1" applyAlignment="1">
      <alignment horizontal="right" vertical="center"/>
    </xf>
    <xf numFmtId="43" fontId="9" fillId="38" borderId="11" xfId="42" applyNumberFormat="1" applyFont="1" applyFill="1" applyBorder="1" applyAlignment="1">
      <alignment horizontal="center" vertical="center"/>
    </xf>
    <xf numFmtId="180" fontId="9" fillId="0" borderId="11" xfId="42" applyNumberFormat="1" applyFont="1" applyFill="1" applyBorder="1" applyAlignment="1">
      <alignment horizontal="right" vertical="center"/>
    </xf>
    <xf numFmtId="0" fontId="8" fillId="10" borderId="11" xfId="0" applyFont="1" applyFill="1" applyBorder="1" applyAlignment="1">
      <alignment horizontal="center" vertical="center"/>
    </xf>
    <xf numFmtId="180" fontId="8" fillId="10" borderId="11" xfId="42" applyNumberFormat="1" applyFont="1" applyFill="1" applyBorder="1" applyAlignment="1">
      <alignment horizontal="center" vertical="center"/>
    </xf>
    <xf numFmtId="9" fontId="9" fillId="10" borderId="11" xfId="62" applyFont="1" applyFill="1" applyBorder="1" applyAlignment="1">
      <alignment horizontal="right" vertical="center"/>
    </xf>
    <xf numFmtId="180" fontId="9" fillId="10" borderId="11" xfId="42" applyNumberFormat="1" applyFont="1" applyFill="1" applyBorder="1" applyAlignment="1">
      <alignment horizontal="right" vertical="center"/>
    </xf>
    <xf numFmtId="183" fontId="9" fillId="10" borderId="11" xfId="42" applyNumberFormat="1" applyFont="1" applyFill="1" applyBorder="1" applyAlignment="1">
      <alignment horizontal="center" vertical="center"/>
    </xf>
    <xf numFmtId="183" fontId="0" fillId="0" borderId="11" xfId="42" applyNumberFormat="1" applyFont="1" applyFill="1" applyBorder="1" applyAlignment="1">
      <alignment horizontal="right" vertical="center"/>
    </xf>
    <xf numFmtId="0" fontId="9" fillId="38" borderId="11" xfId="0" applyFont="1" applyFill="1" applyBorder="1" applyAlignment="1">
      <alignment horizontal="center" vertical="center"/>
    </xf>
    <xf numFmtId="180" fontId="9" fillId="38" borderId="11" xfId="42" applyNumberFormat="1" applyFont="1" applyFill="1" applyBorder="1" applyAlignment="1">
      <alignment horizontal="center" vertical="center"/>
    </xf>
    <xf numFmtId="180" fontId="9" fillId="38" borderId="11" xfId="42" applyNumberFormat="1" applyFont="1" applyFill="1" applyBorder="1" applyAlignment="1">
      <alignment horizontal="right" vertical="center"/>
    </xf>
    <xf numFmtId="0" fontId="9" fillId="38" borderId="11" xfId="0" applyFont="1" applyFill="1" applyBorder="1" applyAlignment="1">
      <alignment vertical="center" wrapText="1"/>
    </xf>
    <xf numFmtId="180" fontId="9" fillId="10" borderId="11" xfId="42" applyNumberFormat="1" applyFont="1" applyFill="1" applyBorder="1" applyAlignment="1">
      <alignment horizontal="center" vertical="center"/>
    </xf>
    <xf numFmtId="183" fontId="9" fillId="10" borderId="11" xfId="42" applyNumberFormat="1" applyFont="1" applyFill="1" applyBorder="1" applyAlignment="1">
      <alignment horizontal="right" vertical="center"/>
    </xf>
    <xf numFmtId="3" fontId="9" fillId="38" borderId="11" xfId="0" applyNumberFormat="1" applyFont="1" applyFill="1" applyBorder="1" applyAlignment="1">
      <alignment vertical="center"/>
    </xf>
    <xf numFmtId="3" fontId="9" fillId="38" borderId="11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left" vertical="center" wrapText="1"/>
    </xf>
    <xf numFmtId="185" fontId="9" fillId="0" borderId="11" xfId="42" applyNumberFormat="1" applyFont="1" applyFill="1" applyBorder="1" applyAlignment="1">
      <alignment horizontal="center" vertical="center"/>
    </xf>
    <xf numFmtId="3" fontId="9" fillId="0" borderId="11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 wrapText="1"/>
    </xf>
    <xf numFmtId="9" fontId="9" fillId="38" borderId="11" xfId="62" applyFont="1" applyFill="1" applyBorder="1" applyAlignment="1">
      <alignment horizontal="right" vertical="center" wrapText="1"/>
    </xf>
    <xf numFmtId="9" fontId="9" fillId="0" borderId="11" xfId="42" applyNumberFormat="1" applyFont="1" applyFill="1" applyBorder="1" applyAlignment="1">
      <alignment horizontal="right" vertical="center" wrapText="1"/>
    </xf>
    <xf numFmtId="180" fontId="9" fillId="38" borderId="11" xfId="42" applyNumberFormat="1" applyFont="1" applyFill="1" applyBorder="1" applyAlignment="1">
      <alignment horizontal="right" vertical="center" wrapText="1"/>
    </xf>
    <xf numFmtId="9" fontId="9" fillId="0" borderId="11" xfId="62" applyFont="1" applyFill="1" applyBorder="1" applyAlignment="1">
      <alignment horizontal="right" vertical="center" wrapText="1"/>
    </xf>
    <xf numFmtId="180" fontId="9" fillId="0" borderId="11" xfId="42" applyNumberFormat="1" applyFont="1" applyFill="1" applyBorder="1" applyAlignment="1">
      <alignment horizontal="right" vertical="center" wrapText="1"/>
    </xf>
    <xf numFmtId="9" fontId="9" fillId="0" borderId="11" xfId="62" applyFont="1" applyFill="1" applyBorder="1" applyAlignment="1">
      <alignment horizontal="right" vertical="center"/>
    </xf>
    <xf numFmtId="0" fontId="9" fillId="0" borderId="11" xfId="62" applyNumberFormat="1" applyFont="1" applyFill="1" applyBorder="1" applyAlignment="1">
      <alignment vertical="center"/>
    </xf>
    <xf numFmtId="0" fontId="9" fillId="38" borderId="11" xfId="62" applyNumberFormat="1" applyFont="1" applyFill="1" applyBorder="1" applyAlignment="1">
      <alignment horizontal="right" vertical="center"/>
    </xf>
    <xf numFmtId="0" fontId="9" fillId="38" borderId="11" xfId="62" applyNumberFormat="1" applyFont="1" applyFill="1" applyBorder="1" applyAlignment="1">
      <alignment vertical="center"/>
    </xf>
    <xf numFmtId="9" fontId="9" fillId="38" borderId="11" xfId="62" applyFont="1" applyFill="1" applyBorder="1" applyAlignment="1">
      <alignment horizontal="right" vertical="center"/>
    </xf>
    <xf numFmtId="0" fontId="9" fillId="38" borderId="13" xfId="0" applyFont="1" applyFill="1" applyBorder="1" applyAlignment="1">
      <alignment horizontal="center" vertical="center"/>
    </xf>
    <xf numFmtId="0" fontId="9" fillId="38" borderId="13" xfId="0" applyFont="1" applyFill="1" applyBorder="1" applyAlignment="1">
      <alignment vertical="center" wrapText="1"/>
    </xf>
    <xf numFmtId="0" fontId="9" fillId="38" borderId="19" xfId="0" applyFont="1" applyFill="1" applyBorder="1" applyAlignment="1">
      <alignment horizontal="center" vertical="center"/>
    </xf>
    <xf numFmtId="0" fontId="9" fillId="38" borderId="19" xfId="0" applyFont="1" applyFill="1" applyBorder="1" applyAlignment="1" quotePrefix="1">
      <alignment vertical="center" wrapText="1"/>
    </xf>
    <xf numFmtId="0" fontId="9" fillId="38" borderId="22" xfId="0" applyFont="1" applyFill="1" applyBorder="1" applyAlignment="1">
      <alignment horizontal="center" vertical="center"/>
    </xf>
    <xf numFmtId="0" fontId="9" fillId="38" borderId="22" xfId="0" applyFont="1" applyFill="1" applyBorder="1" applyAlignment="1" quotePrefix="1">
      <alignment vertical="center" wrapText="1"/>
    </xf>
    <xf numFmtId="0" fontId="9" fillId="38" borderId="17" xfId="0" applyFont="1" applyFill="1" applyBorder="1" applyAlignment="1">
      <alignment horizontal="center" vertical="center"/>
    </xf>
    <xf numFmtId="0" fontId="9" fillId="38" borderId="17" xfId="0" applyFont="1" applyFill="1" applyBorder="1" applyAlignment="1" quotePrefix="1">
      <alignment vertical="center" wrapText="1"/>
    </xf>
    <xf numFmtId="0" fontId="9" fillId="38" borderId="37" xfId="0" applyFont="1" applyFill="1" applyBorder="1" applyAlignment="1">
      <alignment vertical="center"/>
    </xf>
    <xf numFmtId="0" fontId="9" fillId="0" borderId="19" xfId="0" applyFont="1" applyBorder="1" applyAlignment="1" quotePrefix="1">
      <alignment vertical="center" wrapText="1"/>
    </xf>
    <xf numFmtId="0" fontId="9" fillId="38" borderId="17" xfId="0" applyFont="1" applyFill="1" applyBorder="1" applyAlignment="1">
      <alignment vertical="center"/>
    </xf>
    <xf numFmtId="0" fontId="9" fillId="0" borderId="17" xfId="0" applyFont="1" applyBorder="1" applyAlignment="1" quotePrefix="1">
      <alignment vertical="center" wrapText="1"/>
    </xf>
    <xf numFmtId="0" fontId="9" fillId="38" borderId="22" xfId="0" applyFont="1" applyFill="1" applyBorder="1" applyAlignment="1">
      <alignment vertical="center"/>
    </xf>
    <xf numFmtId="0" fontId="9" fillId="0" borderId="22" xfId="0" applyFont="1" applyBorder="1" applyAlignment="1" quotePrefix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9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180" fontId="9" fillId="0" borderId="11" xfId="42" applyNumberFormat="1" applyFont="1" applyFill="1" applyBorder="1" applyAlignment="1">
      <alignment horizontal="center" vertical="center" wrapText="1"/>
    </xf>
    <xf numFmtId="0" fontId="125" fillId="0" borderId="0" xfId="0" applyFont="1" applyFill="1" applyBorder="1" applyAlignment="1">
      <alignment horizontal="right" vertical="center"/>
    </xf>
    <xf numFmtId="9" fontId="9" fillId="0" borderId="11" xfId="42" applyNumberFormat="1" applyFont="1" applyFill="1" applyBorder="1" applyAlignment="1">
      <alignment horizontal="right" vertical="center"/>
    </xf>
    <xf numFmtId="188" fontId="9" fillId="0" borderId="11" xfId="0" applyNumberFormat="1" applyFont="1" applyBorder="1" applyAlignment="1">
      <alignment horizontal="center" vertical="center"/>
    </xf>
    <xf numFmtId="220" fontId="9" fillId="0" borderId="11" xfId="42" applyNumberFormat="1" applyFont="1" applyFill="1" applyBorder="1" applyAlignment="1">
      <alignment horizontal="center" vertical="center"/>
    </xf>
    <xf numFmtId="9" fontId="0" fillId="38" borderId="11" xfId="0" applyNumberFormat="1" applyFont="1" applyFill="1" applyBorder="1" applyAlignment="1">
      <alignment horizontal="right" vertical="center"/>
    </xf>
    <xf numFmtId="9" fontId="9" fillId="0" borderId="11" xfId="0" applyNumberFormat="1" applyFont="1" applyBorder="1" applyAlignment="1">
      <alignment horizontal="right" vertical="center"/>
    </xf>
    <xf numFmtId="9" fontId="0" fillId="38" borderId="11" xfId="42" applyNumberFormat="1" applyFont="1" applyFill="1" applyBorder="1" applyAlignment="1">
      <alignment horizontal="right" vertical="center"/>
    </xf>
    <xf numFmtId="39" fontId="0" fillId="38" borderId="11" xfId="42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center" wrapText="1"/>
    </xf>
    <xf numFmtId="180" fontId="119" fillId="0" borderId="11" xfId="42" applyNumberFormat="1" applyFont="1" applyFill="1" applyBorder="1" applyAlignment="1">
      <alignment horizontal="right" vertical="center"/>
    </xf>
    <xf numFmtId="1" fontId="9" fillId="0" borderId="11" xfId="62" applyNumberFormat="1" applyFont="1" applyFill="1" applyBorder="1" applyAlignment="1">
      <alignment horizontal="right" vertical="center" wrapText="1"/>
    </xf>
    <xf numFmtId="0" fontId="0" fillId="38" borderId="11" xfId="0" applyFont="1" applyFill="1" applyBorder="1" applyAlignment="1">
      <alignment horizontal="left" vertical="center" wrapText="1"/>
    </xf>
    <xf numFmtId="0" fontId="112" fillId="10" borderId="11" xfId="0" applyFont="1" applyFill="1" applyBorder="1" applyAlignment="1">
      <alignment vertical="center" wrapText="1"/>
    </xf>
    <xf numFmtId="0" fontId="8" fillId="10" borderId="11" xfId="0" applyFont="1" applyFill="1" applyBorder="1" applyAlignment="1">
      <alignment vertical="center" wrapText="1"/>
    </xf>
    <xf numFmtId="0" fontId="9" fillId="10" borderId="11" xfId="0" applyFont="1" applyFill="1" applyBorder="1" applyAlignment="1">
      <alignment vertical="center"/>
    </xf>
    <xf numFmtId="3" fontId="0" fillId="38" borderId="11" xfId="0" applyNumberFormat="1" applyFont="1" applyFill="1" applyBorder="1" applyAlignment="1">
      <alignment horizontal="right" vertical="center"/>
    </xf>
    <xf numFmtId="10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/>
    </xf>
    <xf numFmtId="9" fontId="9" fillId="0" borderId="11" xfId="0" applyNumberFormat="1" applyFont="1" applyFill="1" applyBorder="1" applyAlignment="1">
      <alignment horizontal="right" vertical="center"/>
    </xf>
    <xf numFmtId="0" fontId="9" fillId="0" borderId="11" xfId="0" applyNumberFormat="1" applyFont="1" applyFill="1" applyBorder="1" applyAlignment="1">
      <alignment horizontal="right" vertical="center"/>
    </xf>
    <xf numFmtId="9" fontId="9" fillId="38" borderId="11" xfId="0" applyNumberFormat="1" applyFont="1" applyFill="1" applyBorder="1" applyAlignment="1">
      <alignment horizontal="right" vertical="center"/>
    </xf>
    <xf numFmtId="1" fontId="9" fillId="0" borderId="11" xfId="62" applyNumberFormat="1" applyFont="1" applyFill="1" applyBorder="1" applyAlignment="1">
      <alignment horizontal="right" vertical="center"/>
    </xf>
    <xf numFmtId="1" fontId="9" fillId="38" borderId="11" xfId="62" applyNumberFormat="1" applyFont="1" applyFill="1" applyBorder="1" applyAlignment="1">
      <alignment horizontal="right" vertical="center"/>
    </xf>
    <xf numFmtId="180" fontId="8" fillId="6" borderId="11" xfId="42" applyNumberFormat="1" applyFont="1" applyFill="1" applyBorder="1" applyAlignment="1">
      <alignment horizontal="center" vertical="center" wrapText="1"/>
    </xf>
    <xf numFmtId="180" fontId="9" fillId="38" borderId="13" xfId="42" applyNumberFormat="1" applyFont="1" applyFill="1" applyBorder="1" applyAlignment="1">
      <alignment horizontal="center" vertical="center"/>
    </xf>
    <xf numFmtId="0" fontId="0" fillId="38" borderId="11" xfId="0" applyFont="1" applyFill="1" applyBorder="1" applyAlignment="1">
      <alignment horizontal="center" vertical="center" wrapText="1"/>
    </xf>
    <xf numFmtId="188" fontId="0" fillId="38" borderId="11" xfId="62" applyNumberFormat="1" applyFont="1" applyFill="1" applyBorder="1" applyAlignment="1">
      <alignment vertical="center"/>
    </xf>
    <xf numFmtId="1" fontId="9" fillId="38" borderId="11" xfId="42" applyNumberFormat="1" applyFont="1" applyFill="1" applyBorder="1" applyAlignment="1">
      <alignment vertical="center"/>
    </xf>
    <xf numFmtId="1" fontId="9" fillId="0" borderId="11" xfId="0" applyNumberFormat="1" applyFont="1" applyBorder="1" applyAlignment="1">
      <alignment vertical="center" wrapText="1"/>
    </xf>
    <xf numFmtId="188" fontId="9" fillId="0" borderId="11" xfId="42" applyNumberFormat="1" applyFont="1" applyFill="1" applyBorder="1" applyAlignment="1">
      <alignment horizontal="right" vertical="center" wrapText="1"/>
    </xf>
    <xf numFmtId="1" fontId="9" fillId="38" borderId="11" xfId="42" applyNumberFormat="1" applyFont="1" applyFill="1" applyBorder="1" applyAlignment="1">
      <alignment horizontal="right" vertical="center" wrapText="1"/>
    </xf>
    <xf numFmtId="1" fontId="9" fillId="0" borderId="11" xfId="42" applyNumberFormat="1" applyFont="1" applyFill="1" applyBorder="1" applyAlignment="1">
      <alignment horizontal="right" vertical="center" wrapText="1"/>
    </xf>
    <xf numFmtId="1" fontId="9" fillId="38" borderId="11" xfId="0" applyNumberFormat="1" applyFont="1" applyFill="1" applyBorder="1" applyAlignment="1">
      <alignment vertical="center" wrapText="1"/>
    </xf>
    <xf numFmtId="1" fontId="9" fillId="38" borderId="11" xfId="62" applyNumberFormat="1" applyFont="1" applyFill="1" applyBorder="1" applyAlignment="1">
      <alignment horizontal="right" vertical="center" wrapText="1"/>
    </xf>
    <xf numFmtId="188" fontId="0" fillId="38" borderId="11" xfId="62" applyNumberFormat="1" applyFont="1" applyFill="1" applyBorder="1" applyAlignment="1">
      <alignment horizontal="right" vertical="center"/>
    </xf>
    <xf numFmtId="9" fontId="0" fillId="10" borderId="11" xfId="42" applyNumberFormat="1" applyFont="1" applyFill="1" applyBorder="1" applyAlignment="1">
      <alignment horizontal="right" vertical="center"/>
    </xf>
    <xf numFmtId="9" fontId="0" fillId="10" borderId="11" xfId="0" applyNumberFormat="1" applyFont="1" applyFill="1" applyBorder="1" applyAlignment="1">
      <alignment horizontal="right" vertical="center"/>
    </xf>
    <xf numFmtId="0" fontId="112" fillId="6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38" borderId="0" xfId="0" applyFont="1" applyFill="1" applyBorder="1" applyAlignment="1">
      <alignment vertical="center"/>
    </xf>
    <xf numFmtId="0" fontId="0" fillId="6" borderId="0" xfId="0" applyFont="1" applyFill="1" applyBorder="1" applyAlignment="1">
      <alignment horizontal="center" vertical="center" wrapText="1"/>
    </xf>
    <xf numFmtId="0" fontId="0" fillId="38" borderId="0" xfId="0" applyFont="1" applyFill="1" applyBorder="1" applyAlignment="1">
      <alignment horizontal="center" vertical="center" wrapText="1"/>
    </xf>
    <xf numFmtId="0" fontId="0" fillId="38" borderId="0" xfId="0" applyFont="1" applyFill="1" applyBorder="1" applyAlignment="1">
      <alignment/>
    </xf>
    <xf numFmtId="0" fontId="0" fillId="38" borderId="0" xfId="0" applyFont="1" applyFill="1" applyBorder="1" applyAlignment="1">
      <alignment horizontal="right"/>
    </xf>
    <xf numFmtId="0" fontId="125" fillId="0" borderId="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125" fillId="38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5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39" borderId="11" xfId="0" applyFont="1" applyFill="1" applyBorder="1" applyAlignment="1">
      <alignment vertical="center"/>
    </xf>
    <xf numFmtId="0" fontId="0" fillId="39" borderId="11" xfId="0" applyFont="1" applyFill="1" applyBorder="1" applyAlignment="1">
      <alignment horizontal="center" vertical="center"/>
    </xf>
    <xf numFmtId="0" fontId="119" fillId="38" borderId="11" xfId="0" applyFont="1" applyFill="1" applyBorder="1" applyAlignment="1">
      <alignment horizontal="center" vertical="center" wrapText="1"/>
    </xf>
    <xf numFmtId="0" fontId="119" fillId="38" borderId="0" xfId="0" applyFont="1" applyFill="1" applyBorder="1" applyAlignment="1">
      <alignment horizontal="center" vertical="center" wrapText="1"/>
    </xf>
    <xf numFmtId="0" fontId="119" fillId="10" borderId="11" xfId="0" applyFont="1" applyFill="1" applyBorder="1" applyAlignment="1">
      <alignment horizontal="center" vertical="center"/>
    </xf>
    <xf numFmtId="0" fontId="119" fillId="38" borderId="0" xfId="0" applyFont="1" applyFill="1" applyBorder="1" applyAlignment="1">
      <alignment/>
    </xf>
    <xf numFmtId="0" fontId="119" fillId="38" borderId="11" xfId="0" applyFont="1" applyFill="1" applyBorder="1" applyAlignment="1">
      <alignment horizontal="center" vertical="center"/>
    </xf>
    <xf numFmtId="0" fontId="119" fillId="38" borderId="0" xfId="0" applyFont="1" applyFill="1" applyBorder="1" applyAlignment="1">
      <alignment horizontal="right"/>
    </xf>
    <xf numFmtId="0" fontId="119" fillId="0" borderId="11" xfId="0" applyFont="1" applyFill="1" applyBorder="1" applyAlignment="1">
      <alignment horizontal="center" vertical="center"/>
    </xf>
    <xf numFmtId="0" fontId="119" fillId="0" borderId="0" xfId="0" applyFont="1" applyFill="1" applyBorder="1" applyAlignment="1">
      <alignment/>
    </xf>
    <xf numFmtId="0" fontId="119" fillId="4" borderId="0" xfId="0" applyFont="1" applyFill="1" applyBorder="1" applyAlignment="1">
      <alignment/>
    </xf>
    <xf numFmtId="0" fontId="119" fillId="0" borderId="0" xfId="0" applyFont="1" applyFill="1" applyBorder="1" applyAlignment="1">
      <alignment horizontal="center"/>
    </xf>
    <xf numFmtId="0" fontId="119" fillId="0" borderId="11" xfId="0" applyFont="1" applyBorder="1" applyAlignment="1">
      <alignment horizontal="center" vertical="center"/>
    </xf>
    <xf numFmtId="0" fontId="119" fillId="0" borderId="0" xfId="0" applyFont="1" applyBorder="1" applyAlignment="1">
      <alignment/>
    </xf>
    <xf numFmtId="49" fontId="8" fillId="6" borderId="10" xfId="42" applyNumberFormat="1" applyFont="1" applyFill="1" applyBorder="1" applyAlignment="1">
      <alignment horizontal="center" vertical="center" wrapText="1"/>
    </xf>
    <xf numFmtId="180" fontId="8" fillId="6" borderId="11" xfId="42" applyNumberFormat="1" applyFont="1" applyFill="1" applyBorder="1" applyAlignment="1">
      <alignment horizontal="center" vertical="center" wrapText="1"/>
    </xf>
    <xf numFmtId="183" fontId="119" fillId="0" borderId="11" xfId="42" applyNumberFormat="1" applyFont="1" applyFill="1" applyBorder="1" applyAlignment="1">
      <alignment horizontal="right" vertical="center"/>
    </xf>
    <xf numFmtId="194" fontId="119" fillId="0" borderId="11" xfId="62" applyNumberFormat="1" applyFont="1" applyFill="1" applyBorder="1" applyAlignment="1">
      <alignment horizontal="right" vertical="center"/>
    </xf>
    <xf numFmtId="188" fontId="9" fillId="38" borderId="11" xfId="62" applyNumberFormat="1" applyFont="1" applyFill="1" applyBorder="1" applyAlignment="1">
      <alignment vertical="center"/>
    </xf>
    <xf numFmtId="223" fontId="9" fillId="0" borderId="11" xfId="42" applyNumberFormat="1" applyFont="1" applyFill="1" applyBorder="1" applyAlignment="1">
      <alignment horizontal="center" vertical="center"/>
    </xf>
    <xf numFmtId="194" fontId="0" fillId="38" borderId="11" xfId="0" applyNumberFormat="1" applyFont="1" applyFill="1" applyBorder="1" applyAlignment="1">
      <alignment horizontal="right" vertical="center"/>
    </xf>
    <xf numFmtId="194" fontId="0" fillId="38" borderId="11" xfId="42" applyNumberFormat="1" applyFont="1" applyFill="1" applyBorder="1" applyAlignment="1">
      <alignment horizontal="right" vertical="center"/>
    </xf>
    <xf numFmtId="194" fontId="9" fillId="38" borderId="11" xfId="0" applyNumberFormat="1" applyFont="1" applyFill="1" applyBorder="1" applyAlignment="1">
      <alignment horizontal="right" vertical="center"/>
    </xf>
    <xf numFmtId="220" fontId="9" fillId="0" borderId="11" xfId="42" applyNumberFormat="1" applyFont="1" applyFill="1" applyBorder="1" applyAlignment="1">
      <alignment horizontal="right" vertical="center"/>
    </xf>
    <xf numFmtId="0" fontId="125" fillId="0" borderId="11" xfId="0" applyFont="1" applyFill="1" applyBorder="1" applyAlignment="1">
      <alignment/>
    </xf>
    <xf numFmtId="9" fontId="9" fillId="38" borderId="11" xfId="42" applyNumberFormat="1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center" wrapText="1"/>
    </xf>
    <xf numFmtId="0" fontId="20" fillId="0" borderId="11" xfId="0" applyFont="1" applyFill="1" applyBorder="1" applyAlignment="1">
      <alignment wrapText="1"/>
    </xf>
    <xf numFmtId="41" fontId="9" fillId="38" borderId="11" xfId="43" applyFont="1" applyFill="1" applyBorder="1" applyAlignment="1">
      <alignment vertical="center"/>
    </xf>
    <xf numFmtId="0" fontId="9" fillId="38" borderId="11" xfId="0" applyFont="1" applyFill="1" applyBorder="1" applyAlignment="1">
      <alignment horizontal="right" vertical="center"/>
    </xf>
    <xf numFmtId="0" fontId="0" fillId="38" borderId="11" xfId="0" applyFont="1" applyFill="1" applyBorder="1" applyAlignment="1">
      <alignment horizontal="right" vertical="center" wrapText="1"/>
    </xf>
    <xf numFmtId="0" fontId="9" fillId="38" borderId="11" xfId="0" applyNumberFormat="1" applyFont="1" applyFill="1" applyBorder="1" applyAlignment="1">
      <alignment horizontal="right" vertical="center"/>
    </xf>
    <xf numFmtId="0" fontId="138" fillId="38" borderId="0" xfId="0" applyFont="1" applyFill="1" applyBorder="1" applyAlignment="1">
      <alignment horizontal="center" vertical="center" wrapText="1"/>
    </xf>
    <xf numFmtId="0" fontId="9" fillId="38" borderId="11" xfId="0" applyFont="1" applyFill="1" applyBorder="1" applyAlignment="1">
      <alignment horizontal="right" vertical="center" wrapText="1"/>
    </xf>
    <xf numFmtId="188" fontId="9" fillId="38" borderId="11" xfId="0" applyNumberFormat="1" applyFont="1" applyFill="1" applyBorder="1" applyAlignment="1">
      <alignment horizontal="right" vertical="center" wrapText="1"/>
    </xf>
    <xf numFmtId="2" fontId="9" fillId="38" borderId="11" xfId="0" applyNumberFormat="1" applyFont="1" applyFill="1" applyBorder="1" applyAlignment="1">
      <alignment horizontal="right" vertical="center"/>
    </xf>
    <xf numFmtId="0" fontId="9" fillId="38" borderId="10" xfId="0" applyFont="1" applyFill="1" applyBorder="1" applyAlignment="1">
      <alignment horizontal="center" vertical="center"/>
    </xf>
    <xf numFmtId="180" fontId="112" fillId="6" borderId="11" xfId="42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0" fontId="139" fillId="0" borderId="11" xfId="0" applyFont="1" applyBorder="1" applyAlignment="1">
      <alignment horizontal="center" vertical="center" wrapText="1"/>
    </xf>
    <xf numFmtId="0" fontId="140" fillId="0" borderId="11" xfId="0" applyFont="1" applyBorder="1" applyAlignment="1">
      <alignment horizontal="center" vertical="center" wrapText="1"/>
    </xf>
    <xf numFmtId="0" fontId="139" fillId="0" borderId="11" xfId="0" applyFont="1" applyBorder="1" applyAlignment="1">
      <alignment horizontal="center" vertical="center"/>
    </xf>
    <xf numFmtId="0" fontId="139" fillId="0" borderId="11" xfId="0" applyFont="1" applyBorder="1" applyAlignment="1">
      <alignment horizontal="justify" vertical="center" wrapText="1"/>
    </xf>
    <xf numFmtId="0" fontId="140" fillId="0" borderId="11" xfId="0" applyFont="1" applyBorder="1" applyAlignment="1">
      <alignment vertical="center"/>
    </xf>
    <xf numFmtId="0" fontId="140" fillId="0" borderId="11" xfId="0" applyFont="1" applyBorder="1" applyAlignment="1">
      <alignment vertical="center" wrapText="1"/>
    </xf>
    <xf numFmtId="0" fontId="140" fillId="0" borderId="11" xfId="0" applyFont="1" applyBorder="1" applyAlignment="1">
      <alignment horizontal="center" vertical="center"/>
    </xf>
    <xf numFmtId="0" fontId="140" fillId="0" borderId="11" xfId="0" applyFont="1" applyBorder="1" applyAlignment="1">
      <alignment horizontal="justify" vertical="center" wrapText="1"/>
    </xf>
    <xf numFmtId="0" fontId="141" fillId="0" borderId="11" xfId="0" applyFont="1" applyBorder="1" applyAlignment="1">
      <alignment horizontal="center" vertical="center"/>
    </xf>
    <xf numFmtId="0" fontId="140" fillId="0" borderId="11" xfId="0" applyFont="1" applyBorder="1" applyAlignment="1">
      <alignment horizontal="center" vertical="center" wrapText="1"/>
    </xf>
    <xf numFmtId="0" fontId="141" fillId="0" borderId="11" xfId="0" applyFont="1" applyBorder="1" applyAlignment="1">
      <alignment horizontal="justify" vertical="center" wrapText="1"/>
    </xf>
    <xf numFmtId="10" fontId="140" fillId="0" borderId="11" xfId="0" applyNumberFormat="1" applyFont="1" applyBorder="1" applyAlignment="1">
      <alignment horizontal="center" vertical="center" wrapText="1"/>
    </xf>
    <xf numFmtId="2" fontId="140" fillId="0" borderId="11" xfId="0" applyNumberFormat="1" applyFont="1" applyBorder="1" applyAlignment="1">
      <alignment vertical="center" wrapText="1"/>
    </xf>
    <xf numFmtId="2" fontId="0" fillId="0" borderId="0" xfId="0" applyNumberFormat="1" applyAlignment="1">
      <alignment/>
    </xf>
    <xf numFmtId="1" fontId="140" fillId="0" borderId="11" xfId="0" applyNumberFormat="1" applyFont="1" applyBorder="1" applyAlignment="1">
      <alignment vertical="center" wrapText="1"/>
    </xf>
    <xf numFmtId="0" fontId="142" fillId="0" borderId="0" xfId="0" applyFont="1" applyAlignment="1">
      <alignment/>
    </xf>
    <xf numFmtId="0" fontId="143" fillId="0" borderId="0" xfId="0" applyFont="1" applyAlignment="1">
      <alignment/>
    </xf>
    <xf numFmtId="0" fontId="140" fillId="0" borderId="11" xfId="0" applyFont="1" applyBorder="1" applyAlignment="1">
      <alignment horizontal="center" vertical="center"/>
    </xf>
    <xf numFmtId="0" fontId="140" fillId="0" borderId="11" xfId="0" applyFont="1" applyBorder="1" applyAlignment="1">
      <alignment horizontal="center" vertical="center" wrapText="1"/>
    </xf>
    <xf numFmtId="0" fontId="140" fillId="0" borderId="11" xfId="0" applyFont="1" applyBorder="1" applyAlignment="1">
      <alignment horizontal="center" vertical="center"/>
    </xf>
    <xf numFmtId="0" fontId="139" fillId="36" borderId="11" xfId="0" applyFont="1" applyFill="1" applyBorder="1" applyAlignment="1">
      <alignment horizontal="center" vertical="center"/>
    </xf>
    <xf numFmtId="0" fontId="140" fillId="0" borderId="11" xfId="0" applyFont="1" applyFill="1" applyBorder="1" applyAlignment="1">
      <alignment horizontal="center" vertical="center" wrapText="1"/>
    </xf>
    <xf numFmtId="0" fontId="139" fillId="0" borderId="11" xfId="0" applyFont="1" applyFill="1" applyBorder="1" applyAlignment="1">
      <alignment horizontal="center" vertical="center"/>
    </xf>
    <xf numFmtId="0" fontId="139" fillId="0" borderId="11" xfId="0" applyFont="1" applyFill="1" applyBorder="1" applyAlignment="1">
      <alignment horizontal="left" vertical="center" wrapText="1"/>
    </xf>
    <xf numFmtId="0" fontId="139" fillId="0" borderId="11" xfId="0" applyFont="1" applyFill="1" applyBorder="1" applyAlignment="1">
      <alignment horizontal="center" vertical="center" wrapText="1"/>
    </xf>
    <xf numFmtId="0" fontId="140" fillId="0" borderId="11" xfId="0" applyFont="1" applyFill="1" applyBorder="1" applyAlignment="1">
      <alignment horizontal="center" vertical="center"/>
    </xf>
    <xf numFmtId="0" fontId="140" fillId="0" borderId="11" xfId="0" applyFont="1" applyFill="1" applyBorder="1" applyAlignment="1">
      <alignment horizontal="left" vertical="center" wrapText="1"/>
    </xf>
    <xf numFmtId="0" fontId="140" fillId="0" borderId="11" xfId="0" applyFont="1" applyFill="1" applyBorder="1" applyAlignment="1">
      <alignment horizontal="left" vertical="center"/>
    </xf>
    <xf numFmtId="0" fontId="139" fillId="36" borderId="11" xfId="0" applyFont="1" applyFill="1" applyBorder="1" applyAlignment="1">
      <alignment horizontal="justify" vertical="center" wrapText="1"/>
    </xf>
    <xf numFmtId="0" fontId="140" fillId="0" borderId="11" xfId="0" applyFont="1" applyBorder="1" applyAlignment="1">
      <alignment horizontal="left" vertical="center" wrapText="1"/>
    </xf>
    <xf numFmtId="1" fontId="140" fillId="0" borderId="11" xfId="0" applyNumberFormat="1" applyFont="1" applyBorder="1" applyAlignment="1">
      <alignment horizontal="center" vertical="center" wrapText="1"/>
    </xf>
    <xf numFmtId="1" fontId="140" fillId="0" borderId="11" xfId="0" applyNumberFormat="1" applyFont="1" applyFill="1" applyBorder="1" applyAlignment="1">
      <alignment horizontal="center" vertical="center" wrapText="1"/>
    </xf>
    <xf numFmtId="1" fontId="141" fillId="0" borderId="11" xfId="0" applyNumberFormat="1" applyFont="1" applyFill="1" applyBorder="1" applyAlignment="1">
      <alignment horizontal="center" vertical="center" wrapText="1"/>
    </xf>
    <xf numFmtId="184" fontId="140" fillId="0" borderId="11" xfId="0" applyNumberFormat="1" applyFont="1" applyFill="1" applyBorder="1" applyAlignment="1">
      <alignment horizontal="center" vertical="center" wrapText="1"/>
    </xf>
    <xf numFmtId="188" fontId="140" fillId="0" borderId="11" xfId="0" applyNumberFormat="1" applyFont="1" applyBorder="1" applyAlignment="1">
      <alignment horizontal="center" vertical="center" wrapText="1"/>
    </xf>
    <xf numFmtId="0" fontId="140" fillId="38" borderId="11" xfId="0" applyFont="1" applyFill="1" applyBorder="1" applyAlignment="1">
      <alignment horizontal="center" vertical="center"/>
    </xf>
    <xf numFmtId="1" fontId="40" fillId="38" borderId="11" xfId="0" applyNumberFormat="1" applyFont="1" applyFill="1" applyBorder="1" applyAlignment="1">
      <alignment horizontal="center" vertical="center" wrapText="1"/>
    </xf>
    <xf numFmtId="0" fontId="139" fillId="0" borderId="11" xfId="0" applyFont="1" applyFill="1" applyBorder="1" applyAlignment="1">
      <alignment horizontal="justify" vertical="center" wrapText="1"/>
    </xf>
    <xf numFmtId="0" fontId="140" fillId="0" borderId="11" xfId="0" applyFont="1" applyFill="1" applyBorder="1" applyAlignment="1">
      <alignment vertical="center"/>
    </xf>
    <xf numFmtId="1" fontId="140" fillId="0" borderId="12" xfId="0" applyNumberFormat="1" applyFont="1" applyFill="1" applyBorder="1" applyAlignment="1">
      <alignment horizontal="center" vertical="center" wrapText="1"/>
    </xf>
    <xf numFmtId="0" fontId="140" fillId="0" borderId="11" xfId="0" applyFont="1" applyFill="1" applyBorder="1" applyAlignment="1">
      <alignment horizontal="justify" vertical="center" wrapText="1"/>
    </xf>
    <xf numFmtId="183" fontId="140" fillId="0" borderId="12" xfId="42" applyNumberFormat="1" applyFont="1" applyFill="1" applyBorder="1" applyAlignment="1">
      <alignment vertical="center" wrapText="1"/>
    </xf>
    <xf numFmtId="183" fontId="140" fillId="0" borderId="11" xfId="42" applyNumberFormat="1" applyFont="1" applyFill="1" applyBorder="1" applyAlignment="1">
      <alignment vertical="center" wrapText="1"/>
    </xf>
    <xf numFmtId="43" fontId="140" fillId="0" borderId="11" xfId="42" applyNumberFormat="1" applyFont="1" applyFill="1" applyBorder="1" applyAlignment="1">
      <alignment vertical="center" wrapText="1"/>
    </xf>
    <xf numFmtId="0" fontId="139" fillId="36" borderId="11" xfId="0" applyFont="1" applyFill="1" applyBorder="1" applyAlignment="1">
      <alignment horizontal="center" vertical="center" wrapText="1"/>
    </xf>
    <xf numFmtId="0" fontId="140" fillId="0" borderId="11" xfId="0" applyFont="1" applyBorder="1" applyAlignment="1">
      <alignment horizontal="center" vertical="center" wrapText="1"/>
    </xf>
    <xf numFmtId="1" fontId="141" fillId="0" borderId="11" xfId="0" applyNumberFormat="1" applyFont="1" applyBorder="1" applyAlignment="1">
      <alignment vertical="center" wrapText="1"/>
    </xf>
    <xf numFmtId="10" fontId="140" fillId="0" borderId="11" xfId="0" applyNumberFormat="1" applyFont="1" applyBorder="1" applyAlignment="1">
      <alignment vertical="center" wrapText="1"/>
    </xf>
    <xf numFmtId="3" fontId="140" fillId="0" borderId="11" xfId="0" applyNumberFormat="1" applyFont="1" applyBorder="1" applyAlignment="1">
      <alignment vertical="center"/>
    </xf>
    <xf numFmtId="3" fontId="140" fillId="0" borderId="11" xfId="0" applyNumberFormat="1" applyFont="1" applyBorder="1" applyAlignment="1">
      <alignment vertical="center" wrapText="1"/>
    </xf>
    <xf numFmtId="3" fontId="40" fillId="0" borderId="11" xfId="0" applyNumberFormat="1" applyFont="1" applyBorder="1" applyAlignment="1">
      <alignment vertical="center"/>
    </xf>
    <xf numFmtId="3" fontId="40" fillId="0" borderId="11" xfId="0" applyNumberFormat="1" applyFont="1" applyBorder="1" applyAlignment="1">
      <alignment vertical="center" wrapText="1"/>
    </xf>
    <xf numFmtId="2" fontId="40" fillId="0" borderId="11" xfId="0" applyNumberFormat="1" applyFont="1" applyBorder="1" applyAlignment="1">
      <alignment vertical="center" wrapText="1"/>
    </xf>
    <xf numFmtId="0" fontId="140" fillId="0" borderId="10" xfId="0" applyFont="1" applyBorder="1" applyAlignment="1">
      <alignment vertical="center"/>
    </xf>
    <xf numFmtId="188" fontId="140" fillId="0" borderId="11" xfId="0" applyNumberFormat="1" applyFont="1" applyBorder="1" applyAlignment="1">
      <alignment vertical="center" wrapText="1"/>
    </xf>
    <xf numFmtId="3" fontId="144" fillId="38" borderId="11" xfId="0" applyNumberFormat="1" applyFont="1" applyFill="1" applyBorder="1" applyAlignment="1">
      <alignment vertical="center"/>
    </xf>
    <xf numFmtId="10" fontId="144" fillId="38" borderId="11" xfId="0" applyNumberFormat="1" applyFont="1" applyFill="1" applyBorder="1" applyAlignment="1">
      <alignment vertical="center" wrapText="1"/>
    </xf>
    <xf numFmtId="3" fontId="144" fillId="38" borderId="11" xfId="0" applyNumberFormat="1" applyFont="1" applyFill="1" applyBorder="1" applyAlignment="1">
      <alignment vertical="center" wrapText="1"/>
    </xf>
    <xf numFmtId="10" fontId="144" fillId="38" borderId="11" xfId="0" applyNumberFormat="1" applyFont="1" applyFill="1" applyBorder="1" applyAlignment="1">
      <alignment vertical="center"/>
    </xf>
    <xf numFmtId="0" fontId="40" fillId="0" borderId="11" xfId="0" applyFont="1" applyBorder="1" applyAlignment="1">
      <alignment vertical="center"/>
    </xf>
    <xf numFmtId="1" fontId="40" fillId="0" borderId="11" xfId="0" applyNumberFormat="1" applyFont="1" applyBorder="1" applyAlignment="1">
      <alignment vertical="center" wrapText="1"/>
    </xf>
    <xf numFmtId="188" fontId="140" fillId="0" borderId="11" xfId="0" applyNumberFormat="1" applyFont="1" applyBorder="1" applyAlignment="1">
      <alignment vertical="center"/>
    </xf>
    <xf numFmtId="0" fontId="139" fillId="0" borderId="11" xfId="0" applyFont="1" applyBorder="1" applyAlignment="1">
      <alignment vertical="center" wrapText="1"/>
    </xf>
    <xf numFmtId="0" fontId="145" fillId="0" borderId="11" xfId="0" applyFont="1" applyBorder="1" applyAlignment="1">
      <alignment vertical="center"/>
    </xf>
    <xf numFmtId="0" fontId="144" fillId="0" borderId="11" xfId="0" applyFont="1" applyBorder="1" applyAlignment="1">
      <alignment vertical="center"/>
    </xf>
    <xf numFmtId="0" fontId="145" fillId="0" borderId="11" xfId="0" applyFont="1" applyBorder="1" applyAlignment="1">
      <alignment vertical="center" wrapText="1"/>
    </xf>
    <xf numFmtId="0" fontId="146" fillId="0" borderId="11" xfId="0" applyFont="1" applyBorder="1" applyAlignment="1">
      <alignment vertical="center"/>
    </xf>
    <xf numFmtId="0" fontId="146" fillId="0" borderId="11" xfId="0" applyFont="1" applyBorder="1" applyAlignment="1">
      <alignment vertical="center" wrapText="1"/>
    </xf>
    <xf numFmtId="3" fontId="145" fillId="0" borderId="11" xfId="0" applyNumberFormat="1" applyFont="1" applyBorder="1" applyAlignment="1">
      <alignment vertical="center"/>
    </xf>
    <xf numFmtId="3" fontId="144" fillId="0" borderId="11" xfId="0" applyNumberFormat="1" applyFont="1" applyBorder="1" applyAlignment="1">
      <alignment vertical="center"/>
    </xf>
    <xf numFmtId="3" fontId="145" fillId="0" borderId="11" xfId="0" applyNumberFormat="1" applyFont="1" applyBorder="1" applyAlignment="1">
      <alignment vertical="center" wrapText="1"/>
    </xf>
    <xf numFmtId="188" fontId="145" fillId="0" borderId="11" xfId="0" applyNumberFormat="1" applyFont="1" applyBorder="1" applyAlignment="1">
      <alignment vertical="center" wrapText="1"/>
    </xf>
    <xf numFmtId="188" fontId="145" fillId="0" borderId="11" xfId="0" applyNumberFormat="1" applyFont="1" applyBorder="1" applyAlignment="1">
      <alignment vertical="center"/>
    </xf>
    <xf numFmtId="1" fontId="144" fillId="0" borderId="11" xfId="0" applyNumberFormat="1" applyFont="1" applyBorder="1" applyAlignment="1">
      <alignment vertical="center"/>
    </xf>
    <xf numFmtId="3" fontId="144" fillId="0" borderId="11" xfId="0" applyNumberFormat="1" applyFont="1" applyFill="1" applyBorder="1" applyAlignment="1">
      <alignment vertical="center"/>
    </xf>
    <xf numFmtId="3" fontId="40" fillId="38" borderId="11" xfId="0" applyNumberFormat="1" applyFont="1" applyFill="1" applyBorder="1" applyAlignment="1">
      <alignment vertical="center"/>
    </xf>
    <xf numFmtId="0" fontId="40" fillId="38" borderId="11" xfId="0" applyFont="1" applyFill="1" applyBorder="1" applyAlignment="1">
      <alignment vertical="center"/>
    </xf>
    <xf numFmtId="0" fontId="147" fillId="0" borderId="11" xfId="0" applyFont="1" applyBorder="1" applyAlignment="1">
      <alignment vertical="center"/>
    </xf>
    <xf numFmtId="0" fontId="147" fillId="0" borderId="11" xfId="0" applyFont="1" applyBorder="1" applyAlignment="1">
      <alignment vertical="center" wrapText="1"/>
    </xf>
    <xf numFmtId="10" fontId="145" fillId="0" borderId="11" xfId="0" applyNumberFormat="1" applyFont="1" applyBorder="1" applyAlignment="1">
      <alignment vertical="center"/>
    </xf>
    <xf numFmtId="9" fontId="140" fillId="0" borderId="11" xfId="0" applyNumberFormat="1" applyFont="1" applyBorder="1" applyAlignment="1">
      <alignment vertical="center"/>
    </xf>
    <xf numFmtId="10" fontId="145" fillId="0" borderId="11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140" fillId="0" borderId="11" xfId="0" applyFont="1" applyBorder="1" applyAlignment="1">
      <alignment horizontal="right" vertical="center" wrapText="1"/>
    </xf>
    <xf numFmtId="3" fontId="140" fillId="0" borderId="11" xfId="0" applyNumberFormat="1" applyFont="1" applyBorder="1" applyAlignment="1">
      <alignment horizontal="right" vertical="center" wrapText="1"/>
    </xf>
    <xf numFmtId="9" fontId="141" fillId="0" borderId="11" xfId="0" applyNumberFormat="1" applyFont="1" applyBorder="1" applyAlignment="1">
      <alignment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40" fillId="0" borderId="11" xfId="0" applyFont="1" applyBorder="1" applyAlignment="1">
      <alignment horizontal="center" vertical="center" wrapText="1"/>
    </xf>
    <xf numFmtId="0" fontId="140" fillId="0" borderId="11" xfId="0" applyFont="1" applyBorder="1" applyAlignment="1">
      <alignment horizontal="center" vertical="center"/>
    </xf>
    <xf numFmtId="0" fontId="140" fillId="0" borderId="11" xfId="0" applyFont="1" applyBorder="1" applyAlignment="1">
      <alignment horizontal="center" vertical="center" wrapText="1"/>
    </xf>
    <xf numFmtId="0" fontId="140" fillId="0" borderId="12" xfId="0" applyFont="1" applyFill="1" applyBorder="1" applyAlignment="1">
      <alignment vertical="center"/>
    </xf>
    <xf numFmtId="0" fontId="140" fillId="0" borderId="12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1" fontId="140" fillId="0" borderId="11" xfId="0" applyNumberFormat="1" applyFont="1" applyFill="1" applyBorder="1" applyAlignment="1">
      <alignment vertical="center" wrapText="1"/>
    </xf>
    <xf numFmtId="1" fontId="141" fillId="0" borderId="11" xfId="0" applyNumberFormat="1" applyFont="1" applyFill="1" applyBorder="1" applyAlignment="1">
      <alignment vertical="center" wrapText="1"/>
    </xf>
    <xf numFmtId="3" fontId="140" fillId="0" borderId="11" xfId="0" applyNumberFormat="1" applyFont="1" applyFill="1" applyBorder="1" applyAlignment="1">
      <alignment vertical="center" wrapText="1"/>
    </xf>
    <xf numFmtId="2" fontId="140" fillId="0" borderId="11" xfId="0" applyNumberFormat="1" applyFont="1" applyFill="1" applyBorder="1" applyAlignment="1">
      <alignment vertical="center" wrapText="1"/>
    </xf>
    <xf numFmtId="184" fontId="140" fillId="0" borderId="11" xfId="0" applyNumberFormat="1" applyFont="1" applyFill="1" applyBorder="1" applyAlignment="1">
      <alignment vertical="center" wrapText="1"/>
    </xf>
    <xf numFmtId="180" fontId="140" fillId="0" borderId="11" xfId="42" applyNumberFormat="1" applyFont="1" applyFill="1" applyBorder="1" applyAlignment="1">
      <alignment vertical="center" wrapText="1"/>
    </xf>
    <xf numFmtId="0" fontId="140" fillId="38" borderId="11" xfId="0" applyFont="1" applyFill="1" applyBorder="1" applyAlignment="1">
      <alignment vertical="center"/>
    </xf>
    <xf numFmtId="1" fontId="40" fillId="38" borderId="11" xfId="0" applyNumberFormat="1" applyFont="1" applyFill="1" applyBorder="1" applyAlignment="1">
      <alignment vertical="center" wrapText="1"/>
    </xf>
    <xf numFmtId="0" fontId="141" fillId="0" borderId="11" xfId="0" applyFont="1" applyBorder="1" applyAlignment="1">
      <alignment wrapText="1"/>
    </xf>
    <xf numFmtId="0" fontId="141" fillId="0" borderId="11" xfId="0" applyFont="1" applyBorder="1" applyAlignment="1">
      <alignment horizontal="center" vertical="center" wrapText="1"/>
    </xf>
    <xf numFmtId="3" fontId="145" fillId="0" borderId="11" xfId="0" applyNumberFormat="1" applyFont="1" applyBorder="1" applyAlignment="1">
      <alignment horizontal="center" vertical="center" wrapText="1"/>
    </xf>
    <xf numFmtId="0" fontId="140" fillId="0" borderId="11" xfId="0" applyFont="1" applyBorder="1" applyAlignment="1">
      <alignment horizontal="center" vertical="center"/>
    </xf>
    <xf numFmtId="0" fontId="141" fillId="0" borderId="11" xfId="0" applyFont="1" applyBorder="1" applyAlignment="1">
      <alignment horizontal="center" vertical="center"/>
    </xf>
    <xf numFmtId="0" fontId="141" fillId="0" borderId="13" xfId="0" applyFont="1" applyBorder="1" applyAlignment="1">
      <alignment horizontal="center" vertical="center"/>
    </xf>
    <xf numFmtId="0" fontId="14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40" fillId="0" borderId="11" xfId="0" applyFont="1" applyBorder="1" applyAlignment="1">
      <alignment horizontal="center" vertical="center" wrapText="1"/>
    </xf>
    <xf numFmtId="0" fontId="140" fillId="0" borderId="11" xfId="0" applyFont="1" applyBorder="1" applyAlignment="1">
      <alignment vertical="center"/>
    </xf>
    <xf numFmtId="0" fontId="140" fillId="0" borderId="11" xfId="0" applyFont="1" applyBorder="1" applyAlignment="1">
      <alignment horizontal="center" vertical="center"/>
    </xf>
    <xf numFmtId="0" fontId="140" fillId="0" borderId="11" xfId="0" applyFont="1" applyFill="1" applyBorder="1" applyAlignment="1">
      <alignment horizontal="center" vertical="center" wrapText="1"/>
    </xf>
    <xf numFmtId="0" fontId="139" fillId="0" borderId="11" xfId="0" applyFont="1" applyFill="1" applyBorder="1" applyAlignment="1">
      <alignment horizontal="center" vertical="center"/>
    </xf>
    <xf numFmtId="0" fontId="139" fillId="0" borderId="11" xfId="0" applyFont="1" applyFill="1" applyBorder="1" applyAlignment="1">
      <alignment horizontal="center" vertical="center" wrapText="1"/>
    </xf>
    <xf numFmtId="180" fontId="140" fillId="0" borderId="11" xfId="42" applyNumberFormat="1" applyFont="1" applyFill="1" applyBorder="1" applyAlignment="1">
      <alignment horizontal="center" vertical="center" wrapText="1"/>
    </xf>
    <xf numFmtId="180" fontId="140" fillId="0" borderId="11" xfId="42" applyNumberFormat="1" applyFont="1" applyFill="1" applyBorder="1" applyAlignment="1">
      <alignment horizontal="center" vertical="center"/>
    </xf>
    <xf numFmtId="2" fontId="141" fillId="0" borderId="11" xfId="0" applyNumberFormat="1" applyFont="1" applyBorder="1" applyAlignment="1">
      <alignment horizontal="center" vertical="center"/>
    </xf>
    <xf numFmtId="2" fontId="141" fillId="0" borderId="11" xfId="0" applyNumberFormat="1" applyFont="1" applyBorder="1" applyAlignment="1">
      <alignment horizontal="right" vertical="center"/>
    </xf>
    <xf numFmtId="0" fontId="140" fillId="0" borderId="11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3" fontId="140" fillId="0" borderId="11" xfId="0" applyNumberFormat="1" applyFont="1" applyBorder="1" applyAlignment="1">
      <alignment horizontal="center" vertical="center"/>
    </xf>
    <xf numFmtId="0" fontId="140" fillId="0" borderId="11" xfId="0" applyFont="1" applyBorder="1" applyAlignment="1">
      <alignment horizontal="center" vertical="center" wrapText="1"/>
    </xf>
    <xf numFmtId="0" fontId="140" fillId="0" borderId="11" xfId="0" applyFont="1" applyBorder="1" applyAlignment="1">
      <alignment vertical="center"/>
    </xf>
    <xf numFmtId="0" fontId="140" fillId="0" borderId="11" xfId="0" applyFont="1" applyBorder="1" applyAlignment="1">
      <alignment horizontal="center" vertical="center"/>
    </xf>
    <xf numFmtId="0" fontId="141" fillId="0" borderId="11" xfId="0" applyFont="1" applyBorder="1" applyAlignment="1">
      <alignment horizontal="center" vertical="center"/>
    </xf>
    <xf numFmtId="0" fontId="140" fillId="0" borderId="11" xfId="0" applyFont="1" applyFill="1" applyBorder="1" applyAlignment="1">
      <alignment horizontal="center" vertical="center" wrapText="1"/>
    </xf>
    <xf numFmtId="0" fontId="139" fillId="0" borderId="11" xfId="0" applyFont="1" applyFill="1" applyBorder="1" applyAlignment="1">
      <alignment horizontal="center" vertical="center"/>
    </xf>
    <xf numFmtId="0" fontId="139" fillId="0" borderId="11" xfId="0" applyFont="1" applyFill="1" applyBorder="1" applyAlignment="1">
      <alignment horizontal="center" vertical="center" wrapText="1"/>
    </xf>
    <xf numFmtId="3" fontId="140" fillId="0" borderId="11" xfId="0" applyNumberFormat="1" applyFont="1" applyFill="1" applyBorder="1" applyAlignment="1">
      <alignment horizontal="center" vertical="center" wrapText="1"/>
    </xf>
    <xf numFmtId="180" fontId="140" fillId="0" borderId="11" xfId="42" applyNumberFormat="1" applyFont="1" applyFill="1" applyBorder="1" applyAlignment="1">
      <alignment horizontal="center" vertical="center" wrapText="1"/>
    </xf>
    <xf numFmtId="0" fontId="141" fillId="0" borderId="13" xfId="0" applyFont="1" applyBorder="1" applyAlignment="1">
      <alignment horizontal="center" vertical="center"/>
    </xf>
    <xf numFmtId="180" fontId="140" fillId="0" borderId="11" xfId="42" applyNumberFormat="1" applyFont="1" applyFill="1" applyBorder="1" applyAlignment="1">
      <alignment horizontal="center" vertical="center"/>
    </xf>
    <xf numFmtId="2" fontId="148" fillId="0" borderId="11" xfId="0" applyNumberFormat="1" applyFont="1" applyBorder="1" applyAlignment="1">
      <alignment horizontal="center" vertical="center"/>
    </xf>
    <xf numFmtId="3" fontId="140" fillId="0" borderId="12" xfId="0" applyNumberFormat="1" applyFont="1" applyFill="1" applyBorder="1" applyAlignment="1">
      <alignment horizontal="center" vertical="center"/>
    </xf>
    <xf numFmtId="37" fontId="140" fillId="0" borderId="12" xfId="42" applyNumberFormat="1" applyFont="1" applyFill="1" applyBorder="1" applyAlignment="1">
      <alignment horizontal="center" vertical="center" wrapText="1"/>
    </xf>
    <xf numFmtId="37" fontId="140" fillId="0" borderId="11" xfId="42" applyNumberFormat="1" applyFont="1" applyFill="1" applyBorder="1" applyAlignment="1">
      <alignment horizontal="center" vertical="center" wrapText="1"/>
    </xf>
    <xf numFmtId="194" fontId="140" fillId="0" borderId="11" xfId="0" applyNumberFormat="1" applyFont="1" applyBorder="1" applyAlignment="1">
      <alignment horizontal="center" vertical="center" wrapText="1"/>
    </xf>
    <xf numFmtId="194" fontId="38" fillId="0" borderId="11" xfId="0" applyNumberFormat="1" applyFont="1" applyBorder="1" applyAlignment="1">
      <alignment vertical="center"/>
    </xf>
    <xf numFmtId="10" fontId="38" fillId="0" borderId="11" xfId="0" applyNumberFormat="1" applyFont="1" applyBorder="1" applyAlignment="1">
      <alignment/>
    </xf>
    <xf numFmtId="1" fontId="140" fillId="0" borderId="13" xfId="0" applyNumberFormat="1" applyFont="1" applyFill="1" applyBorder="1" applyAlignment="1">
      <alignment horizontal="center" vertical="center" wrapText="1"/>
    </xf>
    <xf numFmtId="188" fontId="140" fillId="0" borderId="12" xfId="0" applyNumberFormat="1" applyFont="1" applyFill="1" applyBorder="1" applyAlignment="1">
      <alignment horizontal="center" vertical="center"/>
    </xf>
    <xf numFmtId="2" fontId="140" fillId="0" borderId="12" xfId="62" applyNumberFormat="1" applyFont="1" applyFill="1" applyBorder="1" applyAlignment="1">
      <alignment vertical="center" wrapText="1"/>
    </xf>
    <xf numFmtId="188" fontId="140" fillId="0" borderId="11" xfId="0" applyNumberFormat="1" applyFont="1" applyFill="1" applyBorder="1" applyAlignment="1">
      <alignment horizontal="center" vertical="center"/>
    </xf>
    <xf numFmtId="2" fontId="140" fillId="0" borderId="12" xfId="62" applyNumberFormat="1" applyFont="1" applyFill="1" applyBorder="1" applyAlignment="1">
      <alignment horizontal="center" vertical="center" wrapText="1"/>
    </xf>
    <xf numFmtId="2" fontId="140" fillId="0" borderId="12" xfId="42" applyNumberFormat="1" applyFont="1" applyFill="1" applyBorder="1" applyAlignment="1">
      <alignment horizontal="center" vertical="center" wrapText="1"/>
    </xf>
    <xf numFmtId="2" fontId="140" fillId="0" borderId="11" xfId="42" applyNumberFormat="1" applyFont="1" applyFill="1" applyBorder="1" applyAlignment="1">
      <alignment horizontal="center" vertical="center" wrapText="1"/>
    </xf>
    <xf numFmtId="188" fontId="140" fillId="0" borderId="12" xfId="0" applyNumberFormat="1" applyFont="1" applyFill="1" applyBorder="1" applyAlignment="1">
      <alignment horizontal="center" vertical="center" wrapText="1"/>
    </xf>
    <xf numFmtId="223" fontId="140" fillId="0" borderId="12" xfId="42" applyNumberFormat="1" applyFont="1" applyFill="1" applyBorder="1" applyAlignment="1">
      <alignment horizontal="center" vertical="center" wrapText="1"/>
    </xf>
    <xf numFmtId="2" fontId="140" fillId="0" borderId="11" xfId="0" applyNumberFormat="1" applyFont="1" applyFill="1" applyBorder="1" applyAlignment="1">
      <alignment horizontal="center" vertical="center" wrapText="1"/>
    </xf>
    <xf numFmtId="3" fontId="40" fillId="38" borderId="11" xfId="0" applyNumberFormat="1" applyFont="1" applyFill="1" applyBorder="1" applyAlignment="1">
      <alignment horizontal="center" vertical="center" wrapText="1"/>
    </xf>
    <xf numFmtId="3" fontId="140" fillId="38" borderId="11" xfId="0" applyNumberFormat="1" applyFont="1" applyFill="1" applyBorder="1" applyAlignment="1">
      <alignment horizontal="center" vertical="center" wrapText="1"/>
    </xf>
    <xf numFmtId="180" fontId="112" fillId="36" borderId="38" xfId="42" applyNumberFormat="1" applyFont="1" applyFill="1" applyBorder="1" applyAlignment="1">
      <alignment horizontal="center" vertical="center" wrapText="1"/>
    </xf>
    <xf numFmtId="180" fontId="112" fillId="36" borderId="11" xfId="42" applyNumberFormat="1" applyFont="1" applyFill="1" applyBorder="1" applyAlignment="1">
      <alignment horizontal="center" vertical="center" wrapText="1"/>
    </xf>
    <xf numFmtId="180" fontId="112" fillId="36" borderId="39" xfId="42" applyNumberFormat="1" applyFont="1" applyFill="1" applyBorder="1" applyAlignment="1">
      <alignment horizontal="center" vertical="center" wrapText="1"/>
    </xf>
    <xf numFmtId="180" fontId="112" fillId="36" borderId="15" xfId="42" applyNumberFormat="1" applyFont="1" applyFill="1" applyBorder="1" applyAlignment="1">
      <alignment horizontal="center" vertical="center" wrapText="1"/>
    </xf>
    <xf numFmtId="0" fontId="149" fillId="0" borderId="0" xfId="0" applyFont="1" applyAlignment="1">
      <alignment horizontal="center" wrapText="1"/>
    </xf>
    <xf numFmtId="180" fontId="112" fillId="13" borderId="40" xfId="42" applyNumberFormat="1" applyFont="1" applyFill="1" applyBorder="1" applyAlignment="1">
      <alignment horizontal="center" vertical="center" wrapText="1"/>
    </xf>
    <xf numFmtId="180" fontId="112" fillId="13" borderId="23" xfId="42" applyNumberFormat="1" applyFont="1" applyFill="1" applyBorder="1" applyAlignment="1">
      <alignment horizontal="center" vertical="center" wrapText="1"/>
    </xf>
    <xf numFmtId="180" fontId="112" fillId="13" borderId="12" xfId="42" applyNumberFormat="1" applyFont="1" applyFill="1" applyBorder="1" applyAlignment="1">
      <alignment horizontal="center" vertical="center" wrapText="1"/>
    </xf>
    <xf numFmtId="180" fontId="112" fillId="10" borderId="23" xfId="42" applyNumberFormat="1" applyFont="1" applyFill="1" applyBorder="1" applyAlignment="1">
      <alignment horizontal="center" vertical="center" wrapText="1"/>
    </xf>
    <xf numFmtId="180" fontId="112" fillId="10" borderId="12" xfId="42" applyNumberFormat="1" applyFont="1" applyFill="1" applyBorder="1" applyAlignment="1">
      <alignment horizontal="center" vertical="center" wrapText="1"/>
    </xf>
    <xf numFmtId="180" fontId="112" fillId="16" borderId="40" xfId="42" applyNumberFormat="1" applyFont="1" applyFill="1" applyBorder="1" applyAlignment="1">
      <alignment horizontal="center" vertical="center" wrapText="1"/>
    </xf>
    <xf numFmtId="180" fontId="112" fillId="16" borderId="23" xfId="42" applyNumberFormat="1" applyFont="1" applyFill="1" applyBorder="1" applyAlignment="1">
      <alignment horizontal="center" vertical="center" wrapText="1"/>
    </xf>
    <xf numFmtId="180" fontId="112" fillId="16" borderId="12" xfId="42" applyNumberFormat="1" applyFont="1" applyFill="1" applyBorder="1" applyAlignment="1">
      <alignment horizontal="center" vertical="center" wrapText="1"/>
    </xf>
    <xf numFmtId="0" fontId="112" fillId="36" borderId="41" xfId="0" applyFont="1" applyFill="1" applyBorder="1" applyAlignment="1">
      <alignment horizontal="center" vertical="center" wrapText="1"/>
    </xf>
    <xf numFmtId="0" fontId="112" fillId="36" borderId="14" xfId="0" applyFont="1" applyFill="1" applyBorder="1" applyAlignment="1">
      <alignment horizontal="center" vertical="center" wrapText="1"/>
    </xf>
    <xf numFmtId="0" fontId="112" fillId="36" borderId="38" xfId="0" applyFont="1" applyFill="1" applyBorder="1" applyAlignment="1">
      <alignment horizontal="center" vertical="center" wrapText="1"/>
    </xf>
    <xf numFmtId="0" fontId="112" fillId="36" borderId="11" xfId="0" applyFont="1" applyFill="1" applyBorder="1" applyAlignment="1">
      <alignment horizontal="center" vertical="center" wrapText="1"/>
    </xf>
    <xf numFmtId="180" fontId="112" fillId="4" borderId="23" xfId="42" applyNumberFormat="1" applyFont="1" applyFill="1" applyBorder="1" applyAlignment="1">
      <alignment horizontal="center" vertical="center" wrapText="1"/>
    </xf>
    <xf numFmtId="180" fontId="112" fillId="4" borderId="12" xfId="42" applyNumberFormat="1" applyFont="1" applyFill="1" applyBorder="1" applyAlignment="1">
      <alignment horizontal="center" vertical="center" wrapText="1"/>
    </xf>
    <xf numFmtId="0" fontId="149" fillId="0" borderId="0" xfId="0" applyFont="1" applyBorder="1" applyAlignment="1">
      <alignment horizontal="center" vertical="center" wrapText="1"/>
    </xf>
    <xf numFmtId="0" fontId="135" fillId="0" borderId="0" xfId="0" applyFont="1" applyBorder="1" applyAlignment="1">
      <alignment horizontal="center" vertical="center"/>
    </xf>
    <xf numFmtId="49" fontId="8" fillId="6" borderId="40" xfId="42" applyNumberFormat="1" applyFont="1" applyFill="1" applyBorder="1" applyAlignment="1">
      <alignment horizontal="center" vertical="center" wrapText="1"/>
    </xf>
    <xf numFmtId="49" fontId="8" fillId="6" borderId="23" xfId="42" applyNumberFormat="1" applyFont="1" applyFill="1" applyBorder="1" applyAlignment="1">
      <alignment horizontal="center" vertical="center" wrapText="1"/>
    </xf>
    <xf numFmtId="49" fontId="8" fillId="6" borderId="12" xfId="42" applyNumberFormat="1" applyFont="1" applyFill="1" applyBorder="1" applyAlignment="1">
      <alignment horizontal="center" vertical="center" wrapText="1"/>
    </xf>
    <xf numFmtId="49" fontId="8" fillId="6" borderId="13" xfId="42" applyNumberFormat="1" applyFont="1" applyFill="1" applyBorder="1" applyAlignment="1">
      <alignment horizontal="center" vertical="center" wrapText="1"/>
    </xf>
    <xf numFmtId="49" fontId="8" fillId="6" borderId="10" xfId="42" applyNumberFormat="1" applyFont="1" applyFill="1" applyBorder="1" applyAlignment="1">
      <alignment horizontal="center" vertical="center" wrapText="1"/>
    </xf>
    <xf numFmtId="180" fontId="9" fillId="38" borderId="19" xfId="42" applyNumberFormat="1" applyFont="1" applyFill="1" applyBorder="1" applyAlignment="1">
      <alignment horizontal="center" vertical="center"/>
    </xf>
    <xf numFmtId="180" fontId="9" fillId="38" borderId="17" xfId="42" applyNumberFormat="1" applyFont="1" applyFill="1" applyBorder="1" applyAlignment="1">
      <alignment horizontal="center" vertical="center"/>
    </xf>
    <xf numFmtId="180" fontId="9" fillId="38" borderId="22" xfId="42" applyNumberFormat="1" applyFont="1" applyFill="1" applyBorder="1" applyAlignment="1">
      <alignment horizontal="center" vertical="center"/>
    </xf>
    <xf numFmtId="0" fontId="112" fillId="39" borderId="40" xfId="0" applyFont="1" applyFill="1" applyBorder="1" applyAlignment="1">
      <alignment horizontal="center" vertical="center"/>
    </xf>
    <xf numFmtId="0" fontId="112" fillId="39" borderId="23" xfId="0" applyFont="1" applyFill="1" applyBorder="1" applyAlignment="1">
      <alignment horizontal="center" vertical="center"/>
    </xf>
    <xf numFmtId="0" fontId="112" fillId="39" borderId="12" xfId="0" applyFont="1" applyFill="1" applyBorder="1" applyAlignment="1">
      <alignment horizontal="center" vertical="center"/>
    </xf>
    <xf numFmtId="180" fontId="9" fillId="0" borderId="13" xfId="42" applyNumberFormat="1" applyFont="1" applyFill="1" applyBorder="1" applyAlignment="1">
      <alignment horizontal="center" vertical="center"/>
    </xf>
    <xf numFmtId="180" fontId="9" fillId="0" borderId="42" xfId="42" applyNumberFormat="1" applyFont="1" applyFill="1" applyBorder="1" applyAlignment="1">
      <alignment horizontal="center" vertical="center"/>
    </xf>
    <xf numFmtId="180" fontId="9" fillId="0" borderId="10" xfId="42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 wrapText="1"/>
    </xf>
    <xf numFmtId="180" fontId="8" fillId="6" borderId="11" xfId="42" applyNumberFormat="1" applyFont="1" applyFill="1" applyBorder="1" applyAlignment="1">
      <alignment horizontal="center" vertical="center" wrapText="1"/>
    </xf>
    <xf numFmtId="0" fontId="138" fillId="0" borderId="43" xfId="0" applyFont="1" applyFill="1" applyBorder="1" applyAlignment="1">
      <alignment horizontal="center" vertical="center" wrapText="1"/>
    </xf>
    <xf numFmtId="180" fontId="9" fillId="38" borderId="13" xfId="42" applyNumberFormat="1" applyFont="1" applyFill="1" applyBorder="1" applyAlignment="1">
      <alignment horizontal="center" vertical="center"/>
    </xf>
    <xf numFmtId="180" fontId="9" fillId="38" borderId="42" xfId="42" applyNumberFormat="1" applyFont="1" applyFill="1" applyBorder="1" applyAlignment="1">
      <alignment horizontal="center" vertical="center"/>
    </xf>
    <xf numFmtId="180" fontId="9" fillId="38" borderId="10" xfId="42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2" fillId="6" borderId="40" xfId="0" applyFont="1" applyFill="1" applyBorder="1" applyAlignment="1">
      <alignment horizontal="center" vertical="center" wrapText="1"/>
    </xf>
    <xf numFmtId="0" fontId="112" fillId="6" borderId="23" xfId="0" applyFont="1" applyFill="1" applyBorder="1" applyAlignment="1">
      <alignment horizontal="center" vertical="center" wrapText="1"/>
    </xf>
    <xf numFmtId="0" fontId="112" fillId="6" borderId="12" xfId="0" applyFont="1" applyFill="1" applyBorder="1" applyAlignment="1">
      <alignment horizontal="center" vertical="center" wrapText="1"/>
    </xf>
    <xf numFmtId="0" fontId="138" fillId="38" borderId="43" xfId="0" applyFont="1" applyFill="1" applyBorder="1" applyAlignment="1">
      <alignment horizontal="center" vertical="center" wrapText="1"/>
    </xf>
    <xf numFmtId="0" fontId="138" fillId="38" borderId="43" xfId="0" applyFont="1" applyFill="1" applyBorder="1" applyAlignment="1">
      <alignment horizontal="center" vertical="center"/>
    </xf>
    <xf numFmtId="180" fontId="8" fillId="6" borderId="13" xfId="42" applyNumberFormat="1" applyFont="1" applyFill="1" applyBorder="1" applyAlignment="1">
      <alignment horizontal="center" vertical="center" wrapText="1"/>
    </xf>
    <xf numFmtId="180" fontId="8" fillId="6" borderId="10" xfId="42" applyNumberFormat="1" applyFont="1" applyFill="1" applyBorder="1" applyAlignment="1">
      <alignment horizontal="center" vertical="center" wrapText="1"/>
    </xf>
    <xf numFmtId="180" fontId="0" fillId="38" borderId="11" xfId="42" applyNumberFormat="1" applyFont="1" applyFill="1" applyBorder="1" applyAlignment="1">
      <alignment horizontal="center" vertical="center" wrapText="1"/>
    </xf>
    <xf numFmtId="0" fontId="0" fillId="38" borderId="1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1" fillId="37" borderId="11" xfId="0" applyFont="1" applyFill="1" applyBorder="1" applyAlignment="1">
      <alignment horizontal="center" vertical="center" wrapText="1"/>
    </xf>
    <xf numFmtId="0" fontId="21" fillId="37" borderId="13" xfId="0" applyFont="1" applyFill="1" applyBorder="1" applyAlignment="1">
      <alignment horizontal="center" vertical="center" wrapText="1"/>
    </xf>
    <xf numFmtId="0" fontId="21" fillId="37" borderId="42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3" fillId="0" borderId="36" xfId="0" applyFont="1" applyFill="1" applyBorder="1" applyAlignment="1">
      <alignment horizontal="right" vertical="center" wrapText="1"/>
    </xf>
    <xf numFmtId="0" fontId="21" fillId="37" borderId="40" xfId="0" applyFont="1" applyFill="1" applyBorder="1" applyAlignment="1">
      <alignment horizontal="center" vertical="center" wrapText="1"/>
    </xf>
    <xf numFmtId="0" fontId="21" fillId="37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1" fontId="25" fillId="0" borderId="0" xfId="59" applyNumberFormat="1" applyFont="1" applyFill="1" applyAlignment="1">
      <alignment horizontal="center" vertical="center" wrapText="1"/>
      <protection/>
    </xf>
    <xf numFmtId="0" fontId="36" fillId="0" borderId="36" xfId="0" applyFont="1" applyBorder="1" applyAlignment="1">
      <alignment horizontal="right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40" xfId="0" applyFont="1" applyBorder="1" applyAlignment="1">
      <alignment horizontal="left" vertical="center" wrapText="1"/>
    </xf>
    <xf numFmtId="0" fontId="36" fillId="0" borderId="23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5" fillId="0" borderId="40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112" fillId="0" borderId="0" xfId="0" applyFont="1" applyAlignment="1">
      <alignment horizontal="center"/>
    </xf>
    <xf numFmtId="0" fontId="135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9" fillId="37" borderId="11" xfId="58" applyFont="1" applyFill="1" applyBorder="1" applyAlignment="1">
      <alignment horizontal="center" vertical="center" wrapText="1"/>
      <protection/>
    </xf>
    <xf numFmtId="0" fontId="29" fillId="37" borderId="44" xfId="58" applyFont="1" applyFill="1" applyBorder="1" applyAlignment="1">
      <alignment horizontal="center" vertical="center" wrapText="1"/>
      <protection/>
    </xf>
    <xf numFmtId="0" fontId="29" fillId="37" borderId="45" xfId="58" applyFont="1" applyFill="1" applyBorder="1" applyAlignment="1">
      <alignment horizontal="center" vertical="center" wrapText="1"/>
      <protection/>
    </xf>
    <xf numFmtId="0" fontId="29" fillId="37" borderId="46" xfId="58" applyFont="1" applyFill="1" applyBorder="1" applyAlignment="1">
      <alignment horizontal="center" vertical="center" wrapText="1"/>
      <protection/>
    </xf>
    <xf numFmtId="0" fontId="29" fillId="37" borderId="47" xfId="58" applyFont="1" applyFill="1" applyBorder="1" applyAlignment="1">
      <alignment horizontal="center" vertical="center" wrapText="1"/>
      <protection/>
    </xf>
    <xf numFmtId="0" fontId="29" fillId="37" borderId="36" xfId="58" applyFont="1" applyFill="1" applyBorder="1" applyAlignment="1">
      <alignment horizontal="center" vertical="center" wrapText="1"/>
      <protection/>
    </xf>
    <xf numFmtId="0" fontId="29" fillId="37" borderId="48" xfId="58" applyFont="1" applyFill="1" applyBorder="1" applyAlignment="1">
      <alignment horizontal="center" vertical="center" wrapText="1"/>
      <protection/>
    </xf>
    <xf numFmtId="0" fontId="8" fillId="0" borderId="0" xfId="58" applyFont="1" applyAlignment="1">
      <alignment horizontal="center" vertical="center" wrapText="1"/>
      <protection/>
    </xf>
    <xf numFmtId="0" fontId="8" fillId="0" borderId="0" xfId="58" applyFont="1" applyAlignment="1">
      <alignment horizontal="center" vertical="center"/>
      <protection/>
    </xf>
    <xf numFmtId="0" fontId="10" fillId="0" borderId="0" xfId="58" applyFont="1" applyAlignment="1">
      <alignment horizontal="center" vertical="center"/>
      <protection/>
    </xf>
    <xf numFmtId="0" fontId="25" fillId="0" borderId="0" xfId="58" applyFont="1" applyAlignment="1">
      <alignment horizontal="center" vertical="center"/>
      <protection/>
    </xf>
    <xf numFmtId="0" fontId="10" fillId="0" borderId="36" xfId="58" applyFont="1" applyBorder="1" applyAlignment="1">
      <alignment horizontal="right"/>
      <protection/>
    </xf>
    <xf numFmtId="0" fontId="140" fillId="0" borderId="11" xfId="0" applyFont="1" applyBorder="1" applyAlignment="1">
      <alignment horizontal="center" vertical="center" wrapText="1"/>
    </xf>
    <xf numFmtId="0" fontId="140" fillId="0" borderId="11" xfId="0" applyFont="1" applyBorder="1" applyAlignment="1">
      <alignment horizontal="center" vertical="center"/>
    </xf>
    <xf numFmtId="0" fontId="139" fillId="0" borderId="13" xfId="0" applyFont="1" applyBorder="1" applyAlignment="1">
      <alignment horizontal="center" vertical="center" wrapText="1"/>
    </xf>
    <xf numFmtId="0" fontId="139" fillId="0" borderId="10" xfId="0" applyFont="1" applyBorder="1" applyAlignment="1">
      <alignment horizontal="center" vertical="center" wrapText="1"/>
    </xf>
    <xf numFmtId="0" fontId="139" fillId="0" borderId="40" xfId="0" applyFont="1" applyBorder="1" applyAlignment="1">
      <alignment horizontal="center"/>
    </xf>
    <xf numFmtId="0" fontId="139" fillId="0" borderId="23" xfId="0" applyFont="1" applyBorder="1" applyAlignment="1">
      <alignment horizontal="center"/>
    </xf>
    <xf numFmtId="0" fontId="139" fillId="0" borderId="12" xfId="0" applyFont="1" applyBorder="1" applyAlignment="1">
      <alignment horizontal="center"/>
    </xf>
    <xf numFmtId="2" fontId="139" fillId="0" borderId="13" xfId="0" applyNumberFormat="1" applyFont="1" applyBorder="1" applyAlignment="1">
      <alignment horizontal="center" vertical="center" wrapText="1"/>
    </xf>
    <xf numFmtId="2" fontId="139" fillId="0" borderId="10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rmal_Bieu mau (CV )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02_KHPT_TTTT_2020_v5_NamPT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01_Quan Ly"/>
      <sheetName val="BM02_Chi Tieu"/>
      <sheetName val="BM02_KHDT"/>
      <sheetName val="BM06_DADT2013-2015"/>
      <sheetName val="SN_CNTT_KT"/>
      <sheetName val="BC_BKHDT"/>
      <sheetName val="So Lieu Phu"/>
      <sheetName val="SN_CNTT_19TTLT"/>
      <sheetName val="KHTC"/>
      <sheetName val="BM09_CTMTQG"/>
      <sheetName val="Chi tieu PT 2020"/>
      <sheetName val="Sheet1"/>
    </sheetNames>
    <sheetDataSet>
      <sheetData sheetId="11">
        <row r="23">
          <cell r="E23">
            <v>127667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2"/>
  <sheetViews>
    <sheetView showGridLines="0" zoomScale="90" zoomScaleNormal="90" zoomScalePageLayoutView="0" workbookViewId="0" topLeftCell="A1">
      <pane xSplit="3" ySplit="9" topLeftCell="D6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110" sqref="G110"/>
    </sheetView>
  </sheetViews>
  <sheetFormatPr defaultColWidth="9.00390625" defaultRowHeight="15.75"/>
  <cols>
    <col min="1" max="1" width="6.375" style="63" bestFit="1" customWidth="1"/>
    <col min="2" max="2" width="44.00390625" style="1" bestFit="1" customWidth="1"/>
    <col min="3" max="3" width="16.875" style="64" bestFit="1" customWidth="1"/>
    <col min="4" max="4" width="10.125" style="64" customWidth="1"/>
    <col min="5" max="5" width="10.375" style="6" customWidth="1"/>
    <col min="6" max="6" width="12.00390625" style="64" customWidth="1"/>
    <col min="7" max="7" width="12.25390625" style="64" customWidth="1"/>
    <col min="8" max="8" width="12.75390625" style="6" customWidth="1"/>
    <col min="9" max="9" width="16.375" style="6" customWidth="1"/>
    <col min="10" max="10" width="14.375" style="6" customWidth="1"/>
    <col min="11" max="24" width="9.00390625" style="2" customWidth="1"/>
    <col min="25" max="25" width="17.50390625" style="2" customWidth="1"/>
    <col min="26" max="27" width="9.00390625" style="2" customWidth="1"/>
    <col min="28" max="28" width="8.875" style="2" bestFit="1" customWidth="1"/>
    <col min="29" max="31" width="9.00390625" style="2" customWidth="1"/>
    <col min="32" max="16384" width="9.00390625" style="1" customWidth="1"/>
  </cols>
  <sheetData>
    <row r="1" spans="1:31" s="66" customFormat="1" ht="15.75">
      <c r="A1" s="65"/>
      <c r="C1" s="67"/>
      <c r="D1" s="67"/>
      <c r="E1" s="68"/>
      <c r="F1" s="67"/>
      <c r="G1" s="67"/>
      <c r="I1" s="68"/>
      <c r="J1" s="68" t="s">
        <v>499</v>
      </c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</row>
    <row r="2" spans="1:14" ht="20.25" customHeight="1">
      <c r="A2" s="653" t="s">
        <v>536</v>
      </c>
      <c r="B2" s="653"/>
      <c r="C2" s="653"/>
      <c r="D2" s="653"/>
      <c r="E2" s="653"/>
      <c r="F2" s="653"/>
      <c r="G2" s="653"/>
      <c r="H2" s="653"/>
      <c r="I2" s="653"/>
      <c r="J2" s="653"/>
      <c r="K2" s="70"/>
      <c r="L2" s="70"/>
      <c r="M2" s="70"/>
      <c r="N2" s="70"/>
    </row>
    <row r="3" spans="5:10" ht="17.25" customHeight="1" thickBot="1">
      <c r="E3" s="64"/>
      <c r="H3" s="64"/>
      <c r="I3" s="64"/>
      <c r="J3" s="64"/>
    </row>
    <row r="4" spans="1:31" s="4" customFormat="1" ht="19.5" customHeight="1" thickTop="1">
      <c r="A4" s="662" t="s">
        <v>0</v>
      </c>
      <c r="B4" s="664" t="s">
        <v>1</v>
      </c>
      <c r="C4" s="649" t="s">
        <v>2</v>
      </c>
      <c r="D4" s="649" t="s">
        <v>537</v>
      </c>
      <c r="E4" s="649" t="s">
        <v>238</v>
      </c>
      <c r="F4" s="649"/>
      <c r="G4" s="649"/>
      <c r="H4" s="649" t="s">
        <v>539</v>
      </c>
      <c r="I4" s="649" t="s">
        <v>239</v>
      </c>
      <c r="J4" s="651" t="s">
        <v>240</v>
      </c>
      <c r="K4" s="657" t="s">
        <v>14</v>
      </c>
      <c r="L4" s="657"/>
      <c r="M4" s="657"/>
      <c r="N4" s="657"/>
      <c r="O4" s="657"/>
      <c r="P4" s="657"/>
      <c r="Q4" s="657"/>
      <c r="R4" s="657"/>
      <c r="S4" s="657"/>
      <c r="T4" s="658"/>
      <c r="U4" s="659" t="s">
        <v>10</v>
      </c>
      <c r="V4" s="660"/>
      <c r="W4" s="660"/>
      <c r="X4" s="661"/>
      <c r="Y4" s="666" t="s">
        <v>531</v>
      </c>
      <c r="Z4" s="666"/>
      <c r="AA4" s="667"/>
      <c r="AB4" s="654" t="s">
        <v>28</v>
      </c>
      <c r="AC4" s="655"/>
      <c r="AD4" s="655"/>
      <c r="AE4" s="656"/>
    </row>
    <row r="5" spans="1:31" s="4" customFormat="1" ht="32.25" customHeight="1">
      <c r="A5" s="663"/>
      <c r="B5" s="665"/>
      <c r="C5" s="650"/>
      <c r="D5" s="650"/>
      <c r="E5" s="72" t="s">
        <v>241</v>
      </c>
      <c r="F5" s="72" t="s">
        <v>538</v>
      </c>
      <c r="G5" s="71" t="s">
        <v>243</v>
      </c>
      <c r="H5" s="650"/>
      <c r="I5" s="650"/>
      <c r="J5" s="652"/>
      <c r="K5" s="17" t="s">
        <v>25</v>
      </c>
      <c r="L5" s="7" t="s">
        <v>15</v>
      </c>
      <c r="M5" s="7" t="s">
        <v>24</v>
      </c>
      <c r="N5" s="7" t="s">
        <v>16</v>
      </c>
      <c r="O5" s="7" t="s">
        <v>17</v>
      </c>
      <c r="P5" s="7" t="s">
        <v>18</v>
      </c>
      <c r="Q5" s="7" t="s">
        <v>19</v>
      </c>
      <c r="R5" s="7" t="s">
        <v>20</v>
      </c>
      <c r="S5" s="7" t="s">
        <v>21</v>
      </c>
      <c r="T5" s="7" t="s">
        <v>31</v>
      </c>
      <c r="U5" s="8" t="s">
        <v>11</v>
      </c>
      <c r="V5" s="8" t="s">
        <v>12</v>
      </c>
      <c r="W5" s="8" t="s">
        <v>29</v>
      </c>
      <c r="X5" s="8" t="s">
        <v>13</v>
      </c>
      <c r="Y5" s="9" t="s">
        <v>540</v>
      </c>
      <c r="Z5" s="9" t="s">
        <v>89</v>
      </c>
      <c r="AA5" s="9" t="s">
        <v>90</v>
      </c>
      <c r="AB5" s="5" t="s">
        <v>101</v>
      </c>
      <c r="AC5" s="5" t="s">
        <v>27</v>
      </c>
      <c r="AD5" s="5" t="s">
        <v>26</v>
      </c>
      <c r="AE5" s="5" t="s">
        <v>30</v>
      </c>
    </row>
    <row r="6" spans="1:31" s="79" customFormat="1" ht="15.75">
      <c r="A6" s="73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  <c r="H6" s="74">
        <v>8</v>
      </c>
      <c r="I6" s="74" t="s">
        <v>244</v>
      </c>
      <c r="J6" s="76" t="s">
        <v>245</v>
      </c>
      <c r="K6" s="77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8"/>
      <c r="Z6" s="78"/>
      <c r="AA6" s="78"/>
      <c r="AB6" s="78"/>
      <c r="AC6" s="78"/>
      <c r="AD6" s="78"/>
      <c r="AE6" s="78"/>
    </row>
    <row r="7" spans="1:31" s="10" customFormat="1" ht="17.25" customHeight="1">
      <c r="A7" s="98" t="s">
        <v>91</v>
      </c>
      <c r="B7" s="99" t="s">
        <v>95</v>
      </c>
      <c r="C7" s="100"/>
      <c r="D7" s="100"/>
      <c r="E7" s="100"/>
      <c r="F7" s="100"/>
      <c r="G7" s="101"/>
      <c r="H7" s="102"/>
      <c r="I7" s="102"/>
      <c r="J7" s="102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4" t="s">
        <v>32</v>
      </c>
      <c r="AC7" s="103"/>
      <c r="AD7" s="103"/>
      <c r="AE7" s="103"/>
    </row>
    <row r="8" spans="1:31" s="14" customFormat="1" ht="17.25" customHeight="1">
      <c r="A8" s="85" t="s">
        <v>3</v>
      </c>
      <c r="B8" s="86" t="s">
        <v>33</v>
      </c>
      <c r="C8" s="87"/>
      <c r="D8" s="88"/>
      <c r="E8" s="88"/>
      <c r="F8" s="88"/>
      <c r="G8" s="89"/>
      <c r="H8" s="90"/>
      <c r="I8" s="90"/>
      <c r="J8" s="90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2" t="s">
        <v>66</v>
      </c>
      <c r="AC8" s="91"/>
      <c r="AD8" s="91"/>
      <c r="AE8" s="91"/>
    </row>
    <row r="9" spans="1:31" s="13" customFormat="1" ht="17.25" customHeight="1">
      <c r="A9" s="80">
        <v>1</v>
      </c>
      <c r="B9" s="81" t="s">
        <v>275</v>
      </c>
      <c r="C9" s="82"/>
      <c r="D9" s="82"/>
      <c r="E9" s="82"/>
      <c r="F9" s="82"/>
      <c r="G9" s="83"/>
      <c r="H9" s="84"/>
      <c r="I9" s="84"/>
      <c r="J9" s="84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4" t="s">
        <v>66</v>
      </c>
      <c r="AC9" s="93"/>
      <c r="AD9" s="93"/>
      <c r="AE9" s="93"/>
    </row>
    <row r="10" spans="1:31" s="11" customFormat="1" ht="17.25" customHeight="1">
      <c r="A10" s="105" t="s">
        <v>54</v>
      </c>
      <c r="B10" s="106" t="s">
        <v>100</v>
      </c>
      <c r="C10" s="95" t="s">
        <v>34</v>
      </c>
      <c r="D10" s="95"/>
      <c r="E10" s="95"/>
      <c r="F10" s="95"/>
      <c r="G10" s="96"/>
      <c r="H10" s="97"/>
      <c r="I10" s="97"/>
      <c r="J10" s="9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8" t="s">
        <v>66</v>
      </c>
      <c r="W10" s="108" t="s">
        <v>66</v>
      </c>
      <c r="X10" s="108" t="s">
        <v>66</v>
      </c>
      <c r="Y10" s="108"/>
      <c r="Z10" s="108"/>
      <c r="AA10" s="108"/>
      <c r="AB10" s="109" t="s">
        <v>66</v>
      </c>
      <c r="AC10" s="107"/>
      <c r="AD10" s="107"/>
      <c r="AE10" s="107"/>
    </row>
    <row r="11" spans="1:31" s="15" customFormat="1" ht="17.25" customHeight="1">
      <c r="A11" s="110" t="s">
        <v>98</v>
      </c>
      <c r="B11" s="111" t="s">
        <v>271</v>
      </c>
      <c r="C11" s="112" t="s">
        <v>34</v>
      </c>
      <c r="D11" s="112"/>
      <c r="E11" s="112"/>
      <c r="F11" s="112"/>
      <c r="G11" s="113"/>
      <c r="H11" s="114"/>
      <c r="I11" s="114"/>
      <c r="J11" s="114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 t="s">
        <v>66</v>
      </c>
      <c r="W11" s="115" t="s">
        <v>66</v>
      </c>
      <c r="X11" s="115" t="s">
        <v>66</v>
      </c>
      <c r="Y11" s="115"/>
      <c r="Z11" s="115"/>
      <c r="AA11" s="115"/>
      <c r="AB11" s="116" t="s">
        <v>66</v>
      </c>
      <c r="AC11" s="115"/>
      <c r="AD11" s="115"/>
      <c r="AE11" s="115"/>
    </row>
    <row r="12" spans="1:31" s="59" customFormat="1" ht="17.25" customHeight="1">
      <c r="A12" s="117" t="s">
        <v>268</v>
      </c>
      <c r="B12" s="118" t="s">
        <v>300</v>
      </c>
      <c r="C12" s="119" t="s">
        <v>34</v>
      </c>
      <c r="D12" s="119"/>
      <c r="E12" s="119"/>
      <c r="F12" s="119"/>
      <c r="G12" s="120"/>
      <c r="H12" s="121"/>
      <c r="I12" s="121"/>
      <c r="J12" s="121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3" t="s">
        <v>66</v>
      </c>
      <c r="V12" s="122"/>
      <c r="W12" s="122"/>
      <c r="X12" s="122"/>
      <c r="Y12" s="124" t="s">
        <v>66</v>
      </c>
      <c r="Z12" s="124" t="s">
        <v>66</v>
      </c>
      <c r="AA12" s="122"/>
      <c r="AB12" s="125"/>
      <c r="AC12" s="122"/>
      <c r="AD12" s="122"/>
      <c r="AE12" s="122"/>
    </row>
    <row r="13" spans="1:31" s="59" customFormat="1" ht="17.25" customHeight="1">
      <c r="A13" s="117" t="s">
        <v>269</v>
      </c>
      <c r="B13" s="118" t="s">
        <v>301</v>
      </c>
      <c r="C13" s="119" t="s">
        <v>34</v>
      </c>
      <c r="D13" s="119"/>
      <c r="E13" s="119"/>
      <c r="F13" s="119"/>
      <c r="G13" s="120"/>
      <c r="H13" s="121"/>
      <c r="I13" s="121"/>
      <c r="J13" s="121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3" t="s">
        <v>66</v>
      </c>
      <c r="V13" s="122"/>
      <c r="W13" s="122"/>
      <c r="X13" s="122"/>
      <c r="Y13" s="124" t="s">
        <v>66</v>
      </c>
      <c r="Z13" s="124" t="s">
        <v>66</v>
      </c>
      <c r="AA13" s="122"/>
      <c r="AB13" s="125"/>
      <c r="AC13" s="122"/>
      <c r="AD13" s="122"/>
      <c r="AE13" s="122"/>
    </row>
    <row r="14" spans="1:31" s="59" customFormat="1" ht="17.25" customHeight="1">
      <c r="A14" s="117" t="s">
        <v>270</v>
      </c>
      <c r="B14" s="118" t="s">
        <v>301</v>
      </c>
      <c r="C14" s="119" t="s">
        <v>34</v>
      </c>
      <c r="D14" s="119"/>
      <c r="E14" s="119"/>
      <c r="F14" s="119"/>
      <c r="G14" s="120"/>
      <c r="H14" s="121"/>
      <c r="I14" s="121"/>
      <c r="J14" s="121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3" t="s">
        <v>66</v>
      </c>
      <c r="V14" s="122"/>
      <c r="W14" s="122"/>
      <c r="X14" s="122"/>
      <c r="Y14" s="124" t="s">
        <v>66</v>
      </c>
      <c r="Z14" s="124" t="s">
        <v>66</v>
      </c>
      <c r="AA14" s="122"/>
      <c r="AB14" s="125"/>
      <c r="AC14" s="122"/>
      <c r="AD14" s="122"/>
      <c r="AE14" s="122"/>
    </row>
    <row r="15" spans="1:31" s="15" customFormat="1" ht="17.25" customHeight="1">
      <c r="A15" s="110" t="s">
        <v>99</v>
      </c>
      <c r="B15" s="111" t="s">
        <v>35</v>
      </c>
      <c r="C15" s="112" t="s">
        <v>34</v>
      </c>
      <c r="D15" s="112"/>
      <c r="E15" s="112"/>
      <c r="F15" s="112"/>
      <c r="G15" s="113"/>
      <c r="H15" s="114"/>
      <c r="I15" s="114"/>
      <c r="J15" s="114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 t="s">
        <v>66</v>
      </c>
      <c r="W15" s="115" t="s">
        <v>66</v>
      </c>
      <c r="X15" s="115" t="s">
        <v>66</v>
      </c>
      <c r="Y15" s="115"/>
      <c r="Z15" s="115"/>
      <c r="AA15" s="115"/>
      <c r="AB15" s="116" t="s">
        <v>66</v>
      </c>
      <c r="AC15" s="115"/>
      <c r="AD15" s="115"/>
      <c r="AE15" s="115"/>
    </row>
    <row r="16" spans="1:31" s="15" customFormat="1" ht="17.25" customHeight="1">
      <c r="A16" s="110" t="s">
        <v>194</v>
      </c>
      <c r="B16" s="111" t="s">
        <v>500</v>
      </c>
      <c r="C16" s="112" t="s">
        <v>90</v>
      </c>
      <c r="D16" s="112"/>
      <c r="E16" s="112"/>
      <c r="F16" s="112"/>
      <c r="G16" s="113"/>
      <c r="H16" s="114"/>
      <c r="I16" s="114"/>
      <c r="J16" s="114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6"/>
      <c r="AC16" s="115"/>
      <c r="AD16" s="115"/>
      <c r="AE16" s="115"/>
    </row>
    <row r="17" spans="1:31" s="15" customFormat="1" ht="17.25" customHeight="1">
      <c r="A17" s="110" t="s">
        <v>196</v>
      </c>
      <c r="B17" s="111" t="s">
        <v>501</v>
      </c>
      <c r="C17" s="112" t="s">
        <v>46</v>
      </c>
      <c r="D17" s="112"/>
      <c r="E17" s="112"/>
      <c r="F17" s="112"/>
      <c r="G17" s="113"/>
      <c r="H17" s="114"/>
      <c r="I17" s="114"/>
      <c r="J17" s="114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6"/>
      <c r="AC17" s="115"/>
      <c r="AD17" s="115"/>
      <c r="AE17" s="115"/>
    </row>
    <row r="18" spans="1:31" s="11" customFormat="1" ht="17.25" customHeight="1">
      <c r="A18" s="105" t="s">
        <v>55</v>
      </c>
      <c r="B18" s="106" t="s">
        <v>276</v>
      </c>
      <c r="C18" s="95" t="s">
        <v>277</v>
      </c>
      <c r="D18" s="95"/>
      <c r="E18" s="95"/>
      <c r="F18" s="95"/>
      <c r="G18" s="96"/>
      <c r="H18" s="97"/>
      <c r="I18" s="97"/>
      <c r="J18" s="9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8" t="s">
        <v>66</v>
      </c>
      <c r="W18" s="108" t="s">
        <v>66</v>
      </c>
      <c r="X18" s="108" t="s">
        <v>66</v>
      </c>
      <c r="Y18" s="108" t="s">
        <v>66</v>
      </c>
      <c r="Z18" s="108" t="s">
        <v>66</v>
      </c>
      <c r="AA18" s="108"/>
      <c r="AB18" s="109" t="s">
        <v>66</v>
      </c>
      <c r="AC18" s="107"/>
      <c r="AD18" s="107"/>
      <c r="AE18" s="107"/>
    </row>
    <row r="19" spans="1:31" s="11" customFormat="1" ht="17.25" customHeight="1">
      <c r="A19" s="105" t="s">
        <v>56</v>
      </c>
      <c r="B19" s="106" t="s">
        <v>278</v>
      </c>
      <c r="C19" s="95" t="s">
        <v>279</v>
      </c>
      <c r="D19" s="95"/>
      <c r="E19" s="95"/>
      <c r="F19" s="95"/>
      <c r="G19" s="96"/>
      <c r="H19" s="97"/>
      <c r="I19" s="97"/>
      <c r="J19" s="9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8" t="s">
        <v>66</v>
      </c>
      <c r="W19" s="108" t="s">
        <v>66</v>
      </c>
      <c r="X19" s="108" t="s">
        <v>66</v>
      </c>
      <c r="Y19" s="108" t="s">
        <v>66</v>
      </c>
      <c r="Z19" s="108" t="s">
        <v>66</v>
      </c>
      <c r="AA19" s="108"/>
      <c r="AB19" s="109" t="s">
        <v>66</v>
      </c>
      <c r="AC19" s="107"/>
      <c r="AD19" s="107"/>
      <c r="AE19" s="107"/>
    </row>
    <row r="20" spans="1:31" s="11" customFormat="1" ht="17.25" customHeight="1">
      <c r="A20" s="105" t="s">
        <v>57</v>
      </c>
      <c r="B20" s="106" t="s">
        <v>280</v>
      </c>
      <c r="C20" s="95" t="s">
        <v>279</v>
      </c>
      <c r="D20" s="95"/>
      <c r="E20" s="95"/>
      <c r="F20" s="95"/>
      <c r="G20" s="96"/>
      <c r="H20" s="97"/>
      <c r="I20" s="97"/>
      <c r="J20" s="9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8" t="s">
        <v>66</v>
      </c>
      <c r="W20" s="108" t="s">
        <v>66</v>
      </c>
      <c r="X20" s="108" t="s">
        <v>66</v>
      </c>
      <c r="Y20" s="108" t="s">
        <v>66</v>
      </c>
      <c r="Z20" s="108" t="s">
        <v>66</v>
      </c>
      <c r="AA20" s="108"/>
      <c r="AB20" s="109" t="s">
        <v>66</v>
      </c>
      <c r="AC20" s="107"/>
      <c r="AD20" s="107"/>
      <c r="AE20" s="107"/>
    </row>
    <row r="21" spans="1:31" s="11" customFormat="1" ht="17.25" customHeight="1">
      <c r="A21" s="105" t="s">
        <v>92</v>
      </c>
      <c r="B21" s="106" t="s">
        <v>178</v>
      </c>
      <c r="C21" s="95" t="s">
        <v>93</v>
      </c>
      <c r="D21" s="95"/>
      <c r="E21" s="95"/>
      <c r="F21" s="95"/>
      <c r="G21" s="96"/>
      <c r="H21" s="97"/>
      <c r="I21" s="97"/>
      <c r="J21" s="9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8" t="s">
        <v>66</v>
      </c>
      <c r="W21" s="108" t="s">
        <v>66</v>
      </c>
      <c r="X21" s="108" t="s">
        <v>66</v>
      </c>
      <c r="Y21" s="108"/>
      <c r="Z21" s="108"/>
      <c r="AA21" s="108"/>
      <c r="AB21" s="109" t="s">
        <v>66</v>
      </c>
      <c r="AC21" s="107"/>
      <c r="AD21" s="107"/>
      <c r="AE21" s="107"/>
    </row>
    <row r="22" spans="1:31" s="11" customFormat="1" ht="17.25" customHeight="1">
      <c r="A22" s="105" t="s">
        <v>126</v>
      </c>
      <c r="B22" s="106" t="s">
        <v>179</v>
      </c>
      <c r="C22" s="95" t="s">
        <v>94</v>
      </c>
      <c r="D22" s="95"/>
      <c r="E22" s="95"/>
      <c r="F22" s="95"/>
      <c r="G22" s="96"/>
      <c r="H22" s="97"/>
      <c r="I22" s="97"/>
      <c r="J22" s="9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8" t="s">
        <v>66</v>
      </c>
      <c r="W22" s="108" t="s">
        <v>66</v>
      </c>
      <c r="X22" s="108" t="s">
        <v>66</v>
      </c>
      <c r="Y22" s="108"/>
      <c r="Z22" s="108"/>
      <c r="AA22" s="108"/>
      <c r="AB22" s="109" t="s">
        <v>66</v>
      </c>
      <c r="AC22" s="107"/>
      <c r="AD22" s="107"/>
      <c r="AE22" s="107"/>
    </row>
    <row r="23" spans="1:31" s="12" customFormat="1" ht="32.25" customHeight="1">
      <c r="A23" s="105" t="s">
        <v>57</v>
      </c>
      <c r="B23" s="126" t="s">
        <v>102</v>
      </c>
      <c r="C23" s="95" t="s">
        <v>34</v>
      </c>
      <c r="D23" s="95"/>
      <c r="E23" s="95"/>
      <c r="F23" s="95"/>
      <c r="G23" s="96"/>
      <c r="H23" s="97"/>
      <c r="I23" s="97"/>
      <c r="J23" s="9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 t="s">
        <v>66</v>
      </c>
      <c r="W23" s="107" t="s">
        <v>66</v>
      </c>
      <c r="X23" s="107" t="s">
        <v>66</v>
      </c>
      <c r="Y23" s="107"/>
      <c r="Z23" s="107"/>
      <c r="AA23" s="107"/>
      <c r="AB23" s="109" t="s">
        <v>66</v>
      </c>
      <c r="AC23" s="107"/>
      <c r="AD23" s="107"/>
      <c r="AE23" s="107"/>
    </row>
    <row r="24" spans="1:31" s="11" customFormat="1" ht="18.75" customHeight="1">
      <c r="A24" s="105" t="s">
        <v>92</v>
      </c>
      <c r="B24" s="106" t="s">
        <v>36</v>
      </c>
      <c r="C24" s="95" t="s">
        <v>90</v>
      </c>
      <c r="D24" s="95"/>
      <c r="E24" s="95"/>
      <c r="F24" s="95"/>
      <c r="G24" s="96"/>
      <c r="H24" s="97"/>
      <c r="I24" s="97"/>
      <c r="J24" s="9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 t="s">
        <v>66</v>
      </c>
      <c r="W24" s="107" t="s">
        <v>66</v>
      </c>
      <c r="X24" s="107" t="s">
        <v>66</v>
      </c>
      <c r="Y24" s="107"/>
      <c r="Z24" s="107"/>
      <c r="AA24" s="107"/>
      <c r="AB24" s="109" t="s">
        <v>66</v>
      </c>
      <c r="AC24" s="107"/>
      <c r="AD24" s="107"/>
      <c r="AE24" s="107"/>
    </row>
    <row r="25" spans="1:31" s="13" customFormat="1" ht="17.25" customHeight="1">
      <c r="A25" s="80">
        <v>2</v>
      </c>
      <c r="B25" s="81" t="s">
        <v>273</v>
      </c>
      <c r="C25" s="82"/>
      <c r="D25" s="82"/>
      <c r="E25" s="82"/>
      <c r="F25" s="82"/>
      <c r="G25" s="83"/>
      <c r="H25" s="84"/>
      <c r="I25" s="84"/>
      <c r="J25" s="84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4" t="s">
        <v>66</v>
      </c>
      <c r="AC25" s="93"/>
      <c r="AD25" s="93"/>
      <c r="AE25" s="93"/>
    </row>
    <row r="26" spans="1:31" s="11" customFormat="1" ht="17.25" customHeight="1">
      <c r="A26" s="105" t="s">
        <v>58</v>
      </c>
      <c r="B26" s="106" t="s">
        <v>272</v>
      </c>
      <c r="C26" s="95" t="s">
        <v>37</v>
      </c>
      <c r="D26" s="95"/>
      <c r="E26" s="95"/>
      <c r="F26" s="95"/>
      <c r="G26" s="96"/>
      <c r="H26" s="97"/>
      <c r="I26" s="97"/>
      <c r="J26" s="9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8" t="s">
        <v>66</v>
      </c>
      <c r="W26" s="108" t="s">
        <v>66</v>
      </c>
      <c r="X26" s="108" t="s">
        <v>66</v>
      </c>
      <c r="Y26" s="108"/>
      <c r="Z26" s="108"/>
      <c r="AA26" s="108"/>
      <c r="AB26" s="109" t="s">
        <v>66</v>
      </c>
      <c r="AC26" s="107"/>
      <c r="AD26" s="107"/>
      <c r="AE26" s="107"/>
    </row>
    <row r="27" spans="1:31" s="11" customFormat="1" ht="17.25" customHeight="1">
      <c r="A27" s="105" t="s">
        <v>59</v>
      </c>
      <c r="B27" s="106" t="s">
        <v>82</v>
      </c>
      <c r="C27" s="95" t="s">
        <v>37</v>
      </c>
      <c r="D27" s="95"/>
      <c r="E27" s="95"/>
      <c r="F27" s="95"/>
      <c r="G27" s="96"/>
      <c r="H27" s="97"/>
      <c r="I27" s="97"/>
      <c r="J27" s="9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8" t="s">
        <v>66</v>
      </c>
      <c r="W27" s="108" t="s">
        <v>66</v>
      </c>
      <c r="X27" s="108" t="s">
        <v>66</v>
      </c>
      <c r="Y27" s="108"/>
      <c r="Z27" s="108"/>
      <c r="AA27" s="108"/>
      <c r="AB27" s="109" t="s">
        <v>66</v>
      </c>
      <c r="AC27" s="107"/>
      <c r="AD27" s="107"/>
      <c r="AE27" s="107"/>
    </row>
    <row r="28" spans="1:31" s="11" customFormat="1" ht="17.25" customHeight="1">
      <c r="A28" s="105" t="s">
        <v>106</v>
      </c>
      <c r="B28" s="106" t="s">
        <v>83</v>
      </c>
      <c r="C28" s="95" t="s">
        <v>37</v>
      </c>
      <c r="D28" s="95"/>
      <c r="E28" s="95"/>
      <c r="F28" s="95"/>
      <c r="G28" s="96"/>
      <c r="H28" s="97"/>
      <c r="I28" s="97"/>
      <c r="J28" s="9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8" t="s">
        <v>66</v>
      </c>
      <c r="W28" s="108" t="s">
        <v>66</v>
      </c>
      <c r="X28" s="108" t="s">
        <v>66</v>
      </c>
      <c r="Y28" s="108"/>
      <c r="Z28" s="108"/>
      <c r="AA28" s="108"/>
      <c r="AB28" s="109" t="s">
        <v>66</v>
      </c>
      <c r="AC28" s="107"/>
      <c r="AD28" s="107"/>
      <c r="AE28" s="107"/>
    </row>
    <row r="29" spans="1:31" s="13" customFormat="1" ht="17.25" customHeight="1">
      <c r="A29" s="80">
        <v>3</v>
      </c>
      <c r="B29" s="81" t="s">
        <v>281</v>
      </c>
      <c r="C29" s="82" t="s">
        <v>282</v>
      </c>
      <c r="D29" s="82"/>
      <c r="E29" s="82"/>
      <c r="F29" s="82"/>
      <c r="G29" s="83"/>
      <c r="H29" s="84"/>
      <c r="I29" s="84"/>
      <c r="J29" s="84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 t="s">
        <v>66</v>
      </c>
      <c r="Z29" s="93"/>
      <c r="AA29" s="93"/>
      <c r="AB29" s="94"/>
      <c r="AC29" s="93"/>
      <c r="AD29" s="93"/>
      <c r="AE29" s="93"/>
    </row>
    <row r="30" spans="1:31" s="13" customFormat="1" ht="17.25" customHeight="1">
      <c r="A30" s="80">
        <v>4</v>
      </c>
      <c r="B30" s="81" t="s">
        <v>302</v>
      </c>
      <c r="C30" s="82" t="s">
        <v>46</v>
      </c>
      <c r="D30" s="82"/>
      <c r="E30" s="82"/>
      <c r="F30" s="82"/>
      <c r="G30" s="83"/>
      <c r="H30" s="84"/>
      <c r="I30" s="84"/>
      <c r="J30" s="84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 t="s">
        <v>66</v>
      </c>
      <c r="Z30" s="93"/>
      <c r="AA30" s="93"/>
      <c r="AB30" s="94"/>
      <c r="AC30" s="93"/>
      <c r="AD30" s="93"/>
      <c r="AE30" s="93"/>
    </row>
    <row r="31" spans="1:31" s="13" customFormat="1" ht="17.25" customHeight="1">
      <c r="A31" s="80">
        <v>5</v>
      </c>
      <c r="B31" s="81" t="s">
        <v>283</v>
      </c>
      <c r="C31" s="82"/>
      <c r="D31" s="82"/>
      <c r="E31" s="82"/>
      <c r="F31" s="82"/>
      <c r="G31" s="83"/>
      <c r="H31" s="84"/>
      <c r="I31" s="84"/>
      <c r="J31" s="84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 t="s">
        <v>66</v>
      </c>
      <c r="Z31" s="93"/>
      <c r="AA31" s="93"/>
      <c r="AB31" s="94"/>
      <c r="AC31" s="93"/>
      <c r="AD31" s="93"/>
      <c r="AE31" s="93"/>
    </row>
    <row r="32" spans="1:31" s="11" customFormat="1" ht="17.25" customHeight="1">
      <c r="A32" s="105" t="s">
        <v>209</v>
      </c>
      <c r="B32" s="106" t="s">
        <v>284</v>
      </c>
      <c r="C32" s="95" t="s">
        <v>303</v>
      </c>
      <c r="D32" s="95"/>
      <c r="E32" s="95"/>
      <c r="F32" s="95"/>
      <c r="G32" s="96"/>
      <c r="H32" s="97"/>
      <c r="I32" s="97"/>
      <c r="J32" s="9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8" t="s">
        <v>66</v>
      </c>
      <c r="W32" s="108" t="s">
        <v>66</v>
      </c>
      <c r="X32" s="108" t="s">
        <v>66</v>
      </c>
      <c r="Y32" s="108" t="s">
        <v>66</v>
      </c>
      <c r="Z32" s="108"/>
      <c r="AA32" s="108"/>
      <c r="AB32" s="109" t="s">
        <v>66</v>
      </c>
      <c r="AC32" s="107"/>
      <c r="AD32" s="107"/>
      <c r="AE32" s="107"/>
    </row>
    <row r="33" spans="1:31" s="11" customFormat="1" ht="17.25" customHeight="1">
      <c r="A33" s="105" t="s">
        <v>210</v>
      </c>
      <c r="B33" s="106" t="s">
        <v>285</v>
      </c>
      <c r="C33" s="95" t="s">
        <v>303</v>
      </c>
      <c r="D33" s="95"/>
      <c r="E33" s="95"/>
      <c r="F33" s="95"/>
      <c r="G33" s="96"/>
      <c r="H33" s="97"/>
      <c r="I33" s="97"/>
      <c r="J33" s="9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8" t="s">
        <v>66</v>
      </c>
      <c r="W33" s="108" t="s">
        <v>66</v>
      </c>
      <c r="X33" s="108" t="s">
        <v>66</v>
      </c>
      <c r="Y33" s="108" t="s">
        <v>66</v>
      </c>
      <c r="Z33" s="108"/>
      <c r="AA33" s="108"/>
      <c r="AB33" s="109" t="s">
        <v>66</v>
      </c>
      <c r="AC33" s="107"/>
      <c r="AD33" s="107"/>
      <c r="AE33" s="107"/>
    </row>
    <row r="34" spans="1:31" s="13" customFormat="1" ht="17.25" customHeight="1">
      <c r="A34" s="80">
        <v>6</v>
      </c>
      <c r="B34" s="81" t="s">
        <v>286</v>
      </c>
      <c r="C34" s="82"/>
      <c r="D34" s="82"/>
      <c r="E34" s="82"/>
      <c r="F34" s="82"/>
      <c r="G34" s="83"/>
      <c r="H34" s="84"/>
      <c r="I34" s="84"/>
      <c r="J34" s="84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 t="s">
        <v>66</v>
      </c>
      <c r="W34" s="93" t="s">
        <v>66</v>
      </c>
      <c r="X34" s="93" t="s">
        <v>66</v>
      </c>
      <c r="Y34" s="93" t="s">
        <v>66</v>
      </c>
      <c r="Z34" s="93"/>
      <c r="AA34" s="93"/>
      <c r="AB34" s="94"/>
      <c r="AC34" s="93"/>
      <c r="AD34" s="93"/>
      <c r="AE34" s="93"/>
    </row>
    <row r="35" spans="1:31" s="11" customFormat="1" ht="17.25" customHeight="1">
      <c r="A35" s="105" t="s">
        <v>304</v>
      </c>
      <c r="B35" s="106" t="s">
        <v>287</v>
      </c>
      <c r="C35" s="95" t="s">
        <v>46</v>
      </c>
      <c r="D35" s="95"/>
      <c r="E35" s="95"/>
      <c r="F35" s="95"/>
      <c r="G35" s="96"/>
      <c r="H35" s="97"/>
      <c r="I35" s="97"/>
      <c r="J35" s="9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8" t="s">
        <v>66</v>
      </c>
      <c r="W35" s="108" t="s">
        <v>66</v>
      </c>
      <c r="X35" s="108" t="s">
        <v>66</v>
      </c>
      <c r="Y35" s="108" t="s">
        <v>66</v>
      </c>
      <c r="Z35" s="108"/>
      <c r="AA35" s="108"/>
      <c r="AB35" s="109" t="s">
        <v>66</v>
      </c>
      <c r="AC35" s="107"/>
      <c r="AD35" s="107"/>
      <c r="AE35" s="107"/>
    </row>
    <row r="36" spans="1:31" s="11" customFormat="1" ht="17.25" customHeight="1">
      <c r="A36" s="105" t="s">
        <v>305</v>
      </c>
      <c r="B36" s="106" t="s">
        <v>288</v>
      </c>
      <c r="C36" s="95" t="s">
        <v>46</v>
      </c>
      <c r="D36" s="95"/>
      <c r="E36" s="95"/>
      <c r="F36" s="95"/>
      <c r="G36" s="96"/>
      <c r="H36" s="97"/>
      <c r="I36" s="97"/>
      <c r="J36" s="9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8" t="s">
        <v>66</v>
      </c>
      <c r="W36" s="108" t="s">
        <v>66</v>
      </c>
      <c r="X36" s="108" t="s">
        <v>66</v>
      </c>
      <c r="Y36" s="108" t="s">
        <v>66</v>
      </c>
      <c r="Z36" s="108"/>
      <c r="AA36" s="108"/>
      <c r="AB36" s="109" t="s">
        <v>66</v>
      </c>
      <c r="AC36" s="107"/>
      <c r="AD36" s="107"/>
      <c r="AE36" s="107"/>
    </row>
    <row r="37" spans="1:31" s="13" customFormat="1" ht="47.25">
      <c r="A37" s="80">
        <v>7</v>
      </c>
      <c r="B37" s="81" t="s">
        <v>289</v>
      </c>
      <c r="C37" s="82"/>
      <c r="D37" s="82"/>
      <c r="E37" s="82"/>
      <c r="F37" s="82"/>
      <c r="G37" s="83"/>
      <c r="H37" s="84"/>
      <c r="I37" s="84"/>
      <c r="J37" s="84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 t="s">
        <v>66</v>
      </c>
      <c r="W37" s="93" t="s">
        <v>66</v>
      </c>
      <c r="X37" s="93" t="s">
        <v>66</v>
      </c>
      <c r="Y37" s="93" t="s">
        <v>66</v>
      </c>
      <c r="Z37" s="93"/>
      <c r="AA37" s="93"/>
      <c r="AB37" s="94"/>
      <c r="AC37" s="93"/>
      <c r="AD37" s="93"/>
      <c r="AE37" s="93"/>
    </row>
    <row r="38" spans="1:31" s="13" customFormat="1" ht="33.75" customHeight="1">
      <c r="A38" s="80" t="s">
        <v>306</v>
      </c>
      <c r="B38" s="81" t="s">
        <v>290</v>
      </c>
      <c r="C38" s="82" t="s">
        <v>46</v>
      </c>
      <c r="D38" s="82"/>
      <c r="E38" s="82"/>
      <c r="F38" s="82"/>
      <c r="G38" s="83"/>
      <c r="H38" s="84"/>
      <c r="I38" s="84"/>
      <c r="J38" s="84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 t="s">
        <v>66</v>
      </c>
      <c r="W38" s="93" t="s">
        <v>66</v>
      </c>
      <c r="X38" s="93" t="s">
        <v>66</v>
      </c>
      <c r="Y38" s="93" t="s">
        <v>66</v>
      </c>
      <c r="Z38" s="93"/>
      <c r="AA38" s="93"/>
      <c r="AB38" s="94" t="s">
        <v>66</v>
      </c>
      <c r="AC38" s="93"/>
      <c r="AD38" s="93"/>
      <c r="AE38" s="93"/>
    </row>
    <row r="39" spans="1:31" s="13" customFormat="1" ht="31.5">
      <c r="A39" s="80" t="s">
        <v>307</v>
      </c>
      <c r="B39" s="81" t="s">
        <v>291</v>
      </c>
      <c r="C39" s="82" t="s">
        <v>46</v>
      </c>
      <c r="D39" s="82"/>
      <c r="E39" s="82"/>
      <c r="F39" s="82"/>
      <c r="G39" s="83"/>
      <c r="H39" s="84"/>
      <c r="I39" s="84"/>
      <c r="J39" s="84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 t="s">
        <v>66</v>
      </c>
      <c r="W39" s="93" t="s">
        <v>66</v>
      </c>
      <c r="X39" s="93" t="s">
        <v>66</v>
      </c>
      <c r="Y39" s="93" t="s">
        <v>66</v>
      </c>
      <c r="Z39" s="93"/>
      <c r="AA39" s="93"/>
      <c r="AB39" s="94" t="s">
        <v>66</v>
      </c>
      <c r="AC39" s="93"/>
      <c r="AD39" s="93"/>
      <c r="AE39" s="93"/>
    </row>
    <row r="40" spans="1:31" s="13" customFormat="1" ht="31.5">
      <c r="A40" s="80">
        <v>8</v>
      </c>
      <c r="B40" s="81" t="s">
        <v>292</v>
      </c>
      <c r="C40" s="82"/>
      <c r="D40" s="82"/>
      <c r="E40" s="82"/>
      <c r="F40" s="82"/>
      <c r="G40" s="83"/>
      <c r="H40" s="84"/>
      <c r="I40" s="84"/>
      <c r="J40" s="84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 t="s">
        <v>66</v>
      </c>
      <c r="W40" s="93" t="s">
        <v>66</v>
      </c>
      <c r="X40" s="93" t="s">
        <v>66</v>
      </c>
      <c r="Y40" s="93" t="s">
        <v>66</v>
      </c>
      <c r="Z40" s="93"/>
      <c r="AA40" s="93"/>
      <c r="AB40" s="94"/>
      <c r="AC40" s="93"/>
      <c r="AD40" s="93"/>
      <c r="AE40" s="93"/>
    </row>
    <row r="41" spans="1:31" s="13" customFormat="1" ht="17.25" customHeight="1">
      <c r="A41" s="80">
        <v>9</v>
      </c>
      <c r="B41" s="81" t="s">
        <v>293</v>
      </c>
      <c r="C41" s="82"/>
      <c r="D41" s="82"/>
      <c r="E41" s="82"/>
      <c r="F41" s="82"/>
      <c r="G41" s="83"/>
      <c r="H41" s="84"/>
      <c r="I41" s="84"/>
      <c r="J41" s="84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 t="s">
        <v>66</v>
      </c>
      <c r="W41" s="93" t="s">
        <v>66</v>
      </c>
      <c r="X41" s="93" t="s">
        <v>66</v>
      </c>
      <c r="Y41" s="93" t="s">
        <v>66</v>
      </c>
      <c r="Z41" s="93"/>
      <c r="AA41" s="93"/>
      <c r="AB41" s="94"/>
      <c r="AC41" s="93"/>
      <c r="AD41" s="93"/>
      <c r="AE41" s="93"/>
    </row>
    <row r="42" spans="1:31" s="13" customFormat="1" ht="17.25" customHeight="1">
      <c r="A42" s="80">
        <v>10</v>
      </c>
      <c r="B42" s="81" t="s">
        <v>294</v>
      </c>
      <c r="C42" s="82"/>
      <c r="D42" s="82"/>
      <c r="E42" s="82"/>
      <c r="F42" s="82"/>
      <c r="G42" s="83"/>
      <c r="H42" s="84"/>
      <c r="I42" s="84"/>
      <c r="J42" s="84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 t="s">
        <v>66</v>
      </c>
      <c r="W42" s="93" t="s">
        <v>66</v>
      </c>
      <c r="X42" s="93" t="s">
        <v>66</v>
      </c>
      <c r="Y42" s="93" t="s">
        <v>66</v>
      </c>
      <c r="Z42" s="93"/>
      <c r="AA42" s="93"/>
      <c r="AB42" s="94"/>
      <c r="AC42" s="93"/>
      <c r="AD42" s="93"/>
      <c r="AE42" s="93"/>
    </row>
    <row r="43" spans="1:31" s="11" customFormat="1" ht="17.25" customHeight="1">
      <c r="A43" s="105" t="s">
        <v>308</v>
      </c>
      <c r="B43" s="106" t="s">
        <v>295</v>
      </c>
      <c r="C43" s="95" t="s">
        <v>195</v>
      </c>
      <c r="D43" s="95"/>
      <c r="E43" s="95"/>
      <c r="F43" s="95"/>
      <c r="G43" s="96"/>
      <c r="H43" s="97"/>
      <c r="I43" s="97"/>
      <c r="J43" s="9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8" t="s">
        <v>66</v>
      </c>
      <c r="W43" s="108" t="s">
        <v>66</v>
      </c>
      <c r="X43" s="108" t="s">
        <v>66</v>
      </c>
      <c r="Y43" s="108" t="s">
        <v>66</v>
      </c>
      <c r="Z43" s="108"/>
      <c r="AA43" s="108"/>
      <c r="AB43" s="109" t="s">
        <v>66</v>
      </c>
      <c r="AC43" s="107"/>
      <c r="AD43" s="107"/>
      <c r="AE43" s="107"/>
    </row>
    <row r="44" spans="1:31" s="11" customFormat="1" ht="17.25" customHeight="1">
      <c r="A44" s="105" t="s">
        <v>309</v>
      </c>
      <c r="B44" s="106" t="s">
        <v>296</v>
      </c>
      <c r="C44" s="95" t="s">
        <v>206</v>
      </c>
      <c r="D44" s="95"/>
      <c r="E44" s="95"/>
      <c r="F44" s="95"/>
      <c r="G44" s="96"/>
      <c r="H44" s="97"/>
      <c r="I44" s="97"/>
      <c r="J44" s="9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8" t="s">
        <v>66</v>
      </c>
      <c r="W44" s="108" t="s">
        <v>66</v>
      </c>
      <c r="X44" s="108" t="s">
        <v>66</v>
      </c>
      <c r="Y44" s="108" t="s">
        <v>66</v>
      </c>
      <c r="Z44" s="108"/>
      <c r="AA44" s="108"/>
      <c r="AB44" s="109" t="s">
        <v>66</v>
      </c>
      <c r="AC44" s="107"/>
      <c r="AD44" s="107"/>
      <c r="AE44" s="107"/>
    </row>
    <row r="45" spans="1:31" s="11" customFormat="1" ht="17.25" customHeight="1">
      <c r="A45" s="105" t="s">
        <v>310</v>
      </c>
      <c r="B45" s="106" t="s">
        <v>297</v>
      </c>
      <c r="C45" s="95" t="s">
        <v>206</v>
      </c>
      <c r="D45" s="95"/>
      <c r="E45" s="95"/>
      <c r="F45" s="95"/>
      <c r="G45" s="96"/>
      <c r="H45" s="97"/>
      <c r="I45" s="97"/>
      <c r="J45" s="9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8" t="s">
        <v>66</v>
      </c>
      <c r="W45" s="108" t="s">
        <v>66</v>
      </c>
      <c r="X45" s="108" t="s">
        <v>66</v>
      </c>
      <c r="Y45" s="108" t="s">
        <v>66</v>
      </c>
      <c r="Z45" s="108"/>
      <c r="AA45" s="108"/>
      <c r="AB45" s="109"/>
      <c r="AC45" s="107"/>
      <c r="AD45" s="107"/>
      <c r="AE45" s="107"/>
    </row>
    <row r="46" spans="1:31" s="11" customFormat="1" ht="17.25" customHeight="1">
      <c r="A46" s="105" t="s">
        <v>311</v>
      </c>
      <c r="B46" s="106" t="s">
        <v>298</v>
      </c>
      <c r="C46" s="95" t="s">
        <v>206</v>
      </c>
      <c r="D46" s="95"/>
      <c r="E46" s="95"/>
      <c r="F46" s="95"/>
      <c r="G46" s="96"/>
      <c r="H46" s="97"/>
      <c r="I46" s="97"/>
      <c r="J46" s="9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8" t="s">
        <v>66</v>
      </c>
      <c r="W46" s="108" t="s">
        <v>66</v>
      </c>
      <c r="X46" s="108" t="s">
        <v>66</v>
      </c>
      <c r="Y46" s="108" t="s">
        <v>66</v>
      </c>
      <c r="Z46" s="108"/>
      <c r="AA46" s="108"/>
      <c r="AB46" s="109"/>
      <c r="AC46" s="107"/>
      <c r="AD46" s="107"/>
      <c r="AE46" s="107"/>
    </row>
    <row r="47" spans="1:31" s="13" customFormat="1" ht="17.25" customHeight="1">
      <c r="A47" s="80">
        <v>11</v>
      </c>
      <c r="B47" s="81" t="s">
        <v>274</v>
      </c>
      <c r="C47" s="82" t="s">
        <v>39</v>
      </c>
      <c r="D47" s="82"/>
      <c r="E47" s="82"/>
      <c r="F47" s="82"/>
      <c r="G47" s="83"/>
      <c r="H47" s="84"/>
      <c r="I47" s="84"/>
      <c r="J47" s="84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4" t="s">
        <v>66</v>
      </c>
      <c r="AC47" s="93"/>
      <c r="AD47" s="93"/>
      <c r="AE47" s="93"/>
    </row>
    <row r="48" spans="1:31" s="11" customFormat="1" ht="17.25" customHeight="1">
      <c r="A48" s="105" t="s">
        <v>312</v>
      </c>
      <c r="B48" s="106" t="s">
        <v>38</v>
      </c>
      <c r="C48" s="95" t="s">
        <v>39</v>
      </c>
      <c r="D48" s="95"/>
      <c r="E48" s="95"/>
      <c r="F48" s="95"/>
      <c r="G48" s="96"/>
      <c r="H48" s="97"/>
      <c r="I48" s="97"/>
      <c r="J48" s="9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8"/>
      <c r="W48" s="108" t="s">
        <v>66</v>
      </c>
      <c r="X48" s="108" t="s">
        <v>66</v>
      </c>
      <c r="Y48" s="108"/>
      <c r="Z48" s="108"/>
      <c r="AA48" s="108"/>
      <c r="AB48" s="109" t="s">
        <v>66</v>
      </c>
      <c r="AC48" s="107"/>
      <c r="AD48" s="107"/>
      <c r="AE48" s="107"/>
    </row>
    <row r="49" spans="1:31" s="11" customFormat="1" ht="17.25" customHeight="1">
      <c r="A49" s="105" t="s">
        <v>313</v>
      </c>
      <c r="B49" s="106" t="s">
        <v>40</v>
      </c>
      <c r="C49" s="95" t="s">
        <v>39</v>
      </c>
      <c r="D49" s="95"/>
      <c r="E49" s="95"/>
      <c r="F49" s="95"/>
      <c r="G49" s="96"/>
      <c r="H49" s="97"/>
      <c r="I49" s="97"/>
      <c r="J49" s="9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8"/>
      <c r="W49" s="108" t="s">
        <v>66</v>
      </c>
      <c r="X49" s="108" t="s">
        <v>66</v>
      </c>
      <c r="Y49" s="108"/>
      <c r="Z49" s="108"/>
      <c r="AA49" s="108"/>
      <c r="AB49" s="109" t="s">
        <v>66</v>
      </c>
      <c r="AC49" s="107"/>
      <c r="AD49" s="107"/>
      <c r="AE49" s="107"/>
    </row>
    <row r="50" spans="1:31" s="11" customFormat="1" ht="17.25" customHeight="1">
      <c r="A50" s="105" t="s">
        <v>314</v>
      </c>
      <c r="B50" s="106" t="s">
        <v>41</v>
      </c>
      <c r="C50" s="95" t="s">
        <v>39</v>
      </c>
      <c r="D50" s="95"/>
      <c r="E50" s="95"/>
      <c r="F50" s="95"/>
      <c r="G50" s="96"/>
      <c r="H50" s="97"/>
      <c r="I50" s="97"/>
      <c r="J50" s="9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8"/>
      <c r="W50" s="108" t="s">
        <v>66</v>
      </c>
      <c r="X50" s="108" t="s">
        <v>66</v>
      </c>
      <c r="Y50" s="108"/>
      <c r="Z50" s="108"/>
      <c r="AA50" s="108"/>
      <c r="AB50" s="109" t="s">
        <v>66</v>
      </c>
      <c r="AC50" s="107"/>
      <c r="AD50" s="107"/>
      <c r="AE50" s="107"/>
    </row>
    <row r="51" spans="1:31" s="11" customFormat="1" ht="17.25" customHeight="1">
      <c r="A51" s="105" t="s">
        <v>315</v>
      </c>
      <c r="B51" s="106" t="s">
        <v>109</v>
      </c>
      <c r="C51" s="95" t="s">
        <v>39</v>
      </c>
      <c r="D51" s="95"/>
      <c r="E51" s="95"/>
      <c r="F51" s="95"/>
      <c r="G51" s="96"/>
      <c r="H51" s="97"/>
      <c r="I51" s="97"/>
      <c r="J51" s="9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8"/>
      <c r="W51" s="108" t="s">
        <v>66</v>
      </c>
      <c r="X51" s="108" t="s">
        <v>66</v>
      </c>
      <c r="Y51" s="108"/>
      <c r="Z51" s="108"/>
      <c r="AA51" s="108"/>
      <c r="AB51" s="109" t="s">
        <v>66</v>
      </c>
      <c r="AC51" s="107"/>
      <c r="AD51" s="107"/>
      <c r="AE51" s="107"/>
    </row>
    <row r="52" spans="1:31" s="11" customFormat="1" ht="17.25" customHeight="1">
      <c r="A52" s="105">
        <v>12</v>
      </c>
      <c r="B52" s="106" t="s">
        <v>299</v>
      </c>
      <c r="C52" s="95" t="s">
        <v>39</v>
      </c>
      <c r="D52" s="95"/>
      <c r="E52" s="95"/>
      <c r="F52" s="95"/>
      <c r="G52" s="96"/>
      <c r="H52" s="97"/>
      <c r="I52" s="97"/>
      <c r="J52" s="9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93" t="s">
        <v>66</v>
      </c>
      <c r="W52" s="93" t="s">
        <v>66</v>
      </c>
      <c r="X52" s="93" t="s">
        <v>66</v>
      </c>
      <c r="Y52" s="108" t="s">
        <v>66</v>
      </c>
      <c r="Z52" s="108"/>
      <c r="AA52" s="108"/>
      <c r="AB52" s="109" t="s">
        <v>66</v>
      </c>
      <c r="AC52" s="107"/>
      <c r="AD52" s="107"/>
      <c r="AE52" s="107"/>
    </row>
    <row r="53" spans="1:31" s="14" customFormat="1" ht="17.25" customHeight="1">
      <c r="A53" s="85" t="s">
        <v>4</v>
      </c>
      <c r="B53" s="86" t="s">
        <v>42</v>
      </c>
      <c r="C53" s="87"/>
      <c r="D53" s="88"/>
      <c r="E53" s="88"/>
      <c r="F53" s="88"/>
      <c r="G53" s="89"/>
      <c r="H53" s="90"/>
      <c r="I53" s="90"/>
      <c r="J53" s="90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2" t="s">
        <v>66</v>
      </c>
      <c r="AC53" s="91"/>
      <c r="AD53" s="91"/>
      <c r="AE53" s="91"/>
    </row>
    <row r="54" spans="1:31" s="13" customFormat="1" ht="17.25" customHeight="1">
      <c r="A54" s="80">
        <v>1</v>
      </c>
      <c r="B54" s="81" t="s">
        <v>43</v>
      </c>
      <c r="C54" s="82"/>
      <c r="D54" s="82"/>
      <c r="E54" s="82"/>
      <c r="F54" s="82"/>
      <c r="G54" s="83"/>
      <c r="H54" s="84"/>
      <c r="I54" s="84"/>
      <c r="J54" s="84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 t="s">
        <v>66</v>
      </c>
      <c r="V54" s="93" t="s">
        <v>66</v>
      </c>
      <c r="W54" s="93" t="s">
        <v>66</v>
      </c>
      <c r="X54" s="93" t="s">
        <v>66</v>
      </c>
      <c r="Y54" s="93"/>
      <c r="Z54" s="93"/>
      <c r="AA54" s="93"/>
      <c r="AB54" s="94" t="s">
        <v>66</v>
      </c>
      <c r="AC54" s="93"/>
      <c r="AD54" s="93"/>
      <c r="AE54" s="93"/>
    </row>
    <row r="55" spans="1:31" s="11" customFormat="1" ht="17.25" customHeight="1">
      <c r="A55" s="105" t="s">
        <v>54</v>
      </c>
      <c r="B55" s="106" t="s">
        <v>508</v>
      </c>
      <c r="C55" s="95" t="s">
        <v>44</v>
      </c>
      <c r="D55" s="95"/>
      <c r="E55" s="95"/>
      <c r="F55" s="95"/>
      <c r="G55" s="96"/>
      <c r="H55" s="97"/>
      <c r="I55" s="97"/>
      <c r="J55" s="9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 t="s">
        <v>66</v>
      </c>
      <c r="V55" s="108" t="s">
        <v>66</v>
      </c>
      <c r="W55" s="108" t="s">
        <v>66</v>
      </c>
      <c r="X55" s="108" t="s">
        <v>66</v>
      </c>
      <c r="Y55" s="108"/>
      <c r="Z55" s="108"/>
      <c r="AA55" s="108"/>
      <c r="AB55" s="109" t="s">
        <v>66</v>
      </c>
      <c r="AC55" s="107"/>
      <c r="AD55" s="107"/>
      <c r="AE55" s="107"/>
    </row>
    <row r="56" spans="1:31" s="15" customFormat="1" ht="17.25" customHeight="1">
      <c r="A56" s="110" t="s">
        <v>96</v>
      </c>
      <c r="B56" s="111" t="s">
        <v>45</v>
      </c>
      <c r="C56" s="112" t="s">
        <v>44</v>
      </c>
      <c r="D56" s="112"/>
      <c r="E56" s="112"/>
      <c r="F56" s="112"/>
      <c r="G56" s="113"/>
      <c r="H56" s="114"/>
      <c r="I56" s="114"/>
      <c r="J56" s="114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 t="s">
        <v>66</v>
      </c>
      <c r="V56" s="115" t="s">
        <v>66</v>
      </c>
      <c r="W56" s="115" t="s">
        <v>66</v>
      </c>
      <c r="X56" s="115" t="s">
        <v>66</v>
      </c>
      <c r="Y56" s="115"/>
      <c r="Z56" s="115"/>
      <c r="AA56" s="115"/>
      <c r="AB56" s="116" t="s">
        <v>66</v>
      </c>
      <c r="AC56" s="115"/>
      <c r="AD56" s="115"/>
      <c r="AE56" s="115"/>
    </row>
    <row r="57" spans="1:31" s="15" customFormat="1" ht="17.25" customHeight="1">
      <c r="A57" s="110" t="s">
        <v>97</v>
      </c>
      <c r="B57" s="111" t="s">
        <v>112</v>
      </c>
      <c r="C57" s="112" t="s">
        <v>44</v>
      </c>
      <c r="D57" s="112"/>
      <c r="E57" s="112"/>
      <c r="F57" s="112"/>
      <c r="G57" s="113"/>
      <c r="H57" s="114"/>
      <c r="I57" s="114"/>
      <c r="J57" s="114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 t="s">
        <v>66</v>
      </c>
      <c r="V57" s="115" t="s">
        <v>66</v>
      </c>
      <c r="W57" s="115" t="s">
        <v>66</v>
      </c>
      <c r="X57" s="115" t="s">
        <v>66</v>
      </c>
      <c r="Y57" s="115"/>
      <c r="Z57" s="115"/>
      <c r="AA57" s="115"/>
      <c r="AB57" s="116" t="s">
        <v>66</v>
      </c>
      <c r="AC57" s="115"/>
      <c r="AD57" s="115"/>
      <c r="AE57" s="115"/>
    </row>
    <row r="58" spans="1:31" s="16" customFormat="1" ht="17.25" customHeight="1">
      <c r="A58" s="127" t="s">
        <v>98</v>
      </c>
      <c r="B58" s="128" t="s">
        <v>110</v>
      </c>
      <c r="C58" s="129" t="s">
        <v>44</v>
      </c>
      <c r="D58" s="129"/>
      <c r="E58" s="129"/>
      <c r="F58" s="129"/>
      <c r="G58" s="130"/>
      <c r="H58" s="131"/>
      <c r="I58" s="131"/>
      <c r="J58" s="131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 t="s">
        <v>66</v>
      </c>
      <c r="V58" s="132" t="s">
        <v>66</v>
      </c>
      <c r="W58" s="132" t="s">
        <v>66</v>
      </c>
      <c r="X58" s="132" t="s">
        <v>66</v>
      </c>
      <c r="Y58" s="132"/>
      <c r="Z58" s="132"/>
      <c r="AA58" s="132"/>
      <c r="AB58" s="133" t="s">
        <v>66</v>
      </c>
      <c r="AC58" s="132"/>
      <c r="AD58" s="132"/>
      <c r="AE58" s="132"/>
    </row>
    <row r="59" spans="1:31" s="16" customFormat="1" ht="17.25" customHeight="1">
      <c r="A59" s="127" t="s">
        <v>99</v>
      </c>
      <c r="B59" s="128" t="s">
        <v>111</v>
      </c>
      <c r="C59" s="129" t="s">
        <v>44</v>
      </c>
      <c r="D59" s="129"/>
      <c r="E59" s="129"/>
      <c r="F59" s="129"/>
      <c r="G59" s="130"/>
      <c r="H59" s="131"/>
      <c r="I59" s="131"/>
      <c r="J59" s="131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 t="s">
        <v>66</v>
      </c>
      <c r="V59" s="132" t="s">
        <v>66</v>
      </c>
      <c r="W59" s="132" t="s">
        <v>66</v>
      </c>
      <c r="X59" s="132" t="s">
        <v>66</v>
      </c>
      <c r="Y59" s="132"/>
      <c r="Z59" s="132"/>
      <c r="AA59" s="132"/>
      <c r="AB59" s="133" t="s">
        <v>66</v>
      </c>
      <c r="AC59" s="132"/>
      <c r="AD59" s="132"/>
      <c r="AE59" s="132"/>
    </row>
    <row r="60" spans="1:31" s="11" customFormat="1" ht="17.25" customHeight="1">
      <c r="A60" s="105" t="s">
        <v>55</v>
      </c>
      <c r="B60" s="106" t="s">
        <v>515</v>
      </c>
      <c r="C60" s="95" t="s">
        <v>81</v>
      </c>
      <c r="D60" s="95"/>
      <c r="E60" s="95"/>
      <c r="F60" s="95"/>
      <c r="G60" s="96"/>
      <c r="H60" s="97"/>
      <c r="I60" s="97"/>
      <c r="J60" s="9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 t="s">
        <v>66</v>
      </c>
      <c r="V60" s="108" t="s">
        <v>66</v>
      </c>
      <c r="W60" s="108" t="s">
        <v>66</v>
      </c>
      <c r="X60" s="108" t="s">
        <v>66</v>
      </c>
      <c r="Y60" s="108"/>
      <c r="Z60" s="108"/>
      <c r="AA60" s="108"/>
      <c r="AB60" s="109" t="s">
        <v>66</v>
      </c>
      <c r="AC60" s="107"/>
      <c r="AD60" s="107"/>
      <c r="AE60" s="107"/>
    </row>
    <row r="61" spans="1:31" s="12" customFormat="1" ht="31.5">
      <c r="A61" s="105" t="s">
        <v>56</v>
      </c>
      <c r="B61" s="134" t="s">
        <v>510</v>
      </c>
      <c r="C61" s="95" t="s">
        <v>47</v>
      </c>
      <c r="D61" s="95"/>
      <c r="E61" s="95"/>
      <c r="F61" s="95"/>
      <c r="G61" s="96"/>
      <c r="H61" s="97"/>
      <c r="I61" s="97"/>
      <c r="J61" s="9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 t="s">
        <v>66</v>
      </c>
      <c r="V61" s="108" t="s">
        <v>66</v>
      </c>
      <c r="W61" s="108" t="s">
        <v>66</v>
      </c>
      <c r="X61" s="108" t="s">
        <v>66</v>
      </c>
      <c r="Y61" s="108"/>
      <c r="Z61" s="108"/>
      <c r="AA61" s="108"/>
      <c r="AB61" s="109" t="s">
        <v>66</v>
      </c>
      <c r="AC61" s="107"/>
      <c r="AD61" s="107"/>
      <c r="AE61" s="107"/>
    </row>
    <row r="62" spans="1:31" s="15" customFormat="1" ht="17.25" customHeight="1">
      <c r="A62" s="110" t="s">
        <v>113</v>
      </c>
      <c r="B62" s="111" t="s">
        <v>120</v>
      </c>
      <c r="C62" s="112" t="s">
        <v>47</v>
      </c>
      <c r="D62" s="112"/>
      <c r="E62" s="112"/>
      <c r="F62" s="112"/>
      <c r="G62" s="113"/>
      <c r="H62" s="114"/>
      <c r="I62" s="114"/>
      <c r="J62" s="114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 t="s">
        <v>66</v>
      </c>
      <c r="V62" s="115" t="s">
        <v>66</v>
      </c>
      <c r="W62" s="115" t="s">
        <v>66</v>
      </c>
      <c r="X62" s="115" t="s">
        <v>66</v>
      </c>
      <c r="Y62" s="115"/>
      <c r="Z62" s="115"/>
      <c r="AA62" s="115"/>
      <c r="AB62" s="116" t="s">
        <v>66</v>
      </c>
      <c r="AC62" s="115"/>
      <c r="AD62" s="115"/>
      <c r="AE62" s="115"/>
    </row>
    <row r="63" spans="1:31" s="15" customFormat="1" ht="17.25" customHeight="1">
      <c r="A63" s="110" t="s">
        <v>114</v>
      </c>
      <c r="B63" s="111" t="s">
        <v>121</v>
      </c>
      <c r="C63" s="112" t="s">
        <v>47</v>
      </c>
      <c r="D63" s="112"/>
      <c r="E63" s="112"/>
      <c r="F63" s="112"/>
      <c r="G63" s="113"/>
      <c r="H63" s="114"/>
      <c r="I63" s="114"/>
      <c r="J63" s="114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 t="s">
        <v>66</v>
      </c>
      <c r="V63" s="115" t="s">
        <v>66</v>
      </c>
      <c r="W63" s="115" t="s">
        <v>66</v>
      </c>
      <c r="X63" s="115" t="s">
        <v>66</v>
      </c>
      <c r="Y63" s="115"/>
      <c r="Z63" s="115"/>
      <c r="AA63" s="115"/>
      <c r="AB63" s="116" t="s">
        <v>66</v>
      </c>
      <c r="AC63" s="115"/>
      <c r="AD63" s="115"/>
      <c r="AE63" s="115"/>
    </row>
    <row r="64" spans="1:31" s="15" customFormat="1" ht="17.25" customHeight="1">
      <c r="A64" s="135" t="s">
        <v>115</v>
      </c>
      <c r="B64" s="111" t="s">
        <v>122</v>
      </c>
      <c r="C64" s="112" t="s">
        <v>47</v>
      </c>
      <c r="D64" s="112"/>
      <c r="E64" s="112"/>
      <c r="F64" s="112"/>
      <c r="G64" s="113"/>
      <c r="H64" s="114"/>
      <c r="I64" s="114"/>
      <c r="J64" s="114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 t="s">
        <v>66</v>
      </c>
      <c r="V64" s="115" t="s">
        <v>66</v>
      </c>
      <c r="W64" s="115" t="s">
        <v>66</v>
      </c>
      <c r="X64" s="115" t="s">
        <v>66</v>
      </c>
      <c r="Y64" s="115"/>
      <c r="Z64" s="115"/>
      <c r="AA64" s="115"/>
      <c r="AB64" s="116" t="s">
        <v>66</v>
      </c>
      <c r="AC64" s="115"/>
      <c r="AD64" s="115"/>
      <c r="AE64" s="115"/>
    </row>
    <row r="65" spans="1:31" s="15" customFormat="1" ht="17.25" customHeight="1">
      <c r="A65" s="135" t="s">
        <v>116</v>
      </c>
      <c r="B65" s="111" t="s">
        <v>123</v>
      </c>
      <c r="C65" s="112" t="s">
        <v>47</v>
      </c>
      <c r="D65" s="112"/>
      <c r="E65" s="112"/>
      <c r="F65" s="112"/>
      <c r="G65" s="113"/>
      <c r="H65" s="114"/>
      <c r="I65" s="114"/>
      <c r="J65" s="114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 t="s">
        <v>66</v>
      </c>
      <c r="V65" s="115" t="s">
        <v>66</v>
      </c>
      <c r="W65" s="115" t="s">
        <v>66</v>
      </c>
      <c r="X65" s="115" t="s">
        <v>66</v>
      </c>
      <c r="Y65" s="115"/>
      <c r="Z65" s="115"/>
      <c r="AA65" s="115"/>
      <c r="AB65" s="116" t="s">
        <v>66</v>
      </c>
      <c r="AC65" s="115"/>
      <c r="AD65" s="115"/>
      <c r="AE65" s="115"/>
    </row>
    <row r="66" spans="1:31" s="11" customFormat="1" ht="17.25" customHeight="1">
      <c r="A66" s="105" t="s">
        <v>57</v>
      </c>
      <c r="B66" s="106" t="s">
        <v>117</v>
      </c>
      <c r="C66" s="95" t="s">
        <v>46</v>
      </c>
      <c r="D66" s="95"/>
      <c r="E66" s="95"/>
      <c r="F66" s="95"/>
      <c r="G66" s="96"/>
      <c r="H66" s="97"/>
      <c r="I66" s="97"/>
      <c r="J66" s="9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 t="s">
        <v>66</v>
      </c>
      <c r="V66" s="108" t="s">
        <v>66</v>
      </c>
      <c r="W66" s="108" t="s">
        <v>66</v>
      </c>
      <c r="X66" s="108" t="s">
        <v>66</v>
      </c>
      <c r="Y66" s="108"/>
      <c r="Z66" s="108"/>
      <c r="AA66" s="108"/>
      <c r="AB66" s="109" t="s">
        <v>66</v>
      </c>
      <c r="AC66" s="107"/>
      <c r="AD66" s="107"/>
      <c r="AE66" s="107"/>
    </row>
    <row r="67" spans="1:31" s="11" customFormat="1" ht="17.25" customHeight="1">
      <c r="A67" s="105" t="s">
        <v>92</v>
      </c>
      <c r="B67" s="106" t="s">
        <v>177</v>
      </c>
      <c r="C67" s="95"/>
      <c r="D67" s="95"/>
      <c r="E67" s="95"/>
      <c r="F67" s="95"/>
      <c r="G67" s="96"/>
      <c r="H67" s="97"/>
      <c r="I67" s="97"/>
      <c r="J67" s="9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8" t="s">
        <v>66</v>
      </c>
      <c r="W67" s="108" t="s">
        <v>66</v>
      </c>
      <c r="X67" s="108" t="s">
        <v>66</v>
      </c>
      <c r="Y67" s="108"/>
      <c r="Z67" s="108"/>
      <c r="AA67" s="108"/>
      <c r="AB67" s="109" t="s">
        <v>66</v>
      </c>
      <c r="AC67" s="107"/>
      <c r="AD67" s="107"/>
      <c r="AE67" s="107"/>
    </row>
    <row r="68" spans="1:31" s="15" customFormat="1" ht="17.25" customHeight="1">
      <c r="A68" s="135" t="s">
        <v>144</v>
      </c>
      <c r="B68" s="111" t="s">
        <v>142</v>
      </c>
      <c r="C68" s="112" t="s">
        <v>37</v>
      </c>
      <c r="D68" s="112"/>
      <c r="E68" s="112"/>
      <c r="F68" s="112"/>
      <c r="G68" s="113"/>
      <c r="H68" s="114"/>
      <c r="I68" s="114"/>
      <c r="J68" s="114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 t="s">
        <v>66</v>
      </c>
      <c r="W68" s="115" t="s">
        <v>66</v>
      </c>
      <c r="X68" s="115" t="s">
        <v>66</v>
      </c>
      <c r="Y68" s="115"/>
      <c r="Z68" s="115"/>
      <c r="AA68" s="115"/>
      <c r="AB68" s="116" t="s">
        <v>66</v>
      </c>
      <c r="AC68" s="115"/>
      <c r="AD68" s="115"/>
      <c r="AE68" s="115"/>
    </row>
    <row r="69" spans="1:31" s="15" customFormat="1" ht="17.25" customHeight="1">
      <c r="A69" s="135" t="s">
        <v>145</v>
      </c>
      <c r="B69" s="111" t="s">
        <v>143</v>
      </c>
      <c r="C69" s="112" t="s">
        <v>37</v>
      </c>
      <c r="D69" s="112"/>
      <c r="E69" s="112"/>
      <c r="F69" s="112"/>
      <c r="G69" s="113"/>
      <c r="H69" s="114"/>
      <c r="I69" s="114"/>
      <c r="J69" s="114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 t="s">
        <v>66</v>
      </c>
      <c r="W69" s="115" t="s">
        <v>66</v>
      </c>
      <c r="X69" s="115" t="s">
        <v>66</v>
      </c>
      <c r="Y69" s="115"/>
      <c r="Z69" s="115"/>
      <c r="AA69" s="115"/>
      <c r="AB69" s="116" t="s">
        <v>66</v>
      </c>
      <c r="AC69" s="115"/>
      <c r="AD69" s="115"/>
      <c r="AE69" s="115"/>
    </row>
    <row r="70" spans="1:31" s="15" customFormat="1" ht="17.25" customHeight="1">
      <c r="A70" s="135" t="s">
        <v>146</v>
      </c>
      <c r="B70" s="111" t="s">
        <v>147</v>
      </c>
      <c r="C70" s="112" t="s">
        <v>148</v>
      </c>
      <c r="D70" s="112"/>
      <c r="E70" s="112"/>
      <c r="F70" s="112"/>
      <c r="G70" s="113"/>
      <c r="H70" s="114"/>
      <c r="I70" s="114"/>
      <c r="J70" s="114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 t="s">
        <v>66</v>
      </c>
      <c r="W70" s="115" t="s">
        <v>66</v>
      </c>
      <c r="X70" s="115" t="s">
        <v>66</v>
      </c>
      <c r="Y70" s="115"/>
      <c r="Z70" s="115"/>
      <c r="AA70" s="115"/>
      <c r="AB70" s="116" t="s">
        <v>66</v>
      </c>
      <c r="AC70" s="115"/>
      <c r="AD70" s="115"/>
      <c r="AE70" s="115"/>
    </row>
    <row r="71" spans="1:31" s="15" customFormat="1" ht="17.25" customHeight="1">
      <c r="A71" s="135" t="s">
        <v>153</v>
      </c>
      <c r="B71" s="111" t="s">
        <v>512</v>
      </c>
      <c r="C71" s="112" t="s">
        <v>148</v>
      </c>
      <c r="D71" s="112"/>
      <c r="E71" s="112"/>
      <c r="F71" s="112"/>
      <c r="G71" s="113"/>
      <c r="H71" s="114"/>
      <c r="I71" s="114"/>
      <c r="J71" s="114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6"/>
      <c r="AC71" s="115"/>
      <c r="AD71" s="115"/>
      <c r="AE71" s="115"/>
    </row>
    <row r="72" spans="1:31" s="15" customFormat="1" ht="17.25" customHeight="1">
      <c r="A72" s="135" t="s">
        <v>513</v>
      </c>
      <c r="B72" s="111" t="s">
        <v>511</v>
      </c>
      <c r="C72" s="112" t="s">
        <v>46</v>
      </c>
      <c r="D72" s="112"/>
      <c r="E72" s="112"/>
      <c r="F72" s="112"/>
      <c r="G72" s="113"/>
      <c r="H72" s="114"/>
      <c r="I72" s="114"/>
      <c r="J72" s="114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 t="s">
        <v>66</v>
      </c>
      <c r="W72" s="115" t="s">
        <v>66</v>
      </c>
      <c r="X72" s="115" t="s">
        <v>66</v>
      </c>
      <c r="Y72" s="115"/>
      <c r="Z72" s="115"/>
      <c r="AA72" s="115"/>
      <c r="AB72" s="116" t="s">
        <v>66</v>
      </c>
      <c r="AC72" s="115"/>
      <c r="AD72" s="115"/>
      <c r="AE72" s="115"/>
    </row>
    <row r="73" spans="1:31" s="11" customFormat="1" ht="17.25" customHeight="1">
      <c r="A73" s="105" t="s">
        <v>126</v>
      </c>
      <c r="B73" s="106" t="s">
        <v>151</v>
      </c>
      <c r="C73" s="95" t="s">
        <v>152</v>
      </c>
      <c r="D73" s="95"/>
      <c r="E73" s="95"/>
      <c r="F73" s="95"/>
      <c r="G73" s="96"/>
      <c r="H73" s="97"/>
      <c r="I73" s="97"/>
      <c r="J73" s="9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8" t="s">
        <v>66</v>
      </c>
      <c r="W73" s="108" t="s">
        <v>66</v>
      </c>
      <c r="X73" s="108" t="s">
        <v>66</v>
      </c>
      <c r="Y73" s="108"/>
      <c r="Z73" s="108"/>
      <c r="AA73" s="108"/>
      <c r="AB73" s="109" t="s">
        <v>66</v>
      </c>
      <c r="AC73" s="107"/>
      <c r="AD73" s="107"/>
      <c r="AE73" s="107"/>
    </row>
    <row r="74" spans="1:31" s="15" customFormat="1" ht="17.25" customHeight="1">
      <c r="A74" s="135" t="s">
        <v>127</v>
      </c>
      <c r="B74" s="111" t="s">
        <v>149</v>
      </c>
      <c r="C74" s="112" t="s">
        <v>44</v>
      </c>
      <c r="D74" s="112"/>
      <c r="E74" s="112"/>
      <c r="F74" s="112"/>
      <c r="G74" s="113"/>
      <c r="H74" s="114"/>
      <c r="I74" s="114"/>
      <c r="J74" s="114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 t="s">
        <v>66</v>
      </c>
      <c r="W74" s="115" t="s">
        <v>66</v>
      </c>
      <c r="X74" s="115" t="s">
        <v>66</v>
      </c>
      <c r="Y74" s="115"/>
      <c r="Z74" s="115"/>
      <c r="AA74" s="115"/>
      <c r="AB74" s="116" t="s">
        <v>66</v>
      </c>
      <c r="AC74" s="115"/>
      <c r="AD74" s="115"/>
      <c r="AE74" s="115"/>
    </row>
    <row r="75" spans="1:31" s="15" customFormat="1" ht="17.25" customHeight="1">
      <c r="A75" s="135" t="s">
        <v>128</v>
      </c>
      <c r="B75" s="111" t="s">
        <v>150</v>
      </c>
      <c r="C75" s="112" t="s">
        <v>46</v>
      </c>
      <c r="D75" s="112"/>
      <c r="E75" s="112"/>
      <c r="F75" s="112"/>
      <c r="G75" s="113"/>
      <c r="H75" s="114"/>
      <c r="I75" s="114"/>
      <c r="J75" s="114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 t="s">
        <v>66</v>
      </c>
      <c r="W75" s="115" t="s">
        <v>66</v>
      </c>
      <c r="X75" s="115" t="s">
        <v>66</v>
      </c>
      <c r="Y75" s="115"/>
      <c r="Z75" s="115"/>
      <c r="AA75" s="115"/>
      <c r="AB75" s="116" t="s">
        <v>66</v>
      </c>
      <c r="AC75" s="115"/>
      <c r="AD75" s="115"/>
      <c r="AE75" s="115"/>
    </row>
    <row r="76" spans="1:31" s="11" customFormat="1" ht="17.25" customHeight="1">
      <c r="A76" s="105" t="s">
        <v>340</v>
      </c>
      <c r="B76" s="106" t="s">
        <v>316</v>
      </c>
      <c r="C76" s="95" t="s">
        <v>118</v>
      </c>
      <c r="D76" s="95"/>
      <c r="E76" s="95"/>
      <c r="F76" s="95"/>
      <c r="G76" s="96"/>
      <c r="H76" s="97"/>
      <c r="I76" s="97"/>
      <c r="J76" s="9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 t="s">
        <v>66</v>
      </c>
      <c r="V76" s="108" t="s">
        <v>66</v>
      </c>
      <c r="W76" s="108" t="s">
        <v>66</v>
      </c>
      <c r="X76" s="108" t="s">
        <v>66</v>
      </c>
      <c r="Y76" s="108"/>
      <c r="Z76" s="108"/>
      <c r="AA76" s="108"/>
      <c r="AB76" s="109" t="s">
        <v>66</v>
      </c>
      <c r="AC76" s="107"/>
      <c r="AD76" s="107"/>
      <c r="AE76" s="107"/>
    </row>
    <row r="77" spans="1:31" s="11" customFormat="1" ht="17.25" customHeight="1">
      <c r="A77" s="105" t="s">
        <v>341</v>
      </c>
      <c r="B77" s="106" t="s">
        <v>317</v>
      </c>
      <c r="C77" s="95" t="s">
        <v>318</v>
      </c>
      <c r="D77" s="95"/>
      <c r="E77" s="95"/>
      <c r="F77" s="95"/>
      <c r="G77" s="96"/>
      <c r="H77" s="97"/>
      <c r="I77" s="97"/>
      <c r="J77" s="9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8" t="s">
        <v>66</v>
      </c>
      <c r="W77" s="108" t="s">
        <v>66</v>
      </c>
      <c r="X77" s="108" t="s">
        <v>66</v>
      </c>
      <c r="Y77" s="108" t="s">
        <v>66</v>
      </c>
      <c r="Z77" s="108" t="s">
        <v>66</v>
      </c>
      <c r="AA77" s="108"/>
      <c r="AB77" s="109"/>
      <c r="AC77" s="107"/>
      <c r="AD77" s="107"/>
      <c r="AE77" s="107"/>
    </row>
    <row r="78" spans="1:31" s="11" customFormat="1" ht="17.25" customHeight="1">
      <c r="A78" s="105" t="s">
        <v>342</v>
      </c>
      <c r="B78" s="106" t="s">
        <v>319</v>
      </c>
      <c r="C78" s="95"/>
      <c r="D78" s="95"/>
      <c r="E78" s="95"/>
      <c r="F78" s="95"/>
      <c r="G78" s="96"/>
      <c r="H78" s="97"/>
      <c r="I78" s="97"/>
      <c r="J78" s="9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8"/>
      <c r="W78" s="108"/>
      <c r="X78" s="108"/>
      <c r="Y78" s="108" t="s">
        <v>66</v>
      </c>
      <c r="Z78" s="108"/>
      <c r="AA78" s="108"/>
      <c r="AB78" s="109"/>
      <c r="AC78" s="107"/>
      <c r="AD78" s="107"/>
      <c r="AE78" s="107"/>
    </row>
    <row r="79" spans="1:31" s="15" customFormat="1" ht="17.25" customHeight="1">
      <c r="A79" s="135" t="s">
        <v>343</v>
      </c>
      <c r="B79" s="111" t="s">
        <v>320</v>
      </c>
      <c r="C79" s="112" t="s">
        <v>46</v>
      </c>
      <c r="D79" s="112"/>
      <c r="E79" s="112"/>
      <c r="F79" s="112"/>
      <c r="G79" s="113"/>
      <c r="H79" s="114"/>
      <c r="I79" s="114"/>
      <c r="J79" s="114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6" t="s">
        <v>66</v>
      </c>
      <c r="AC79" s="115"/>
      <c r="AD79" s="115"/>
      <c r="AE79" s="115"/>
    </row>
    <row r="80" spans="1:31" s="16" customFormat="1" ht="17.25" customHeight="1">
      <c r="A80" s="127" t="s">
        <v>98</v>
      </c>
      <c r="B80" s="128" t="s">
        <v>321</v>
      </c>
      <c r="C80" s="129" t="s">
        <v>46</v>
      </c>
      <c r="D80" s="129"/>
      <c r="E80" s="129"/>
      <c r="F80" s="129"/>
      <c r="G80" s="130"/>
      <c r="H80" s="131"/>
      <c r="I80" s="131"/>
      <c r="J80" s="131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3"/>
      <c r="AC80" s="132"/>
      <c r="AD80" s="132"/>
      <c r="AE80" s="132"/>
    </row>
    <row r="81" spans="1:31" s="16" customFormat="1" ht="17.25" customHeight="1">
      <c r="A81" s="127" t="s">
        <v>99</v>
      </c>
      <c r="B81" s="128" t="s">
        <v>322</v>
      </c>
      <c r="C81" s="129" t="s">
        <v>46</v>
      </c>
      <c r="D81" s="129"/>
      <c r="E81" s="129"/>
      <c r="F81" s="129"/>
      <c r="G81" s="130"/>
      <c r="H81" s="131"/>
      <c r="I81" s="131"/>
      <c r="J81" s="131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3"/>
      <c r="AC81" s="132"/>
      <c r="AD81" s="132"/>
      <c r="AE81" s="132"/>
    </row>
    <row r="82" spans="1:31" s="15" customFormat="1" ht="15">
      <c r="A82" s="135" t="s">
        <v>344</v>
      </c>
      <c r="B82" s="111" t="s">
        <v>345</v>
      </c>
      <c r="C82" s="112" t="s">
        <v>46</v>
      </c>
      <c r="D82" s="112"/>
      <c r="E82" s="112"/>
      <c r="F82" s="112"/>
      <c r="G82" s="113"/>
      <c r="H82" s="114"/>
      <c r="I82" s="114"/>
      <c r="J82" s="114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6"/>
      <c r="AC82" s="115"/>
      <c r="AD82" s="115"/>
      <c r="AE82" s="115"/>
    </row>
    <row r="83" spans="1:31" s="15" customFormat="1" ht="15">
      <c r="A83" s="135" t="s">
        <v>346</v>
      </c>
      <c r="B83" s="111" t="s">
        <v>323</v>
      </c>
      <c r="C83" s="112" t="s">
        <v>46</v>
      </c>
      <c r="D83" s="112"/>
      <c r="E83" s="112"/>
      <c r="F83" s="112"/>
      <c r="G83" s="113"/>
      <c r="H83" s="114"/>
      <c r="I83" s="114"/>
      <c r="J83" s="114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6"/>
      <c r="AC83" s="115"/>
      <c r="AD83" s="115"/>
      <c r="AE83" s="115"/>
    </row>
    <row r="84" spans="1:31" s="16" customFormat="1" ht="17.25" customHeight="1">
      <c r="A84" s="127" t="s">
        <v>98</v>
      </c>
      <c r="B84" s="128" t="s">
        <v>324</v>
      </c>
      <c r="C84" s="129" t="s">
        <v>46</v>
      </c>
      <c r="D84" s="129"/>
      <c r="E84" s="129"/>
      <c r="F84" s="129"/>
      <c r="G84" s="130"/>
      <c r="H84" s="131"/>
      <c r="I84" s="131"/>
      <c r="J84" s="131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3"/>
      <c r="AC84" s="132"/>
      <c r="AD84" s="132"/>
      <c r="AE84" s="132"/>
    </row>
    <row r="85" spans="1:31" s="16" customFormat="1" ht="17.25" customHeight="1">
      <c r="A85" s="127" t="s">
        <v>99</v>
      </c>
      <c r="B85" s="128" t="s">
        <v>325</v>
      </c>
      <c r="C85" s="129" t="s">
        <v>46</v>
      </c>
      <c r="D85" s="129"/>
      <c r="E85" s="129"/>
      <c r="F85" s="129"/>
      <c r="G85" s="130"/>
      <c r="H85" s="131"/>
      <c r="I85" s="131"/>
      <c r="J85" s="131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3"/>
      <c r="AC85" s="132"/>
      <c r="AD85" s="132"/>
      <c r="AE85" s="132"/>
    </row>
    <row r="86" spans="1:31" s="15" customFormat="1" ht="15">
      <c r="A86" s="135" t="s">
        <v>347</v>
      </c>
      <c r="B86" s="111" t="s">
        <v>326</v>
      </c>
      <c r="C86" s="112" t="s">
        <v>46</v>
      </c>
      <c r="D86" s="112"/>
      <c r="E86" s="112"/>
      <c r="F86" s="112"/>
      <c r="G86" s="113"/>
      <c r="H86" s="114"/>
      <c r="I86" s="114"/>
      <c r="J86" s="114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6"/>
      <c r="AC86" s="115"/>
      <c r="AD86" s="115"/>
      <c r="AE86" s="115"/>
    </row>
    <row r="87" spans="1:31" s="15" customFormat="1" ht="15">
      <c r="A87" s="135" t="s">
        <v>348</v>
      </c>
      <c r="B87" s="111" t="s">
        <v>327</v>
      </c>
      <c r="C87" s="112"/>
      <c r="D87" s="112"/>
      <c r="E87" s="112"/>
      <c r="F87" s="112"/>
      <c r="G87" s="113"/>
      <c r="H87" s="114"/>
      <c r="I87" s="114"/>
      <c r="J87" s="114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6"/>
      <c r="AC87" s="115"/>
      <c r="AD87" s="115"/>
      <c r="AE87" s="115"/>
    </row>
    <row r="88" spans="1:31" s="15" customFormat="1" ht="15">
      <c r="A88" s="135" t="s">
        <v>349</v>
      </c>
      <c r="B88" s="111" t="s">
        <v>328</v>
      </c>
      <c r="C88" s="112"/>
      <c r="D88" s="112"/>
      <c r="E88" s="112"/>
      <c r="F88" s="112"/>
      <c r="G88" s="113"/>
      <c r="H88" s="114"/>
      <c r="I88" s="114"/>
      <c r="J88" s="114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6"/>
      <c r="AC88" s="115"/>
      <c r="AD88" s="115"/>
      <c r="AE88" s="115"/>
    </row>
    <row r="89" spans="1:31" s="15" customFormat="1" ht="15.75" customHeight="1">
      <c r="A89" s="135" t="s">
        <v>350</v>
      </c>
      <c r="B89" s="111" t="s">
        <v>329</v>
      </c>
      <c r="C89" s="112"/>
      <c r="D89" s="112"/>
      <c r="E89" s="112"/>
      <c r="F89" s="112"/>
      <c r="G89" s="113"/>
      <c r="H89" s="114"/>
      <c r="I89" s="114"/>
      <c r="J89" s="114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6"/>
      <c r="AC89" s="115"/>
      <c r="AD89" s="115"/>
      <c r="AE89" s="115"/>
    </row>
    <row r="90" spans="1:31" s="16" customFormat="1" ht="17.25" customHeight="1">
      <c r="A90" s="127" t="s">
        <v>98</v>
      </c>
      <c r="B90" s="128" t="s">
        <v>330</v>
      </c>
      <c r="C90" s="129"/>
      <c r="D90" s="129"/>
      <c r="E90" s="129"/>
      <c r="F90" s="129"/>
      <c r="G90" s="130"/>
      <c r="H90" s="131"/>
      <c r="I90" s="131"/>
      <c r="J90" s="131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3"/>
      <c r="AC90" s="132"/>
      <c r="AD90" s="132"/>
      <c r="AE90" s="132"/>
    </row>
    <row r="91" spans="1:31" s="16" customFormat="1" ht="17.25" customHeight="1">
      <c r="A91" s="127" t="s">
        <v>99</v>
      </c>
      <c r="B91" s="128" t="s">
        <v>331</v>
      </c>
      <c r="C91" s="129"/>
      <c r="D91" s="129"/>
      <c r="E91" s="129"/>
      <c r="F91" s="129"/>
      <c r="G91" s="130"/>
      <c r="H91" s="131"/>
      <c r="I91" s="131"/>
      <c r="J91" s="131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3"/>
      <c r="AC91" s="132"/>
      <c r="AD91" s="132"/>
      <c r="AE91" s="132"/>
    </row>
    <row r="92" spans="1:31" s="15" customFormat="1" ht="15">
      <c r="A92" s="135" t="s">
        <v>351</v>
      </c>
      <c r="B92" s="111" t="s">
        <v>332</v>
      </c>
      <c r="C92" s="112"/>
      <c r="D92" s="112"/>
      <c r="E92" s="112"/>
      <c r="F92" s="112"/>
      <c r="G92" s="113"/>
      <c r="H92" s="114"/>
      <c r="I92" s="114"/>
      <c r="J92" s="114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6"/>
      <c r="AC92" s="115"/>
      <c r="AD92" s="115"/>
      <c r="AE92" s="115"/>
    </row>
    <row r="93" spans="1:31" s="16" customFormat="1" ht="17.25" customHeight="1">
      <c r="A93" s="127" t="s">
        <v>98</v>
      </c>
      <c r="B93" s="128" t="s">
        <v>330</v>
      </c>
      <c r="C93" s="129"/>
      <c r="D93" s="129"/>
      <c r="E93" s="129"/>
      <c r="F93" s="129"/>
      <c r="G93" s="130"/>
      <c r="H93" s="131"/>
      <c r="I93" s="131"/>
      <c r="J93" s="131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3"/>
      <c r="AC93" s="132"/>
      <c r="AD93" s="132"/>
      <c r="AE93" s="132"/>
    </row>
    <row r="94" spans="1:31" s="16" customFormat="1" ht="17.25" customHeight="1">
      <c r="A94" s="127" t="s">
        <v>99</v>
      </c>
      <c r="B94" s="128" t="s">
        <v>331</v>
      </c>
      <c r="C94" s="129"/>
      <c r="D94" s="129"/>
      <c r="E94" s="129"/>
      <c r="F94" s="129"/>
      <c r="G94" s="130"/>
      <c r="H94" s="131"/>
      <c r="I94" s="131"/>
      <c r="J94" s="131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3"/>
      <c r="AC94" s="132"/>
      <c r="AD94" s="132"/>
      <c r="AE94" s="132"/>
    </row>
    <row r="95" spans="1:31" s="15" customFormat="1" ht="30">
      <c r="A95" s="135" t="s">
        <v>352</v>
      </c>
      <c r="B95" s="111" t="s">
        <v>333</v>
      </c>
      <c r="C95" s="112"/>
      <c r="D95" s="112"/>
      <c r="E95" s="112"/>
      <c r="F95" s="112"/>
      <c r="G95" s="113"/>
      <c r="H95" s="114"/>
      <c r="I95" s="114"/>
      <c r="J95" s="114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6"/>
      <c r="AC95" s="115"/>
      <c r="AD95" s="115"/>
      <c r="AE95" s="115"/>
    </row>
    <row r="96" spans="1:31" s="15" customFormat="1" ht="15">
      <c r="A96" s="135" t="s">
        <v>353</v>
      </c>
      <c r="B96" s="111" t="s">
        <v>334</v>
      </c>
      <c r="C96" s="112"/>
      <c r="D96" s="112"/>
      <c r="E96" s="112"/>
      <c r="F96" s="112"/>
      <c r="G96" s="113"/>
      <c r="H96" s="114"/>
      <c r="I96" s="114"/>
      <c r="J96" s="114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6"/>
      <c r="AC96" s="115"/>
      <c r="AD96" s="115"/>
      <c r="AE96" s="115"/>
    </row>
    <row r="97" spans="1:31" s="15" customFormat="1" ht="15">
      <c r="A97" s="135" t="s">
        <v>354</v>
      </c>
      <c r="B97" s="111" t="s">
        <v>335</v>
      </c>
      <c r="C97" s="112"/>
      <c r="D97" s="112"/>
      <c r="E97" s="112"/>
      <c r="F97" s="112"/>
      <c r="G97" s="113"/>
      <c r="H97" s="114"/>
      <c r="I97" s="114"/>
      <c r="J97" s="114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6"/>
      <c r="AC97" s="115"/>
      <c r="AD97" s="115"/>
      <c r="AE97" s="115"/>
    </row>
    <row r="98" spans="1:31" s="16" customFormat="1" ht="30" customHeight="1">
      <c r="A98" s="127" t="s">
        <v>98</v>
      </c>
      <c r="B98" s="128" t="s">
        <v>336</v>
      </c>
      <c r="C98" s="129"/>
      <c r="D98" s="129"/>
      <c r="E98" s="129"/>
      <c r="F98" s="129"/>
      <c r="G98" s="130"/>
      <c r="H98" s="131"/>
      <c r="I98" s="131"/>
      <c r="J98" s="131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3"/>
      <c r="AC98" s="132"/>
      <c r="AD98" s="132"/>
      <c r="AE98" s="132"/>
    </row>
    <row r="99" spans="1:31" s="16" customFormat="1" ht="40.5" customHeight="1">
      <c r="A99" s="127" t="s">
        <v>99</v>
      </c>
      <c r="B99" s="128" t="s">
        <v>337</v>
      </c>
      <c r="C99" s="129" t="s">
        <v>46</v>
      </c>
      <c r="D99" s="129"/>
      <c r="E99" s="129"/>
      <c r="F99" s="129"/>
      <c r="G99" s="130"/>
      <c r="H99" s="131"/>
      <c r="I99" s="131"/>
      <c r="J99" s="131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3"/>
      <c r="AC99" s="132"/>
      <c r="AD99" s="132"/>
      <c r="AE99" s="132"/>
    </row>
    <row r="100" spans="1:31" s="11" customFormat="1" ht="17.25" customHeight="1">
      <c r="A100" s="105" t="s">
        <v>355</v>
      </c>
      <c r="B100" s="106" t="s">
        <v>338</v>
      </c>
      <c r="C100" s="95"/>
      <c r="D100" s="95"/>
      <c r="E100" s="95"/>
      <c r="F100" s="95"/>
      <c r="G100" s="96"/>
      <c r="H100" s="97"/>
      <c r="I100" s="97"/>
      <c r="J100" s="9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8"/>
      <c r="W100" s="108"/>
      <c r="X100" s="108"/>
      <c r="Y100" s="108" t="s">
        <v>66</v>
      </c>
      <c r="Z100" s="108"/>
      <c r="AA100" s="108"/>
      <c r="AB100" s="109"/>
      <c r="AC100" s="107"/>
      <c r="AD100" s="107"/>
      <c r="AE100" s="107"/>
    </row>
    <row r="101" spans="1:31" s="15" customFormat="1" ht="15">
      <c r="A101" s="135" t="s">
        <v>356</v>
      </c>
      <c r="B101" s="111" t="s">
        <v>320</v>
      </c>
      <c r="C101" s="112" t="s">
        <v>46</v>
      </c>
      <c r="D101" s="112"/>
      <c r="E101" s="112"/>
      <c r="F101" s="112"/>
      <c r="G101" s="113"/>
      <c r="H101" s="114"/>
      <c r="I101" s="114"/>
      <c r="J101" s="114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6"/>
      <c r="AC101" s="115"/>
      <c r="AD101" s="115"/>
      <c r="AE101" s="115"/>
    </row>
    <row r="102" spans="1:31" s="15" customFormat="1" ht="15">
      <c r="A102" s="135" t="s">
        <v>357</v>
      </c>
      <c r="B102" s="111" t="s">
        <v>339</v>
      </c>
      <c r="C102" s="112" t="s">
        <v>46</v>
      </c>
      <c r="D102" s="112"/>
      <c r="E102" s="112"/>
      <c r="F102" s="112"/>
      <c r="G102" s="113"/>
      <c r="H102" s="114"/>
      <c r="I102" s="114"/>
      <c r="J102" s="114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 t="s">
        <v>66</v>
      </c>
      <c r="W102" s="115" t="s">
        <v>66</v>
      </c>
      <c r="X102" s="115" t="s">
        <v>66</v>
      </c>
      <c r="Y102" s="115"/>
      <c r="Z102" s="115"/>
      <c r="AA102" s="115"/>
      <c r="AB102" s="116" t="s">
        <v>66</v>
      </c>
      <c r="AC102" s="115"/>
      <c r="AD102" s="115"/>
      <c r="AE102" s="115"/>
    </row>
    <row r="103" spans="1:31" s="15" customFormat="1" ht="15">
      <c r="A103" s="135" t="s">
        <v>358</v>
      </c>
      <c r="B103" s="111" t="s">
        <v>360</v>
      </c>
      <c r="C103" s="112" t="s">
        <v>46</v>
      </c>
      <c r="D103" s="112"/>
      <c r="E103" s="112"/>
      <c r="F103" s="112"/>
      <c r="G103" s="113"/>
      <c r="H103" s="114"/>
      <c r="I103" s="114"/>
      <c r="J103" s="114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 t="s">
        <v>66</v>
      </c>
      <c r="W103" s="115" t="s">
        <v>66</v>
      </c>
      <c r="X103" s="115" t="s">
        <v>66</v>
      </c>
      <c r="Y103" s="115"/>
      <c r="Z103" s="115"/>
      <c r="AA103" s="115"/>
      <c r="AB103" s="116" t="s">
        <v>66</v>
      </c>
      <c r="AC103" s="115"/>
      <c r="AD103" s="115"/>
      <c r="AE103" s="115"/>
    </row>
    <row r="104" spans="1:31" s="15" customFormat="1" ht="15">
      <c r="A104" s="135" t="s">
        <v>359</v>
      </c>
      <c r="B104" s="111" t="s">
        <v>323</v>
      </c>
      <c r="C104" s="112" t="s">
        <v>46</v>
      </c>
      <c r="D104" s="112"/>
      <c r="E104" s="112"/>
      <c r="F104" s="112"/>
      <c r="G104" s="113"/>
      <c r="H104" s="114"/>
      <c r="I104" s="114"/>
      <c r="J104" s="114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6" t="s">
        <v>66</v>
      </c>
      <c r="AC104" s="115"/>
      <c r="AD104" s="115"/>
      <c r="AE104" s="115"/>
    </row>
    <row r="105" spans="1:31" s="16" customFormat="1" ht="17.25" customHeight="1">
      <c r="A105" s="127" t="s">
        <v>98</v>
      </c>
      <c r="B105" s="128" t="s">
        <v>324</v>
      </c>
      <c r="C105" s="129" t="s">
        <v>46</v>
      </c>
      <c r="D105" s="129"/>
      <c r="E105" s="129"/>
      <c r="F105" s="129"/>
      <c r="G105" s="130"/>
      <c r="H105" s="131"/>
      <c r="I105" s="131"/>
      <c r="J105" s="131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 t="s">
        <v>66</v>
      </c>
      <c r="V105" s="132" t="s">
        <v>66</v>
      </c>
      <c r="W105" s="132" t="s">
        <v>66</v>
      </c>
      <c r="X105" s="132" t="s">
        <v>66</v>
      </c>
      <c r="Y105" s="132"/>
      <c r="Z105" s="132"/>
      <c r="AA105" s="132"/>
      <c r="AB105" s="133" t="s">
        <v>66</v>
      </c>
      <c r="AC105" s="132"/>
      <c r="AD105" s="132"/>
      <c r="AE105" s="132"/>
    </row>
    <row r="106" spans="1:31" s="16" customFormat="1" ht="17.25" customHeight="1">
      <c r="A106" s="127" t="s">
        <v>99</v>
      </c>
      <c r="B106" s="128" t="s">
        <v>325</v>
      </c>
      <c r="C106" s="129" t="s">
        <v>46</v>
      </c>
      <c r="D106" s="129"/>
      <c r="E106" s="129"/>
      <c r="F106" s="129"/>
      <c r="G106" s="130"/>
      <c r="H106" s="131"/>
      <c r="I106" s="131"/>
      <c r="J106" s="131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 t="s">
        <v>66</v>
      </c>
      <c r="V106" s="132" t="s">
        <v>66</v>
      </c>
      <c r="W106" s="132" t="s">
        <v>66</v>
      </c>
      <c r="X106" s="132" t="s">
        <v>66</v>
      </c>
      <c r="Y106" s="132"/>
      <c r="Z106" s="132"/>
      <c r="AA106" s="132"/>
      <c r="AB106" s="133" t="s">
        <v>66</v>
      </c>
      <c r="AC106" s="132"/>
      <c r="AD106" s="132"/>
      <c r="AE106" s="132"/>
    </row>
    <row r="107" spans="1:31" s="15" customFormat="1" ht="15">
      <c r="A107" s="135" t="s">
        <v>361</v>
      </c>
      <c r="B107" s="111" t="s">
        <v>326</v>
      </c>
      <c r="C107" s="112" t="s">
        <v>46</v>
      </c>
      <c r="D107" s="112"/>
      <c r="E107" s="112"/>
      <c r="F107" s="112"/>
      <c r="G107" s="113"/>
      <c r="H107" s="114"/>
      <c r="I107" s="114"/>
      <c r="J107" s="114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 t="s">
        <v>66</v>
      </c>
      <c r="V107" s="115" t="s">
        <v>66</v>
      </c>
      <c r="W107" s="115" t="s">
        <v>66</v>
      </c>
      <c r="X107" s="115" t="s">
        <v>66</v>
      </c>
      <c r="Y107" s="115"/>
      <c r="Z107" s="115"/>
      <c r="AA107" s="115"/>
      <c r="AB107" s="116" t="s">
        <v>66</v>
      </c>
      <c r="AC107" s="115"/>
      <c r="AD107" s="115"/>
      <c r="AE107" s="115"/>
    </row>
    <row r="108" spans="1:31" s="15" customFormat="1" ht="15">
      <c r="A108" s="135" t="s">
        <v>362</v>
      </c>
      <c r="B108" s="111" t="s">
        <v>327</v>
      </c>
      <c r="C108" s="112" t="s">
        <v>46</v>
      </c>
      <c r="D108" s="112"/>
      <c r="E108" s="112"/>
      <c r="F108" s="112"/>
      <c r="G108" s="113"/>
      <c r="H108" s="114"/>
      <c r="I108" s="114"/>
      <c r="J108" s="114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 t="s">
        <v>66</v>
      </c>
      <c r="V108" s="115" t="s">
        <v>66</v>
      </c>
      <c r="W108" s="115" t="s">
        <v>66</v>
      </c>
      <c r="X108" s="115" t="s">
        <v>66</v>
      </c>
      <c r="Y108" s="115"/>
      <c r="Z108" s="115"/>
      <c r="AA108" s="115"/>
      <c r="AB108" s="116" t="s">
        <v>66</v>
      </c>
      <c r="AC108" s="115"/>
      <c r="AD108" s="115"/>
      <c r="AE108" s="115"/>
    </row>
    <row r="109" spans="1:31" s="15" customFormat="1" ht="30">
      <c r="A109" s="135" t="s">
        <v>363</v>
      </c>
      <c r="B109" s="111" t="s">
        <v>333</v>
      </c>
      <c r="C109" s="112" t="s">
        <v>46</v>
      </c>
      <c r="D109" s="112"/>
      <c r="E109" s="112"/>
      <c r="F109" s="112"/>
      <c r="G109" s="113"/>
      <c r="H109" s="114"/>
      <c r="I109" s="114"/>
      <c r="J109" s="114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6"/>
      <c r="AC109" s="115"/>
      <c r="AD109" s="115"/>
      <c r="AE109" s="115"/>
    </row>
    <row r="110" spans="1:31" s="15" customFormat="1" ht="15">
      <c r="A110" s="135" t="s">
        <v>364</v>
      </c>
      <c r="B110" s="111" t="s">
        <v>334</v>
      </c>
      <c r="C110" s="112" t="s">
        <v>46</v>
      </c>
      <c r="D110" s="112"/>
      <c r="E110" s="112"/>
      <c r="F110" s="112"/>
      <c r="G110" s="113"/>
      <c r="H110" s="114"/>
      <c r="I110" s="114"/>
      <c r="J110" s="114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 t="s">
        <v>66</v>
      </c>
      <c r="X110" s="115" t="s">
        <v>66</v>
      </c>
      <c r="Y110" s="115"/>
      <c r="Z110" s="115"/>
      <c r="AA110" s="115"/>
      <c r="AB110" s="116" t="s">
        <v>66</v>
      </c>
      <c r="AC110" s="115"/>
      <c r="AD110" s="115"/>
      <c r="AE110" s="115"/>
    </row>
    <row r="111" spans="1:31" s="15" customFormat="1" ht="15">
      <c r="A111" s="135" t="s">
        <v>365</v>
      </c>
      <c r="B111" s="111" t="s">
        <v>335</v>
      </c>
      <c r="C111" s="112" t="s">
        <v>46</v>
      </c>
      <c r="D111" s="112"/>
      <c r="E111" s="112"/>
      <c r="F111" s="112"/>
      <c r="G111" s="113"/>
      <c r="H111" s="114"/>
      <c r="I111" s="114"/>
      <c r="J111" s="114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6"/>
      <c r="AC111" s="115" t="s">
        <v>32</v>
      </c>
      <c r="AD111" s="115"/>
      <c r="AE111" s="115"/>
    </row>
    <row r="112" spans="1:31" s="15" customFormat="1" ht="30">
      <c r="A112" s="135" t="s">
        <v>366</v>
      </c>
      <c r="B112" s="136" t="s">
        <v>336</v>
      </c>
      <c r="C112" s="112" t="s">
        <v>46</v>
      </c>
      <c r="D112" s="112"/>
      <c r="E112" s="112"/>
      <c r="F112" s="112"/>
      <c r="G112" s="113"/>
      <c r="H112" s="114"/>
      <c r="I112" s="114"/>
      <c r="J112" s="114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6"/>
      <c r="AC112" s="115" t="s">
        <v>66</v>
      </c>
      <c r="AD112" s="115"/>
      <c r="AE112" s="115"/>
    </row>
    <row r="113" spans="1:31" s="15" customFormat="1" ht="60">
      <c r="A113" s="135" t="s">
        <v>367</v>
      </c>
      <c r="B113" s="136" t="s">
        <v>337</v>
      </c>
      <c r="C113" s="112" t="s">
        <v>46</v>
      </c>
      <c r="D113" s="112"/>
      <c r="E113" s="112"/>
      <c r="F113" s="112"/>
      <c r="G113" s="113"/>
      <c r="H113" s="114"/>
      <c r="I113" s="114"/>
      <c r="J113" s="114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6"/>
      <c r="AC113" s="115" t="s">
        <v>66</v>
      </c>
      <c r="AD113" s="115"/>
      <c r="AE113" s="115"/>
    </row>
    <row r="114" spans="1:31" s="11" customFormat="1" ht="17.25" customHeight="1">
      <c r="A114" s="105" t="s">
        <v>126</v>
      </c>
      <c r="B114" s="106" t="s">
        <v>105</v>
      </c>
      <c r="C114" s="95" t="s">
        <v>39</v>
      </c>
      <c r="D114" s="95"/>
      <c r="E114" s="95"/>
      <c r="F114" s="95"/>
      <c r="G114" s="96"/>
      <c r="H114" s="97"/>
      <c r="I114" s="97"/>
      <c r="J114" s="9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8" t="s">
        <v>66</v>
      </c>
      <c r="W114" s="108" t="s">
        <v>66</v>
      </c>
      <c r="X114" s="108" t="s">
        <v>66</v>
      </c>
      <c r="Y114" s="108"/>
      <c r="Z114" s="108"/>
      <c r="AA114" s="108"/>
      <c r="AB114" s="109" t="s">
        <v>66</v>
      </c>
      <c r="AC114" s="107"/>
      <c r="AD114" s="107"/>
      <c r="AE114" s="107"/>
    </row>
    <row r="115" spans="1:31" s="15" customFormat="1" ht="17.25" customHeight="1">
      <c r="A115" s="135" t="s">
        <v>127</v>
      </c>
      <c r="B115" s="111" t="s">
        <v>48</v>
      </c>
      <c r="C115" s="112" t="s">
        <v>39</v>
      </c>
      <c r="D115" s="112"/>
      <c r="E115" s="112"/>
      <c r="F115" s="112"/>
      <c r="G115" s="113"/>
      <c r="H115" s="114"/>
      <c r="I115" s="114"/>
      <c r="J115" s="114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 t="s">
        <v>66</v>
      </c>
      <c r="W115" s="115" t="s">
        <v>66</v>
      </c>
      <c r="X115" s="115" t="s">
        <v>66</v>
      </c>
      <c r="Y115" s="115"/>
      <c r="Z115" s="115"/>
      <c r="AA115" s="115"/>
      <c r="AB115" s="116" t="s">
        <v>66</v>
      </c>
      <c r="AC115" s="115"/>
      <c r="AD115" s="115"/>
      <c r="AE115" s="115"/>
    </row>
    <row r="116" spans="1:31" s="15" customFormat="1" ht="17.25" customHeight="1">
      <c r="A116" s="135" t="s">
        <v>128</v>
      </c>
      <c r="B116" s="111" t="s">
        <v>49</v>
      </c>
      <c r="C116" s="112" t="s">
        <v>39</v>
      </c>
      <c r="D116" s="112"/>
      <c r="E116" s="112"/>
      <c r="F116" s="112"/>
      <c r="G116" s="113"/>
      <c r="H116" s="114"/>
      <c r="I116" s="114"/>
      <c r="J116" s="114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 t="s">
        <v>66</v>
      </c>
      <c r="W116" s="115" t="s">
        <v>66</v>
      </c>
      <c r="X116" s="115" t="s">
        <v>66</v>
      </c>
      <c r="Y116" s="115"/>
      <c r="Z116" s="115"/>
      <c r="AA116" s="115"/>
      <c r="AB116" s="116" t="s">
        <v>66</v>
      </c>
      <c r="AC116" s="115"/>
      <c r="AD116" s="115"/>
      <c r="AE116" s="115"/>
    </row>
    <row r="117" spans="1:31" s="13" customFormat="1" ht="17.25" customHeight="1">
      <c r="A117" s="80">
        <v>2</v>
      </c>
      <c r="B117" s="81" t="s">
        <v>50</v>
      </c>
      <c r="C117" s="82"/>
      <c r="D117" s="82"/>
      <c r="E117" s="82"/>
      <c r="F117" s="82"/>
      <c r="G117" s="83"/>
      <c r="H117" s="84"/>
      <c r="I117" s="84"/>
      <c r="J117" s="84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4" t="s">
        <v>66</v>
      </c>
      <c r="AC117" s="93"/>
      <c r="AD117" s="93"/>
      <c r="AE117" s="93"/>
    </row>
    <row r="118" spans="1:31" s="11" customFormat="1" ht="17.25" customHeight="1">
      <c r="A118" s="105" t="s">
        <v>58</v>
      </c>
      <c r="B118" s="106" t="s">
        <v>176</v>
      </c>
      <c r="C118" s="95" t="s">
        <v>44</v>
      </c>
      <c r="D118" s="95"/>
      <c r="E118" s="95"/>
      <c r="F118" s="95"/>
      <c r="G118" s="96"/>
      <c r="H118" s="97"/>
      <c r="I118" s="97"/>
      <c r="J118" s="9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 t="s">
        <v>66</v>
      </c>
      <c r="V118" s="108" t="s">
        <v>66</v>
      </c>
      <c r="W118" s="108" t="s">
        <v>66</v>
      </c>
      <c r="X118" s="108" t="s">
        <v>66</v>
      </c>
      <c r="Y118" s="108"/>
      <c r="Z118" s="108"/>
      <c r="AA118" s="108"/>
      <c r="AB118" s="109" t="s">
        <v>66</v>
      </c>
      <c r="AC118" s="107"/>
      <c r="AD118" s="107"/>
      <c r="AE118" s="107"/>
    </row>
    <row r="119" spans="1:31" s="15" customFormat="1" ht="17.25" customHeight="1">
      <c r="A119" s="135" t="s">
        <v>129</v>
      </c>
      <c r="B119" s="111" t="s">
        <v>125</v>
      </c>
      <c r="C119" s="112" t="s">
        <v>44</v>
      </c>
      <c r="D119" s="112"/>
      <c r="E119" s="112"/>
      <c r="F119" s="112"/>
      <c r="G119" s="113"/>
      <c r="H119" s="114"/>
      <c r="I119" s="114"/>
      <c r="J119" s="114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 t="s">
        <v>66</v>
      </c>
      <c r="V119" s="115" t="s">
        <v>66</v>
      </c>
      <c r="W119" s="115" t="s">
        <v>66</v>
      </c>
      <c r="X119" s="115" t="s">
        <v>66</v>
      </c>
      <c r="Y119" s="115"/>
      <c r="Z119" s="115"/>
      <c r="AA119" s="115"/>
      <c r="AB119" s="116" t="s">
        <v>66</v>
      </c>
      <c r="AC119" s="115"/>
      <c r="AD119" s="115"/>
      <c r="AE119" s="115"/>
    </row>
    <row r="120" spans="1:31" s="15" customFormat="1" ht="17.25" customHeight="1">
      <c r="A120" s="135" t="s">
        <v>130</v>
      </c>
      <c r="B120" s="111" t="s">
        <v>124</v>
      </c>
      <c r="C120" s="112" t="s">
        <v>44</v>
      </c>
      <c r="D120" s="112"/>
      <c r="E120" s="112"/>
      <c r="F120" s="112"/>
      <c r="G120" s="113"/>
      <c r="H120" s="114"/>
      <c r="I120" s="114"/>
      <c r="J120" s="114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 t="s">
        <v>66</v>
      </c>
      <c r="V120" s="115" t="s">
        <v>66</v>
      </c>
      <c r="W120" s="115" t="s">
        <v>66</v>
      </c>
      <c r="X120" s="115" t="s">
        <v>66</v>
      </c>
      <c r="Y120" s="115"/>
      <c r="Z120" s="115"/>
      <c r="AA120" s="115"/>
      <c r="AB120" s="116" t="s">
        <v>66</v>
      </c>
      <c r="AC120" s="115"/>
      <c r="AD120" s="115"/>
      <c r="AE120" s="115"/>
    </row>
    <row r="121" spans="1:31" s="15" customFormat="1" ht="17.25" customHeight="1">
      <c r="A121" s="135" t="s">
        <v>368</v>
      </c>
      <c r="B121" s="111" t="s">
        <v>369</v>
      </c>
      <c r="C121" s="112" t="s">
        <v>44</v>
      </c>
      <c r="D121" s="112"/>
      <c r="E121" s="112"/>
      <c r="F121" s="112"/>
      <c r="G121" s="113"/>
      <c r="H121" s="114"/>
      <c r="I121" s="114"/>
      <c r="J121" s="114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6"/>
      <c r="AC121" s="115"/>
      <c r="AD121" s="115"/>
      <c r="AE121" s="115"/>
    </row>
    <row r="122" spans="1:31" s="11" customFormat="1" ht="17.25" customHeight="1">
      <c r="A122" s="105" t="s">
        <v>59</v>
      </c>
      <c r="B122" s="106" t="s">
        <v>119</v>
      </c>
      <c r="C122" s="95" t="s">
        <v>34</v>
      </c>
      <c r="D122" s="95"/>
      <c r="E122" s="95"/>
      <c r="F122" s="95"/>
      <c r="G122" s="96"/>
      <c r="H122" s="97"/>
      <c r="I122" s="97"/>
      <c r="J122" s="9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 t="s">
        <v>66</v>
      </c>
      <c r="V122" s="108" t="s">
        <v>66</v>
      </c>
      <c r="W122" s="108" t="s">
        <v>66</v>
      </c>
      <c r="X122" s="108" t="s">
        <v>66</v>
      </c>
      <c r="Y122" s="108"/>
      <c r="Z122" s="108"/>
      <c r="AA122" s="108"/>
      <c r="AB122" s="109" t="s">
        <v>66</v>
      </c>
      <c r="AC122" s="107"/>
      <c r="AD122" s="107"/>
      <c r="AE122" s="107"/>
    </row>
    <row r="123" spans="1:31" s="11" customFormat="1" ht="17.25" customHeight="1">
      <c r="A123" s="105" t="s">
        <v>106</v>
      </c>
      <c r="B123" s="106" t="s">
        <v>51</v>
      </c>
      <c r="C123" s="95" t="s">
        <v>52</v>
      </c>
      <c r="D123" s="95"/>
      <c r="E123" s="95"/>
      <c r="F123" s="95"/>
      <c r="G123" s="96"/>
      <c r="H123" s="97"/>
      <c r="I123" s="97"/>
      <c r="J123" s="9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 t="s">
        <v>66</v>
      </c>
      <c r="V123" s="108" t="s">
        <v>66</v>
      </c>
      <c r="W123" s="108" t="s">
        <v>66</v>
      </c>
      <c r="X123" s="108" t="s">
        <v>66</v>
      </c>
      <c r="Y123" s="108"/>
      <c r="Z123" s="108"/>
      <c r="AA123" s="108"/>
      <c r="AB123" s="109" t="s">
        <v>66</v>
      </c>
      <c r="AC123" s="107"/>
      <c r="AD123" s="107"/>
      <c r="AE123" s="107"/>
    </row>
    <row r="124" spans="1:31" s="11" customFormat="1" ht="17.25" customHeight="1">
      <c r="A124" s="105" t="s">
        <v>107</v>
      </c>
      <c r="B124" s="106" t="s">
        <v>172</v>
      </c>
      <c r="C124" s="95" t="s">
        <v>173</v>
      </c>
      <c r="D124" s="95"/>
      <c r="E124" s="95"/>
      <c r="F124" s="95"/>
      <c r="G124" s="96"/>
      <c r="H124" s="97"/>
      <c r="I124" s="97"/>
      <c r="J124" s="9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8" t="s">
        <v>66</v>
      </c>
      <c r="W124" s="108" t="s">
        <v>66</v>
      </c>
      <c r="X124" s="108" t="s">
        <v>66</v>
      </c>
      <c r="Y124" s="108"/>
      <c r="Z124" s="108"/>
      <c r="AA124" s="108"/>
      <c r="AB124" s="109" t="s">
        <v>66</v>
      </c>
      <c r="AC124" s="107"/>
      <c r="AD124" s="107"/>
      <c r="AE124" s="107"/>
    </row>
    <row r="125" spans="1:31" s="11" customFormat="1" ht="17.25" customHeight="1">
      <c r="A125" s="105" t="s">
        <v>108</v>
      </c>
      <c r="B125" s="106" t="s">
        <v>370</v>
      </c>
      <c r="C125" s="95"/>
      <c r="D125" s="95"/>
      <c r="E125" s="95"/>
      <c r="F125" s="95"/>
      <c r="G125" s="96"/>
      <c r="H125" s="97"/>
      <c r="I125" s="97"/>
      <c r="J125" s="9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8"/>
      <c r="W125" s="108"/>
      <c r="X125" s="108"/>
      <c r="Y125" s="108" t="s">
        <v>66</v>
      </c>
      <c r="Z125" s="108"/>
      <c r="AA125" s="108"/>
      <c r="AB125" s="109"/>
      <c r="AC125" s="107"/>
      <c r="AD125" s="107"/>
      <c r="AE125" s="107"/>
    </row>
    <row r="126" spans="1:31" s="15" customFormat="1" ht="17.25" customHeight="1">
      <c r="A126" s="135" t="s">
        <v>379</v>
      </c>
      <c r="B126" s="111" t="s">
        <v>371</v>
      </c>
      <c r="C126" s="112"/>
      <c r="D126" s="112"/>
      <c r="E126" s="112"/>
      <c r="F126" s="112"/>
      <c r="G126" s="113"/>
      <c r="H126" s="114"/>
      <c r="I126" s="114"/>
      <c r="J126" s="114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6"/>
      <c r="AC126" s="115"/>
      <c r="AD126" s="115"/>
      <c r="AE126" s="115"/>
    </row>
    <row r="127" spans="1:31" s="16" customFormat="1" ht="17.25" customHeight="1">
      <c r="A127" s="127" t="s">
        <v>98</v>
      </c>
      <c r="B127" s="128" t="s">
        <v>372</v>
      </c>
      <c r="C127" s="129"/>
      <c r="D127" s="129"/>
      <c r="E127" s="129"/>
      <c r="F127" s="129"/>
      <c r="G127" s="130"/>
      <c r="H127" s="131"/>
      <c r="I127" s="131"/>
      <c r="J127" s="131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3"/>
      <c r="AC127" s="132"/>
      <c r="AD127" s="132"/>
      <c r="AE127" s="132"/>
    </row>
    <row r="128" spans="1:31" s="59" customFormat="1" ht="17.25" customHeight="1">
      <c r="A128" s="117" t="s">
        <v>268</v>
      </c>
      <c r="B128" s="118" t="s">
        <v>380</v>
      </c>
      <c r="C128" s="119" t="s">
        <v>373</v>
      </c>
      <c r="D128" s="119"/>
      <c r="E128" s="119"/>
      <c r="F128" s="119"/>
      <c r="G128" s="120"/>
      <c r="H128" s="121"/>
      <c r="I128" s="121"/>
      <c r="J128" s="121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3"/>
      <c r="V128" s="122"/>
      <c r="W128" s="122"/>
      <c r="X128" s="122"/>
      <c r="Y128" s="124"/>
      <c r="Z128" s="124"/>
      <c r="AA128" s="122"/>
      <c r="AB128" s="125"/>
      <c r="AC128" s="122"/>
      <c r="AD128" s="122"/>
      <c r="AE128" s="122"/>
    </row>
    <row r="129" spans="1:31" s="59" customFormat="1" ht="17.25" customHeight="1">
      <c r="A129" s="117" t="s">
        <v>269</v>
      </c>
      <c r="B129" s="118" t="s">
        <v>381</v>
      </c>
      <c r="C129" s="119" t="s">
        <v>374</v>
      </c>
      <c r="D129" s="119"/>
      <c r="E129" s="119"/>
      <c r="F129" s="119"/>
      <c r="G129" s="120"/>
      <c r="H129" s="121"/>
      <c r="I129" s="121"/>
      <c r="J129" s="121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3"/>
      <c r="V129" s="122"/>
      <c r="W129" s="122"/>
      <c r="X129" s="122"/>
      <c r="Y129" s="124"/>
      <c r="Z129" s="124"/>
      <c r="AA129" s="122"/>
      <c r="AB129" s="125"/>
      <c r="AC129" s="122"/>
      <c r="AD129" s="122"/>
      <c r="AE129" s="122"/>
    </row>
    <row r="130" spans="1:31" s="16" customFormat="1" ht="17.25" customHeight="1">
      <c r="A130" s="127" t="s">
        <v>99</v>
      </c>
      <c r="B130" s="128" t="s">
        <v>375</v>
      </c>
      <c r="C130" s="129"/>
      <c r="D130" s="129"/>
      <c r="E130" s="129"/>
      <c r="F130" s="129"/>
      <c r="G130" s="130"/>
      <c r="H130" s="131"/>
      <c r="I130" s="131"/>
      <c r="J130" s="131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3"/>
      <c r="AC130" s="132"/>
      <c r="AD130" s="132"/>
      <c r="AE130" s="132"/>
    </row>
    <row r="131" spans="1:31" s="59" customFormat="1" ht="17.25" customHeight="1">
      <c r="A131" s="117" t="s">
        <v>268</v>
      </c>
      <c r="B131" s="118" t="s">
        <v>380</v>
      </c>
      <c r="C131" s="119" t="s">
        <v>373</v>
      </c>
      <c r="D131" s="119"/>
      <c r="E131" s="119"/>
      <c r="F131" s="119"/>
      <c r="G131" s="120"/>
      <c r="H131" s="121"/>
      <c r="I131" s="121"/>
      <c r="J131" s="121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3"/>
      <c r="V131" s="122"/>
      <c r="W131" s="122"/>
      <c r="X131" s="122"/>
      <c r="Y131" s="124"/>
      <c r="Z131" s="124"/>
      <c r="AA131" s="122"/>
      <c r="AB131" s="125"/>
      <c r="AC131" s="122"/>
      <c r="AD131" s="122"/>
      <c r="AE131" s="122"/>
    </row>
    <row r="132" spans="1:31" s="59" customFormat="1" ht="17.25" customHeight="1">
      <c r="A132" s="117" t="s">
        <v>269</v>
      </c>
      <c r="B132" s="118" t="s">
        <v>381</v>
      </c>
      <c r="C132" s="119" t="s">
        <v>374</v>
      </c>
      <c r="D132" s="119"/>
      <c r="E132" s="119"/>
      <c r="F132" s="119"/>
      <c r="G132" s="120"/>
      <c r="H132" s="121"/>
      <c r="I132" s="121"/>
      <c r="J132" s="121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3"/>
      <c r="V132" s="122"/>
      <c r="W132" s="122"/>
      <c r="X132" s="122"/>
      <c r="Y132" s="124"/>
      <c r="Z132" s="124"/>
      <c r="AA132" s="122"/>
      <c r="AB132" s="125"/>
      <c r="AC132" s="122"/>
      <c r="AD132" s="122"/>
      <c r="AE132" s="122"/>
    </row>
    <row r="133" spans="1:31" s="15" customFormat="1" ht="17.25" customHeight="1">
      <c r="A133" s="135" t="s">
        <v>382</v>
      </c>
      <c r="B133" s="111" t="s">
        <v>376</v>
      </c>
      <c r="C133" s="112" t="s">
        <v>46</v>
      </c>
      <c r="D133" s="112"/>
      <c r="E133" s="112"/>
      <c r="F133" s="112"/>
      <c r="G133" s="113"/>
      <c r="H133" s="114"/>
      <c r="I133" s="114"/>
      <c r="J133" s="114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  <c r="AB133" s="116"/>
      <c r="AC133" s="115"/>
      <c r="AD133" s="115"/>
      <c r="AE133" s="115"/>
    </row>
    <row r="134" spans="1:31" s="15" customFormat="1" ht="17.25" customHeight="1">
      <c r="A134" s="135" t="s">
        <v>383</v>
      </c>
      <c r="B134" s="111" t="s">
        <v>377</v>
      </c>
      <c r="C134" s="112" t="s">
        <v>46</v>
      </c>
      <c r="D134" s="112"/>
      <c r="E134" s="112"/>
      <c r="F134" s="112"/>
      <c r="G134" s="113"/>
      <c r="H134" s="114"/>
      <c r="I134" s="114"/>
      <c r="J134" s="114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6"/>
      <c r="AC134" s="115"/>
      <c r="AD134" s="115"/>
      <c r="AE134" s="115"/>
    </row>
    <row r="135" spans="1:31" s="15" customFormat="1" ht="17.25" customHeight="1">
      <c r="A135" s="135" t="s">
        <v>384</v>
      </c>
      <c r="B135" s="111" t="s">
        <v>327</v>
      </c>
      <c r="C135" s="112" t="s">
        <v>46</v>
      </c>
      <c r="D135" s="112"/>
      <c r="E135" s="112"/>
      <c r="F135" s="112"/>
      <c r="G135" s="113"/>
      <c r="H135" s="114"/>
      <c r="I135" s="114"/>
      <c r="J135" s="114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6"/>
      <c r="AC135" s="115"/>
      <c r="AD135" s="115"/>
      <c r="AE135" s="115"/>
    </row>
    <row r="136" spans="1:31" s="15" customFormat="1" ht="17.25" customHeight="1">
      <c r="A136" s="135" t="s">
        <v>385</v>
      </c>
      <c r="B136" s="111" t="s">
        <v>332</v>
      </c>
      <c r="C136" s="112" t="s">
        <v>46</v>
      </c>
      <c r="D136" s="112"/>
      <c r="E136" s="112"/>
      <c r="F136" s="112"/>
      <c r="G136" s="113"/>
      <c r="H136" s="114"/>
      <c r="I136" s="114"/>
      <c r="J136" s="114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6"/>
      <c r="AC136" s="115"/>
      <c r="AD136" s="115"/>
      <c r="AE136" s="115"/>
    </row>
    <row r="137" spans="1:31" s="16" customFormat="1" ht="17.25" customHeight="1">
      <c r="A137" s="127" t="s">
        <v>98</v>
      </c>
      <c r="B137" s="128" t="s">
        <v>330</v>
      </c>
      <c r="C137" s="129" t="s">
        <v>46</v>
      </c>
      <c r="D137" s="129"/>
      <c r="E137" s="129"/>
      <c r="F137" s="129"/>
      <c r="G137" s="130"/>
      <c r="H137" s="131"/>
      <c r="I137" s="131"/>
      <c r="J137" s="131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3"/>
      <c r="AC137" s="132"/>
      <c r="AD137" s="132"/>
      <c r="AE137" s="132"/>
    </row>
    <row r="138" spans="1:31" s="16" customFormat="1" ht="17.25" customHeight="1">
      <c r="A138" s="127" t="s">
        <v>99</v>
      </c>
      <c r="B138" s="128" t="s">
        <v>331</v>
      </c>
      <c r="C138" s="129" t="s">
        <v>46</v>
      </c>
      <c r="D138" s="129"/>
      <c r="E138" s="129"/>
      <c r="F138" s="129"/>
      <c r="G138" s="130"/>
      <c r="H138" s="131"/>
      <c r="I138" s="131"/>
      <c r="J138" s="131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132"/>
      <c r="AB138" s="133"/>
      <c r="AC138" s="132"/>
      <c r="AD138" s="132"/>
      <c r="AE138" s="132"/>
    </row>
    <row r="139" spans="1:31" s="15" customFormat="1" ht="17.25" customHeight="1">
      <c r="A139" s="135" t="s">
        <v>386</v>
      </c>
      <c r="B139" s="111" t="s">
        <v>378</v>
      </c>
      <c r="C139" s="112" t="s">
        <v>46</v>
      </c>
      <c r="D139" s="112"/>
      <c r="E139" s="112"/>
      <c r="F139" s="112"/>
      <c r="G139" s="113"/>
      <c r="H139" s="114"/>
      <c r="I139" s="114"/>
      <c r="J139" s="114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  <c r="AA139" s="115"/>
      <c r="AB139" s="116"/>
      <c r="AC139" s="115"/>
      <c r="AD139" s="115"/>
      <c r="AE139" s="115"/>
    </row>
    <row r="140" spans="1:31" s="16" customFormat="1" ht="17.25" customHeight="1">
      <c r="A140" s="127" t="s">
        <v>98</v>
      </c>
      <c r="B140" s="128" t="s">
        <v>330</v>
      </c>
      <c r="C140" s="129" t="s">
        <v>46</v>
      </c>
      <c r="D140" s="129"/>
      <c r="E140" s="129"/>
      <c r="F140" s="129"/>
      <c r="G140" s="130"/>
      <c r="H140" s="131"/>
      <c r="I140" s="131"/>
      <c r="J140" s="131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  <c r="Z140" s="132"/>
      <c r="AA140" s="132"/>
      <c r="AB140" s="133"/>
      <c r="AC140" s="132"/>
      <c r="AD140" s="132"/>
      <c r="AE140" s="132"/>
    </row>
    <row r="141" spans="1:31" s="16" customFormat="1" ht="17.25" customHeight="1">
      <c r="A141" s="127" t="s">
        <v>99</v>
      </c>
      <c r="B141" s="128" t="s">
        <v>331</v>
      </c>
      <c r="C141" s="129" t="s">
        <v>46</v>
      </c>
      <c r="D141" s="129"/>
      <c r="E141" s="129"/>
      <c r="F141" s="129"/>
      <c r="G141" s="130"/>
      <c r="H141" s="131"/>
      <c r="I141" s="131"/>
      <c r="J141" s="131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3"/>
      <c r="AC141" s="132"/>
      <c r="AD141" s="132"/>
      <c r="AE141" s="132"/>
    </row>
    <row r="142" spans="1:31" s="11" customFormat="1" ht="17.25" customHeight="1">
      <c r="A142" s="105" t="s">
        <v>131</v>
      </c>
      <c r="B142" s="106" t="s">
        <v>53</v>
      </c>
      <c r="C142" s="95" t="s">
        <v>39</v>
      </c>
      <c r="D142" s="95"/>
      <c r="E142" s="95"/>
      <c r="F142" s="95"/>
      <c r="G142" s="96"/>
      <c r="H142" s="97"/>
      <c r="I142" s="97"/>
      <c r="J142" s="9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8" t="s">
        <v>66</v>
      </c>
      <c r="W142" s="108" t="s">
        <v>66</v>
      </c>
      <c r="X142" s="108" t="s">
        <v>66</v>
      </c>
      <c r="Y142" s="108"/>
      <c r="Z142" s="108"/>
      <c r="AA142" s="108"/>
      <c r="AB142" s="109" t="s">
        <v>66</v>
      </c>
      <c r="AC142" s="107"/>
      <c r="AD142" s="107"/>
      <c r="AE142" s="107"/>
    </row>
    <row r="143" spans="1:31" s="11" customFormat="1" ht="17.25" customHeight="1">
      <c r="A143" s="105" t="s">
        <v>387</v>
      </c>
      <c r="B143" s="106" t="s">
        <v>132</v>
      </c>
      <c r="C143" s="95" t="s">
        <v>39</v>
      </c>
      <c r="D143" s="95"/>
      <c r="E143" s="95"/>
      <c r="F143" s="95"/>
      <c r="G143" s="96"/>
      <c r="H143" s="97"/>
      <c r="I143" s="97"/>
      <c r="J143" s="9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8" t="s">
        <v>66</v>
      </c>
      <c r="W143" s="108" t="s">
        <v>66</v>
      </c>
      <c r="X143" s="108" t="s">
        <v>66</v>
      </c>
      <c r="Y143" s="108"/>
      <c r="Z143" s="108"/>
      <c r="AA143" s="108"/>
      <c r="AB143" s="109" t="s">
        <v>66</v>
      </c>
      <c r="AC143" s="107"/>
      <c r="AD143" s="107"/>
      <c r="AE143" s="107"/>
    </row>
    <row r="144" spans="1:31" s="13" customFormat="1" ht="17.25" customHeight="1">
      <c r="A144" s="80">
        <v>3</v>
      </c>
      <c r="B144" s="81" t="s">
        <v>133</v>
      </c>
      <c r="C144" s="82"/>
      <c r="D144" s="82"/>
      <c r="E144" s="82"/>
      <c r="F144" s="82"/>
      <c r="G144" s="83"/>
      <c r="H144" s="84"/>
      <c r="I144" s="84"/>
      <c r="J144" s="84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4" t="s">
        <v>66</v>
      </c>
      <c r="AC144" s="93"/>
      <c r="AD144" s="93"/>
      <c r="AE144" s="93"/>
    </row>
    <row r="145" spans="1:31" s="11" customFormat="1" ht="17.25" customHeight="1">
      <c r="A145" s="105" t="s">
        <v>63</v>
      </c>
      <c r="B145" s="106" t="s">
        <v>134</v>
      </c>
      <c r="C145" s="95" t="s">
        <v>60</v>
      </c>
      <c r="D145" s="95"/>
      <c r="E145" s="95"/>
      <c r="F145" s="95"/>
      <c r="G145" s="96"/>
      <c r="H145" s="97"/>
      <c r="I145" s="97"/>
      <c r="J145" s="9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8"/>
      <c r="W145" s="108" t="s">
        <v>66</v>
      </c>
      <c r="X145" s="108" t="s">
        <v>66</v>
      </c>
      <c r="Y145" s="108"/>
      <c r="Z145" s="108"/>
      <c r="AA145" s="108"/>
      <c r="AB145" s="109" t="s">
        <v>66</v>
      </c>
      <c r="AC145" s="107"/>
      <c r="AD145" s="107"/>
      <c r="AE145" s="107"/>
    </row>
    <row r="146" spans="1:31" s="11" customFormat="1" ht="17.25" customHeight="1">
      <c r="A146" s="105" t="s">
        <v>64</v>
      </c>
      <c r="B146" s="106" t="s">
        <v>135</v>
      </c>
      <c r="C146" s="95" t="s">
        <v>61</v>
      </c>
      <c r="D146" s="95"/>
      <c r="E146" s="95"/>
      <c r="F146" s="95"/>
      <c r="G146" s="96"/>
      <c r="H146" s="97"/>
      <c r="I146" s="97"/>
      <c r="J146" s="9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8"/>
      <c r="W146" s="108" t="s">
        <v>66</v>
      </c>
      <c r="X146" s="108" t="s">
        <v>66</v>
      </c>
      <c r="Y146" s="108"/>
      <c r="Z146" s="108"/>
      <c r="AA146" s="108"/>
      <c r="AB146" s="109" t="s">
        <v>66</v>
      </c>
      <c r="AC146" s="107"/>
      <c r="AD146" s="107"/>
      <c r="AE146" s="107"/>
    </row>
    <row r="147" spans="1:31" s="11" customFormat="1" ht="17.25" customHeight="1">
      <c r="A147" s="105" t="s">
        <v>104</v>
      </c>
      <c r="B147" s="106" t="s">
        <v>136</v>
      </c>
      <c r="C147" s="95" t="s">
        <v>61</v>
      </c>
      <c r="D147" s="95"/>
      <c r="E147" s="95"/>
      <c r="F147" s="95"/>
      <c r="G147" s="96"/>
      <c r="H147" s="97"/>
      <c r="I147" s="97"/>
      <c r="J147" s="9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8"/>
      <c r="W147" s="108" t="s">
        <v>66</v>
      </c>
      <c r="X147" s="108" t="s">
        <v>66</v>
      </c>
      <c r="Y147" s="108"/>
      <c r="Z147" s="108"/>
      <c r="AA147" s="108"/>
      <c r="AB147" s="109" t="s">
        <v>66</v>
      </c>
      <c r="AC147" s="107"/>
      <c r="AD147" s="107"/>
      <c r="AE147" s="107"/>
    </row>
    <row r="148" spans="1:31" s="11" customFormat="1" ht="17.25" customHeight="1">
      <c r="A148" s="105" t="s">
        <v>103</v>
      </c>
      <c r="B148" s="106" t="s">
        <v>137</v>
      </c>
      <c r="C148" s="95" t="s">
        <v>60</v>
      </c>
      <c r="D148" s="95"/>
      <c r="E148" s="95"/>
      <c r="F148" s="95"/>
      <c r="G148" s="96"/>
      <c r="H148" s="97"/>
      <c r="I148" s="97"/>
      <c r="J148" s="9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8"/>
      <c r="W148" s="108" t="s">
        <v>66</v>
      </c>
      <c r="X148" s="108" t="s">
        <v>66</v>
      </c>
      <c r="Y148" s="108"/>
      <c r="Z148" s="108"/>
      <c r="AA148" s="108"/>
      <c r="AB148" s="109" t="s">
        <v>66</v>
      </c>
      <c r="AC148" s="107"/>
      <c r="AD148" s="107"/>
      <c r="AE148" s="107"/>
    </row>
    <row r="149" spans="1:31" s="11" customFormat="1" ht="17.25" customHeight="1">
      <c r="A149" s="105" t="s">
        <v>462</v>
      </c>
      <c r="B149" s="106" t="s">
        <v>502</v>
      </c>
      <c r="C149" s="95" t="s">
        <v>409</v>
      </c>
      <c r="D149" s="95"/>
      <c r="E149" s="95"/>
      <c r="F149" s="95"/>
      <c r="G149" s="96"/>
      <c r="H149" s="97"/>
      <c r="I149" s="97"/>
      <c r="J149" s="9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8"/>
      <c r="W149" s="108"/>
      <c r="X149" s="108"/>
      <c r="Y149" s="108"/>
      <c r="Z149" s="108"/>
      <c r="AA149" s="108"/>
      <c r="AB149" s="109"/>
      <c r="AC149" s="107"/>
      <c r="AD149" s="107"/>
      <c r="AE149" s="107"/>
    </row>
    <row r="150" spans="1:31" s="10" customFormat="1" ht="17.25" customHeight="1">
      <c r="A150" s="137" t="s">
        <v>182</v>
      </c>
      <c r="B150" s="138" t="s">
        <v>22</v>
      </c>
      <c r="C150" s="139"/>
      <c r="D150" s="139"/>
      <c r="E150" s="139"/>
      <c r="F150" s="139"/>
      <c r="G150" s="140"/>
      <c r="H150" s="141"/>
      <c r="I150" s="141"/>
      <c r="J150" s="141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  <c r="AA150" s="142"/>
      <c r="AB150" s="143"/>
      <c r="AC150" s="142" t="s">
        <v>32</v>
      </c>
      <c r="AD150" s="142"/>
      <c r="AE150" s="142"/>
    </row>
    <row r="151" spans="1:31" s="14" customFormat="1" ht="17.25" customHeight="1">
      <c r="A151" s="85" t="s">
        <v>3</v>
      </c>
      <c r="B151" s="86" t="s">
        <v>5</v>
      </c>
      <c r="C151" s="87"/>
      <c r="D151" s="88"/>
      <c r="E151" s="88"/>
      <c r="F151" s="88"/>
      <c r="G151" s="89"/>
      <c r="H151" s="90"/>
      <c r="I151" s="90"/>
      <c r="J151" s="90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2"/>
      <c r="AC151" s="91" t="s">
        <v>66</v>
      </c>
      <c r="AD151" s="91"/>
      <c r="AE151" s="91"/>
    </row>
    <row r="152" spans="1:31" s="13" customFormat="1" ht="17.25" customHeight="1">
      <c r="A152" s="80">
        <v>1</v>
      </c>
      <c r="B152" s="81" t="s">
        <v>140</v>
      </c>
      <c r="C152" s="82" t="s">
        <v>74</v>
      </c>
      <c r="D152" s="82"/>
      <c r="E152" s="82"/>
      <c r="F152" s="82"/>
      <c r="G152" s="83"/>
      <c r="H152" s="84"/>
      <c r="I152" s="84"/>
      <c r="J152" s="84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 t="s">
        <v>66</v>
      </c>
      <c r="X152" s="93" t="s">
        <v>66</v>
      </c>
      <c r="Y152" s="93"/>
      <c r="Z152" s="93"/>
      <c r="AA152" s="93"/>
      <c r="AB152" s="94"/>
      <c r="AC152" s="93" t="s">
        <v>66</v>
      </c>
      <c r="AD152" s="93"/>
      <c r="AE152" s="93"/>
    </row>
    <row r="153" spans="1:31" s="13" customFormat="1" ht="17.25" customHeight="1">
      <c r="A153" s="80">
        <v>2</v>
      </c>
      <c r="B153" s="81" t="s">
        <v>139</v>
      </c>
      <c r="C153" s="82" t="s">
        <v>74</v>
      </c>
      <c r="D153" s="82"/>
      <c r="E153" s="82"/>
      <c r="F153" s="82"/>
      <c r="G153" s="83"/>
      <c r="H153" s="84"/>
      <c r="I153" s="84"/>
      <c r="J153" s="84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 t="s">
        <v>66</v>
      </c>
      <c r="X153" s="93" t="s">
        <v>66</v>
      </c>
      <c r="Y153" s="93"/>
      <c r="Z153" s="93"/>
      <c r="AA153" s="93"/>
      <c r="AB153" s="94"/>
      <c r="AC153" s="93" t="s">
        <v>66</v>
      </c>
      <c r="AD153" s="93"/>
      <c r="AE153" s="93"/>
    </row>
    <row r="154" spans="1:31" s="13" customFormat="1" ht="17.25" customHeight="1">
      <c r="A154" s="80">
        <v>3</v>
      </c>
      <c r="B154" s="81" t="s">
        <v>141</v>
      </c>
      <c r="C154" s="82" t="s">
        <v>74</v>
      </c>
      <c r="D154" s="82"/>
      <c r="E154" s="82"/>
      <c r="F154" s="82"/>
      <c r="G154" s="83"/>
      <c r="H154" s="84"/>
      <c r="I154" s="84"/>
      <c r="J154" s="84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 t="s">
        <v>66</v>
      </c>
      <c r="X154" s="93" t="s">
        <v>66</v>
      </c>
      <c r="Y154" s="93"/>
      <c r="Z154" s="93"/>
      <c r="AA154" s="93"/>
      <c r="AB154" s="94"/>
      <c r="AC154" s="93" t="s">
        <v>66</v>
      </c>
      <c r="AD154" s="93"/>
      <c r="AE154" s="93"/>
    </row>
    <row r="155" spans="1:31" s="13" customFormat="1" ht="17.25" customHeight="1">
      <c r="A155" s="80">
        <v>4</v>
      </c>
      <c r="B155" s="81" t="s">
        <v>75</v>
      </c>
      <c r="C155" s="82"/>
      <c r="D155" s="82"/>
      <c r="E155" s="82"/>
      <c r="F155" s="82"/>
      <c r="G155" s="83"/>
      <c r="H155" s="84"/>
      <c r="I155" s="84"/>
      <c r="J155" s="84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 t="s">
        <v>66</v>
      </c>
      <c r="X155" s="93" t="s">
        <v>66</v>
      </c>
      <c r="Y155" s="93"/>
      <c r="Z155" s="93"/>
      <c r="AA155" s="93"/>
      <c r="AB155" s="94"/>
      <c r="AC155" s="93" t="s">
        <v>66</v>
      </c>
      <c r="AD155" s="93"/>
      <c r="AE155" s="93"/>
    </row>
    <row r="156" spans="1:31" s="11" customFormat="1" ht="17.25" customHeight="1">
      <c r="A156" s="105" t="s">
        <v>171</v>
      </c>
      <c r="B156" s="106" t="s">
        <v>76</v>
      </c>
      <c r="C156" s="95" t="s">
        <v>78</v>
      </c>
      <c r="D156" s="95"/>
      <c r="E156" s="95"/>
      <c r="F156" s="95"/>
      <c r="G156" s="96"/>
      <c r="H156" s="97"/>
      <c r="I156" s="97"/>
      <c r="J156" s="9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8"/>
      <c r="W156" s="108" t="s">
        <v>66</v>
      </c>
      <c r="X156" s="108" t="s">
        <v>66</v>
      </c>
      <c r="Y156" s="108"/>
      <c r="Z156" s="108"/>
      <c r="AA156" s="108"/>
      <c r="AB156" s="109"/>
      <c r="AC156" s="107" t="s">
        <v>66</v>
      </c>
      <c r="AD156" s="107"/>
      <c r="AE156" s="107"/>
    </row>
    <row r="157" spans="1:31" s="11" customFormat="1" ht="17.25" customHeight="1">
      <c r="A157" s="105" t="s">
        <v>175</v>
      </c>
      <c r="B157" s="106" t="s">
        <v>77</v>
      </c>
      <c r="C157" s="95" t="s">
        <v>79</v>
      </c>
      <c r="D157" s="95"/>
      <c r="E157" s="95"/>
      <c r="F157" s="95"/>
      <c r="G157" s="96"/>
      <c r="H157" s="97"/>
      <c r="I157" s="97"/>
      <c r="J157" s="9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8"/>
      <c r="W157" s="108" t="s">
        <v>66</v>
      </c>
      <c r="X157" s="108" t="s">
        <v>66</v>
      </c>
      <c r="Y157" s="108"/>
      <c r="Z157" s="108"/>
      <c r="AA157" s="108"/>
      <c r="AB157" s="109"/>
      <c r="AC157" s="107" t="s">
        <v>66</v>
      </c>
      <c r="AD157" s="107"/>
      <c r="AE157" s="107"/>
    </row>
    <row r="158" spans="1:31" s="13" customFormat="1" ht="17.25" customHeight="1">
      <c r="A158" s="80">
        <v>5</v>
      </c>
      <c r="B158" s="81" t="s">
        <v>168</v>
      </c>
      <c r="C158" s="82" t="s">
        <v>166</v>
      </c>
      <c r="D158" s="82"/>
      <c r="E158" s="82"/>
      <c r="F158" s="82"/>
      <c r="G158" s="83"/>
      <c r="H158" s="84"/>
      <c r="I158" s="84"/>
      <c r="J158" s="84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  <c r="AB158" s="94"/>
      <c r="AC158" s="93"/>
      <c r="AD158" s="93"/>
      <c r="AE158" s="93"/>
    </row>
    <row r="159" spans="1:31" s="13" customFormat="1" ht="17.25" customHeight="1">
      <c r="A159" s="80">
        <v>6</v>
      </c>
      <c r="B159" s="81" t="s">
        <v>167</v>
      </c>
      <c r="C159" s="82" t="s">
        <v>166</v>
      </c>
      <c r="D159" s="82"/>
      <c r="E159" s="82"/>
      <c r="F159" s="82"/>
      <c r="G159" s="83"/>
      <c r="H159" s="84"/>
      <c r="I159" s="84"/>
      <c r="J159" s="84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  <c r="AA159" s="93"/>
      <c r="AB159" s="94"/>
      <c r="AC159" s="93"/>
      <c r="AD159" s="93"/>
      <c r="AE159" s="93"/>
    </row>
    <row r="160" spans="1:31" s="14" customFormat="1" ht="17.25" customHeight="1">
      <c r="A160" s="85" t="s">
        <v>4</v>
      </c>
      <c r="B160" s="86" t="s">
        <v>23</v>
      </c>
      <c r="C160" s="87"/>
      <c r="D160" s="88"/>
      <c r="E160" s="88"/>
      <c r="F160" s="88"/>
      <c r="G160" s="89"/>
      <c r="H160" s="90"/>
      <c r="I160" s="90"/>
      <c r="J160" s="90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2"/>
      <c r="AC160" s="91" t="s">
        <v>66</v>
      </c>
      <c r="AD160" s="91"/>
      <c r="AE160" s="91"/>
    </row>
    <row r="161" spans="1:31" s="13" customFormat="1" ht="17.25" customHeight="1">
      <c r="A161" s="80">
        <v>1</v>
      </c>
      <c r="B161" s="81" t="s">
        <v>184</v>
      </c>
      <c r="C161" s="82" t="s">
        <v>185</v>
      </c>
      <c r="D161" s="82"/>
      <c r="E161" s="82"/>
      <c r="F161" s="82"/>
      <c r="G161" s="83"/>
      <c r="H161" s="84"/>
      <c r="I161" s="84"/>
      <c r="J161" s="84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  <c r="AA161" s="93"/>
      <c r="AB161" s="94"/>
      <c r="AC161" s="93"/>
      <c r="AD161" s="93"/>
      <c r="AE161" s="93"/>
    </row>
    <row r="162" spans="1:31" s="13" customFormat="1" ht="17.25" customHeight="1">
      <c r="A162" s="80">
        <v>2</v>
      </c>
      <c r="B162" s="81" t="s">
        <v>156</v>
      </c>
      <c r="C162" s="82" t="s">
        <v>79</v>
      </c>
      <c r="D162" s="82"/>
      <c r="E162" s="82"/>
      <c r="F162" s="82"/>
      <c r="G162" s="83"/>
      <c r="H162" s="84"/>
      <c r="I162" s="84"/>
      <c r="J162" s="84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 t="s">
        <v>66</v>
      </c>
      <c r="X162" s="93" t="s">
        <v>66</v>
      </c>
      <c r="Y162" s="93"/>
      <c r="Z162" s="93"/>
      <c r="AA162" s="93"/>
      <c r="AB162" s="94"/>
      <c r="AC162" s="93" t="s">
        <v>66</v>
      </c>
      <c r="AD162" s="93"/>
      <c r="AE162" s="93"/>
    </row>
    <row r="163" spans="1:31" s="13" customFormat="1" ht="17.25" customHeight="1">
      <c r="A163" s="80">
        <v>3</v>
      </c>
      <c r="B163" s="81" t="s">
        <v>157</v>
      </c>
      <c r="C163" s="82" t="s">
        <v>39</v>
      </c>
      <c r="D163" s="82"/>
      <c r="E163" s="82"/>
      <c r="F163" s="82"/>
      <c r="G163" s="83"/>
      <c r="H163" s="84"/>
      <c r="I163" s="84"/>
      <c r="J163" s="84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93"/>
      <c r="AB163" s="94"/>
      <c r="AC163" s="93"/>
      <c r="AD163" s="93"/>
      <c r="AE163" s="93"/>
    </row>
    <row r="164" spans="1:31" s="13" customFormat="1" ht="17.25" customHeight="1">
      <c r="A164" s="80">
        <v>4</v>
      </c>
      <c r="B164" s="81" t="s">
        <v>154</v>
      </c>
      <c r="C164" s="82" t="s">
        <v>80</v>
      </c>
      <c r="D164" s="82"/>
      <c r="E164" s="82"/>
      <c r="F164" s="82"/>
      <c r="G164" s="83"/>
      <c r="H164" s="84"/>
      <c r="I164" s="84"/>
      <c r="J164" s="84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 t="s">
        <v>66</v>
      </c>
      <c r="X164" s="93" t="s">
        <v>66</v>
      </c>
      <c r="Y164" s="93"/>
      <c r="Z164" s="93"/>
      <c r="AA164" s="93"/>
      <c r="AB164" s="94"/>
      <c r="AC164" s="93" t="s">
        <v>66</v>
      </c>
      <c r="AD164" s="93"/>
      <c r="AE164" s="93"/>
    </row>
    <row r="165" spans="1:31" s="13" customFormat="1" ht="17.25" customHeight="1">
      <c r="A165" s="80">
        <v>5</v>
      </c>
      <c r="B165" s="81" t="s">
        <v>155</v>
      </c>
      <c r="C165" s="82" t="s">
        <v>39</v>
      </c>
      <c r="D165" s="82"/>
      <c r="E165" s="82"/>
      <c r="F165" s="82"/>
      <c r="G165" s="83"/>
      <c r="H165" s="84"/>
      <c r="I165" s="84"/>
      <c r="J165" s="84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4"/>
      <c r="AC165" s="93"/>
      <c r="AD165" s="93"/>
      <c r="AE165" s="93"/>
    </row>
    <row r="166" spans="1:31" s="14" customFormat="1" ht="17.25" customHeight="1">
      <c r="A166" s="85" t="s">
        <v>6</v>
      </c>
      <c r="B166" s="86" t="s">
        <v>170</v>
      </c>
      <c r="C166" s="87"/>
      <c r="D166" s="88"/>
      <c r="E166" s="88"/>
      <c r="F166" s="88"/>
      <c r="G166" s="89"/>
      <c r="H166" s="90"/>
      <c r="I166" s="90"/>
      <c r="J166" s="90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2"/>
      <c r="AC166" s="91" t="s">
        <v>66</v>
      </c>
      <c r="AD166" s="91"/>
      <c r="AE166" s="91"/>
    </row>
    <row r="167" spans="1:31" s="13" customFormat="1" ht="17.25" customHeight="1">
      <c r="A167" s="80">
        <v>1</v>
      </c>
      <c r="B167" s="81" t="s">
        <v>213</v>
      </c>
      <c r="C167" s="82" t="s">
        <v>65</v>
      </c>
      <c r="D167" s="82"/>
      <c r="E167" s="82"/>
      <c r="F167" s="82"/>
      <c r="G167" s="83"/>
      <c r="H167" s="84"/>
      <c r="I167" s="84"/>
      <c r="J167" s="84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 t="s">
        <v>66</v>
      </c>
      <c r="X167" s="93" t="s">
        <v>66</v>
      </c>
      <c r="Y167" s="93"/>
      <c r="Z167" s="93"/>
      <c r="AA167" s="93"/>
      <c r="AB167" s="94"/>
      <c r="AC167" s="93" t="s">
        <v>66</v>
      </c>
      <c r="AD167" s="93"/>
      <c r="AE167" s="93"/>
    </row>
    <row r="168" spans="1:31" s="11" customFormat="1" ht="17.25" customHeight="1">
      <c r="A168" s="105" t="s">
        <v>54</v>
      </c>
      <c r="B168" s="106" t="s">
        <v>219</v>
      </c>
      <c r="C168" s="95" t="s">
        <v>65</v>
      </c>
      <c r="D168" s="95"/>
      <c r="E168" s="95"/>
      <c r="F168" s="95"/>
      <c r="G168" s="96"/>
      <c r="H168" s="97"/>
      <c r="I168" s="97"/>
      <c r="J168" s="9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8"/>
      <c r="W168" s="108" t="s">
        <v>66</v>
      </c>
      <c r="X168" s="108" t="s">
        <v>66</v>
      </c>
      <c r="Y168" s="108"/>
      <c r="Z168" s="108"/>
      <c r="AA168" s="108"/>
      <c r="AB168" s="109"/>
      <c r="AC168" s="107" t="s">
        <v>66</v>
      </c>
      <c r="AD168" s="107"/>
      <c r="AE168" s="107"/>
    </row>
    <row r="169" spans="1:31" s="11" customFormat="1" ht="17.25" customHeight="1">
      <c r="A169" s="105" t="s">
        <v>55</v>
      </c>
      <c r="B169" s="106" t="s">
        <v>406</v>
      </c>
      <c r="C169" s="95" t="s">
        <v>65</v>
      </c>
      <c r="D169" s="95"/>
      <c r="E169" s="95"/>
      <c r="F169" s="95"/>
      <c r="G169" s="96"/>
      <c r="H169" s="97"/>
      <c r="I169" s="97"/>
      <c r="J169" s="9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8"/>
      <c r="W169" s="108" t="s">
        <v>66</v>
      </c>
      <c r="X169" s="108" t="s">
        <v>66</v>
      </c>
      <c r="Y169" s="108"/>
      <c r="Z169" s="108"/>
      <c r="AA169" s="108"/>
      <c r="AB169" s="109"/>
      <c r="AC169" s="107" t="s">
        <v>66</v>
      </c>
      <c r="AD169" s="107"/>
      <c r="AE169" s="107"/>
    </row>
    <row r="170" spans="1:31" s="11" customFormat="1" ht="17.25" customHeight="1">
      <c r="A170" s="105" t="s">
        <v>56</v>
      </c>
      <c r="B170" s="106" t="s">
        <v>161</v>
      </c>
      <c r="C170" s="95" t="s">
        <v>46</v>
      </c>
      <c r="D170" s="95"/>
      <c r="E170" s="95"/>
      <c r="F170" s="95"/>
      <c r="G170" s="96"/>
      <c r="H170" s="97"/>
      <c r="I170" s="97"/>
      <c r="J170" s="9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8"/>
      <c r="W170" s="108" t="s">
        <v>66</v>
      </c>
      <c r="X170" s="108" t="s">
        <v>66</v>
      </c>
      <c r="Y170" s="108"/>
      <c r="Z170" s="108"/>
      <c r="AA170" s="108"/>
      <c r="AB170" s="109"/>
      <c r="AC170" s="107" t="s">
        <v>66</v>
      </c>
      <c r="AD170" s="107"/>
      <c r="AE170" s="107"/>
    </row>
    <row r="171" spans="1:31" s="11" customFormat="1" ht="17.25" customHeight="1">
      <c r="A171" s="105" t="s">
        <v>57</v>
      </c>
      <c r="B171" s="106" t="s">
        <v>495</v>
      </c>
      <c r="C171" s="95" t="s">
        <v>496</v>
      </c>
      <c r="D171" s="95"/>
      <c r="E171" s="95"/>
      <c r="F171" s="95"/>
      <c r="G171" s="96"/>
      <c r="H171" s="97"/>
      <c r="I171" s="97"/>
      <c r="J171" s="9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8"/>
      <c r="W171" s="108"/>
      <c r="X171" s="108"/>
      <c r="Y171" s="108"/>
      <c r="Z171" s="108"/>
      <c r="AA171" s="108"/>
      <c r="AB171" s="109"/>
      <c r="AC171" s="107"/>
      <c r="AD171" s="107"/>
      <c r="AE171" s="107"/>
    </row>
    <row r="172" spans="1:31" s="11" customFormat="1" ht="17.25" customHeight="1">
      <c r="A172" s="105" t="s">
        <v>92</v>
      </c>
      <c r="B172" s="106" t="s">
        <v>497</v>
      </c>
      <c r="C172" s="95" t="s">
        <v>496</v>
      </c>
      <c r="D172" s="95"/>
      <c r="E172" s="95"/>
      <c r="F172" s="95"/>
      <c r="G172" s="96"/>
      <c r="H172" s="97"/>
      <c r="I172" s="97"/>
      <c r="J172" s="9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8"/>
      <c r="W172" s="108"/>
      <c r="X172" s="108"/>
      <c r="Y172" s="108"/>
      <c r="Z172" s="108"/>
      <c r="AA172" s="108"/>
      <c r="AB172" s="109"/>
      <c r="AC172" s="107"/>
      <c r="AD172" s="107"/>
      <c r="AE172" s="107"/>
    </row>
    <row r="173" spans="1:31" s="13" customFormat="1" ht="17.25" customHeight="1">
      <c r="A173" s="80">
        <v>2</v>
      </c>
      <c r="B173" s="81" t="s">
        <v>214</v>
      </c>
      <c r="C173" s="82" t="s">
        <v>65</v>
      </c>
      <c r="D173" s="82"/>
      <c r="E173" s="82"/>
      <c r="F173" s="82"/>
      <c r="G173" s="83"/>
      <c r="H173" s="84"/>
      <c r="I173" s="84"/>
      <c r="J173" s="84"/>
      <c r="K173" s="93" t="s">
        <v>66</v>
      </c>
      <c r="L173" s="93" t="s">
        <v>66</v>
      </c>
      <c r="M173" s="93" t="s">
        <v>66</v>
      </c>
      <c r="N173" s="93" t="s">
        <v>66</v>
      </c>
      <c r="O173" s="93" t="s">
        <v>66</v>
      </c>
      <c r="P173" s="93" t="s">
        <v>66</v>
      </c>
      <c r="Q173" s="93" t="s">
        <v>66</v>
      </c>
      <c r="R173" s="93" t="s">
        <v>66</v>
      </c>
      <c r="S173" s="93" t="s">
        <v>66</v>
      </c>
      <c r="T173" s="93"/>
      <c r="U173" s="93"/>
      <c r="V173" s="93"/>
      <c r="W173" s="93" t="s">
        <v>66</v>
      </c>
      <c r="X173" s="93" t="s">
        <v>66</v>
      </c>
      <c r="Y173" s="93"/>
      <c r="Z173" s="93"/>
      <c r="AA173" s="93"/>
      <c r="AB173" s="94"/>
      <c r="AC173" s="93" t="s">
        <v>66</v>
      </c>
      <c r="AD173" s="93"/>
      <c r="AE173" s="93"/>
    </row>
    <row r="174" spans="1:31" s="11" customFormat="1" ht="17.25" customHeight="1">
      <c r="A174" s="105" t="s">
        <v>58</v>
      </c>
      <c r="B174" s="106" t="s">
        <v>219</v>
      </c>
      <c r="C174" s="95" t="s">
        <v>65</v>
      </c>
      <c r="D174" s="95"/>
      <c r="E174" s="95"/>
      <c r="F174" s="95"/>
      <c r="G174" s="96"/>
      <c r="H174" s="97"/>
      <c r="I174" s="97"/>
      <c r="J174" s="9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8"/>
      <c r="W174" s="108" t="s">
        <v>66</v>
      </c>
      <c r="X174" s="108" t="s">
        <v>66</v>
      </c>
      <c r="Y174" s="108"/>
      <c r="Z174" s="108"/>
      <c r="AA174" s="108"/>
      <c r="AB174" s="109"/>
      <c r="AC174" s="107" t="s">
        <v>66</v>
      </c>
      <c r="AD174" s="107"/>
      <c r="AE174" s="107"/>
    </row>
    <row r="175" spans="1:31" s="11" customFormat="1" ht="17.25" customHeight="1">
      <c r="A175" s="105" t="s">
        <v>59</v>
      </c>
      <c r="B175" s="106" t="s">
        <v>220</v>
      </c>
      <c r="C175" s="95" t="s">
        <v>65</v>
      </c>
      <c r="D175" s="95"/>
      <c r="E175" s="95"/>
      <c r="F175" s="95"/>
      <c r="G175" s="96"/>
      <c r="H175" s="97"/>
      <c r="I175" s="97"/>
      <c r="J175" s="9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8"/>
      <c r="W175" s="108" t="s">
        <v>66</v>
      </c>
      <c r="X175" s="108" t="s">
        <v>66</v>
      </c>
      <c r="Y175" s="108"/>
      <c r="Z175" s="108"/>
      <c r="AA175" s="108"/>
      <c r="AB175" s="109"/>
      <c r="AC175" s="107" t="s">
        <v>66</v>
      </c>
      <c r="AD175" s="107"/>
      <c r="AE175" s="107"/>
    </row>
    <row r="176" spans="1:31" s="11" customFormat="1" ht="17.25" customHeight="1">
      <c r="A176" s="105" t="s">
        <v>106</v>
      </c>
      <c r="B176" s="106" t="s">
        <v>165</v>
      </c>
      <c r="C176" s="95" t="s">
        <v>65</v>
      </c>
      <c r="D176" s="95"/>
      <c r="E176" s="95"/>
      <c r="F176" s="95"/>
      <c r="G176" s="96"/>
      <c r="H176" s="97"/>
      <c r="I176" s="97"/>
      <c r="J176" s="9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8"/>
      <c r="W176" s="108"/>
      <c r="X176" s="108"/>
      <c r="Y176" s="108"/>
      <c r="Z176" s="108"/>
      <c r="AA176" s="108"/>
      <c r="AB176" s="109"/>
      <c r="AC176" s="107"/>
      <c r="AD176" s="107"/>
      <c r="AE176" s="107"/>
    </row>
    <row r="177" spans="1:31" s="11" customFormat="1" ht="17.25" customHeight="1">
      <c r="A177" s="105" t="s">
        <v>107</v>
      </c>
      <c r="B177" s="106" t="s">
        <v>503</v>
      </c>
      <c r="C177" s="95" t="s">
        <v>46</v>
      </c>
      <c r="D177" s="95"/>
      <c r="E177" s="95"/>
      <c r="F177" s="95"/>
      <c r="G177" s="96"/>
      <c r="H177" s="97"/>
      <c r="I177" s="97"/>
      <c r="J177" s="9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8"/>
      <c r="W177" s="108" t="s">
        <v>66</v>
      </c>
      <c r="X177" s="108" t="s">
        <v>66</v>
      </c>
      <c r="Y177" s="108"/>
      <c r="Z177" s="108"/>
      <c r="AA177" s="108"/>
      <c r="AB177" s="109"/>
      <c r="AC177" s="107" t="s">
        <v>66</v>
      </c>
      <c r="AD177" s="107"/>
      <c r="AE177" s="107"/>
    </row>
    <row r="178" spans="1:31" s="11" customFormat="1" ht="17.25" customHeight="1">
      <c r="A178" s="105" t="s">
        <v>108</v>
      </c>
      <c r="B178" s="106" t="s">
        <v>495</v>
      </c>
      <c r="C178" s="95" t="s">
        <v>496</v>
      </c>
      <c r="D178" s="95"/>
      <c r="E178" s="95"/>
      <c r="F178" s="95"/>
      <c r="G178" s="96"/>
      <c r="H178" s="97"/>
      <c r="I178" s="97"/>
      <c r="J178" s="9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8"/>
      <c r="W178" s="108"/>
      <c r="X178" s="108"/>
      <c r="Y178" s="108"/>
      <c r="Z178" s="108"/>
      <c r="AA178" s="108"/>
      <c r="AB178" s="109"/>
      <c r="AC178" s="107"/>
      <c r="AD178" s="107"/>
      <c r="AE178" s="107"/>
    </row>
    <row r="179" spans="1:31" s="11" customFormat="1" ht="17.25" customHeight="1">
      <c r="A179" s="105" t="s">
        <v>131</v>
      </c>
      <c r="B179" s="106" t="s">
        <v>497</v>
      </c>
      <c r="C179" s="95" t="s">
        <v>496</v>
      </c>
      <c r="D179" s="95"/>
      <c r="E179" s="95"/>
      <c r="F179" s="95"/>
      <c r="G179" s="96"/>
      <c r="H179" s="97"/>
      <c r="I179" s="97"/>
      <c r="J179" s="9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8"/>
      <c r="W179" s="108"/>
      <c r="X179" s="108"/>
      <c r="Y179" s="108"/>
      <c r="Z179" s="108"/>
      <c r="AA179" s="108"/>
      <c r="AB179" s="109"/>
      <c r="AC179" s="107"/>
      <c r="AD179" s="107"/>
      <c r="AE179" s="107"/>
    </row>
    <row r="180" spans="1:31" s="13" customFormat="1" ht="17.25" customHeight="1">
      <c r="A180" s="80">
        <v>3</v>
      </c>
      <c r="B180" s="81" t="s">
        <v>407</v>
      </c>
      <c r="C180" s="82" t="s">
        <v>409</v>
      </c>
      <c r="D180" s="82"/>
      <c r="E180" s="82"/>
      <c r="F180" s="82"/>
      <c r="G180" s="83"/>
      <c r="H180" s="84"/>
      <c r="I180" s="84"/>
      <c r="J180" s="84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  <c r="AA180" s="93"/>
      <c r="AB180" s="94"/>
      <c r="AC180" s="93"/>
      <c r="AD180" s="93"/>
      <c r="AE180" s="93"/>
    </row>
    <row r="181" spans="1:31" s="13" customFormat="1" ht="17.25" customHeight="1">
      <c r="A181" s="80">
        <v>4</v>
      </c>
      <c r="B181" s="81" t="s">
        <v>524</v>
      </c>
      <c r="C181" s="82" t="s">
        <v>46</v>
      </c>
      <c r="D181" s="82"/>
      <c r="E181" s="82"/>
      <c r="F181" s="82"/>
      <c r="G181" s="83"/>
      <c r="H181" s="84"/>
      <c r="I181" s="84"/>
      <c r="J181" s="84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  <c r="AA181" s="93"/>
      <c r="AB181" s="94"/>
      <c r="AC181" s="93"/>
      <c r="AD181" s="93"/>
      <c r="AE181" s="93"/>
    </row>
    <row r="182" spans="1:31" s="13" customFormat="1" ht="17.25" customHeight="1">
      <c r="A182" s="80">
        <v>5</v>
      </c>
      <c r="B182" s="81" t="s">
        <v>541</v>
      </c>
      <c r="C182" s="82" t="s">
        <v>226</v>
      </c>
      <c r="D182" s="82"/>
      <c r="E182" s="82"/>
      <c r="F182" s="82"/>
      <c r="G182" s="83"/>
      <c r="H182" s="84"/>
      <c r="I182" s="84"/>
      <c r="J182" s="84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  <c r="AA182" s="93"/>
      <c r="AB182" s="94"/>
      <c r="AC182" s="93"/>
      <c r="AD182" s="93"/>
      <c r="AE182" s="93"/>
    </row>
    <row r="183" spans="1:31" s="13" customFormat="1" ht="17.25" customHeight="1">
      <c r="A183" s="80">
        <v>6</v>
      </c>
      <c r="B183" s="81" t="s">
        <v>169</v>
      </c>
      <c r="C183" s="82" t="s">
        <v>46</v>
      </c>
      <c r="D183" s="82"/>
      <c r="E183" s="82"/>
      <c r="F183" s="82"/>
      <c r="G183" s="83"/>
      <c r="H183" s="84"/>
      <c r="I183" s="84"/>
      <c r="J183" s="84"/>
      <c r="K183" s="93" t="s">
        <v>66</v>
      </c>
      <c r="L183" s="93" t="s">
        <v>66</v>
      </c>
      <c r="M183" s="93" t="s">
        <v>66</v>
      </c>
      <c r="N183" s="93" t="s">
        <v>66</v>
      </c>
      <c r="O183" s="93" t="s">
        <v>66</v>
      </c>
      <c r="P183" s="93" t="s">
        <v>66</v>
      </c>
      <c r="Q183" s="93" t="s">
        <v>66</v>
      </c>
      <c r="R183" s="93" t="s">
        <v>66</v>
      </c>
      <c r="S183" s="93" t="s">
        <v>66</v>
      </c>
      <c r="T183" s="93"/>
      <c r="U183" s="93"/>
      <c r="V183" s="93"/>
      <c r="W183" s="93" t="s">
        <v>66</v>
      </c>
      <c r="X183" s="93" t="s">
        <v>66</v>
      </c>
      <c r="Y183" s="93"/>
      <c r="Z183" s="93"/>
      <c r="AA183" s="93"/>
      <c r="AB183" s="94"/>
      <c r="AC183" s="93" t="s">
        <v>66</v>
      </c>
      <c r="AD183" s="93"/>
      <c r="AE183" s="93"/>
    </row>
    <row r="184" spans="1:31" s="13" customFormat="1" ht="17.25" customHeight="1">
      <c r="A184" s="80">
        <v>7</v>
      </c>
      <c r="B184" s="81" t="s">
        <v>542</v>
      </c>
      <c r="C184" s="82" t="s">
        <v>226</v>
      </c>
      <c r="D184" s="82"/>
      <c r="E184" s="82"/>
      <c r="F184" s="82"/>
      <c r="G184" s="83"/>
      <c r="H184" s="84"/>
      <c r="I184" s="84"/>
      <c r="J184" s="84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3"/>
      <c r="W184" s="93"/>
      <c r="X184" s="93"/>
      <c r="Y184" s="93"/>
      <c r="Z184" s="93"/>
      <c r="AA184" s="93"/>
      <c r="AB184" s="94"/>
      <c r="AC184" s="93"/>
      <c r="AD184" s="93"/>
      <c r="AE184" s="93"/>
    </row>
    <row r="185" spans="1:31" s="13" customFormat="1" ht="17.25" customHeight="1">
      <c r="A185" s="80">
        <v>8</v>
      </c>
      <c r="B185" s="81" t="s">
        <v>543</v>
      </c>
      <c r="C185" s="82" t="s">
        <v>46</v>
      </c>
      <c r="D185" s="82"/>
      <c r="E185" s="82"/>
      <c r="F185" s="82"/>
      <c r="G185" s="83"/>
      <c r="H185" s="84"/>
      <c r="I185" s="84"/>
      <c r="J185" s="84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93" t="s">
        <v>66</v>
      </c>
      <c r="X185" s="93" t="s">
        <v>66</v>
      </c>
      <c r="Y185" s="93"/>
      <c r="Z185" s="93"/>
      <c r="AA185" s="93"/>
      <c r="AB185" s="94"/>
      <c r="AC185" s="93" t="s">
        <v>66</v>
      </c>
      <c r="AD185" s="93"/>
      <c r="AE185" s="93"/>
    </row>
    <row r="186" spans="1:31" s="14" customFormat="1" ht="17.25" customHeight="1">
      <c r="A186" s="85" t="s">
        <v>84</v>
      </c>
      <c r="B186" s="86" t="s">
        <v>62</v>
      </c>
      <c r="C186" s="87"/>
      <c r="D186" s="88"/>
      <c r="E186" s="88"/>
      <c r="F186" s="88"/>
      <c r="G186" s="89"/>
      <c r="H186" s="90"/>
      <c r="I186" s="90"/>
      <c r="J186" s="90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2"/>
      <c r="AC186" s="91" t="s">
        <v>66</v>
      </c>
      <c r="AD186" s="91"/>
      <c r="AE186" s="91"/>
    </row>
    <row r="187" spans="1:31" s="13" customFormat="1" ht="17.25" customHeight="1">
      <c r="A187" s="80">
        <v>1</v>
      </c>
      <c r="B187" s="81" t="s">
        <v>215</v>
      </c>
      <c r="C187" s="82" t="s">
        <v>65</v>
      </c>
      <c r="D187" s="82"/>
      <c r="E187" s="82"/>
      <c r="F187" s="82"/>
      <c r="G187" s="83"/>
      <c r="H187" s="84"/>
      <c r="I187" s="84"/>
      <c r="J187" s="84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93" t="s">
        <v>66</v>
      </c>
      <c r="X187" s="93" t="s">
        <v>66</v>
      </c>
      <c r="Y187" s="93"/>
      <c r="Z187" s="93"/>
      <c r="AA187" s="93"/>
      <c r="AB187" s="94"/>
      <c r="AC187" s="93" t="s">
        <v>66</v>
      </c>
      <c r="AD187" s="93"/>
      <c r="AE187" s="93"/>
    </row>
    <row r="188" spans="1:31" s="11" customFormat="1" ht="17.25" customHeight="1">
      <c r="A188" s="105" t="s">
        <v>54</v>
      </c>
      <c r="B188" s="106" t="s">
        <v>219</v>
      </c>
      <c r="C188" s="95" t="s">
        <v>65</v>
      </c>
      <c r="D188" s="95"/>
      <c r="E188" s="95"/>
      <c r="F188" s="95"/>
      <c r="G188" s="96"/>
      <c r="H188" s="97"/>
      <c r="I188" s="97"/>
      <c r="J188" s="9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8"/>
      <c r="W188" s="108" t="s">
        <v>66</v>
      </c>
      <c r="X188" s="108" t="s">
        <v>66</v>
      </c>
      <c r="Y188" s="108"/>
      <c r="Z188" s="108"/>
      <c r="AA188" s="108"/>
      <c r="AB188" s="109"/>
      <c r="AC188" s="107" t="s">
        <v>66</v>
      </c>
      <c r="AD188" s="107"/>
      <c r="AE188" s="107"/>
    </row>
    <row r="189" spans="1:31" s="11" customFormat="1" ht="17.25" customHeight="1">
      <c r="A189" s="105" t="s">
        <v>55</v>
      </c>
      <c r="B189" s="106" t="s">
        <v>525</v>
      </c>
      <c r="C189" s="95" t="s">
        <v>65</v>
      </c>
      <c r="D189" s="95"/>
      <c r="E189" s="95"/>
      <c r="F189" s="95"/>
      <c r="G189" s="96"/>
      <c r="H189" s="97"/>
      <c r="I189" s="97"/>
      <c r="J189" s="9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8"/>
      <c r="W189" s="108" t="s">
        <v>66</v>
      </c>
      <c r="X189" s="108" t="s">
        <v>66</v>
      </c>
      <c r="Y189" s="108"/>
      <c r="Z189" s="108"/>
      <c r="AA189" s="108"/>
      <c r="AB189" s="109"/>
      <c r="AC189" s="107" t="s">
        <v>66</v>
      </c>
      <c r="AD189" s="107"/>
      <c r="AE189" s="107"/>
    </row>
    <row r="190" spans="1:31" s="11" customFormat="1" ht="17.25" customHeight="1">
      <c r="A190" s="105" t="s">
        <v>56</v>
      </c>
      <c r="B190" s="106" t="s">
        <v>526</v>
      </c>
      <c r="C190" s="95" t="s">
        <v>65</v>
      </c>
      <c r="D190" s="95"/>
      <c r="E190" s="95"/>
      <c r="F190" s="95"/>
      <c r="G190" s="96"/>
      <c r="H190" s="97"/>
      <c r="I190" s="97"/>
      <c r="J190" s="9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8"/>
      <c r="W190" s="108"/>
      <c r="X190" s="108"/>
      <c r="Y190" s="108"/>
      <c r="Z190" s="108"/>
      <c r="AA190" s="108"/>
      <c r="AB190" s="109"/>
      <c r="AC190" s="107"/>
      <c r="AD190" s="107"/>
      <c r="AE190" s="107"/>
    </row>
    <row r="191" spans="1:31" s="11" customFormat="1" ht="17.25" customHeight="1">
      <c r="A191" s="105" t="s">
        <v>57</v>
      </c>
      <c r="B191" s="106" t="s">
        <v>495</v>
      </c>
      <c r="C191" s="95" t="s">
        <v>496</v>
      </c>
      <c r="D191" s="95"/>
      <c r="E191" s="95"/>
      <c r="F191" s="95"/>
      <c r="G191" s="96"/>
      <c r="H191" s="97"/>
      <c r="I191" s="97"/>
      <c r="J191" s="9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8"/>
      <c r="W191" s="108"/>
      <c r="X191" s="108"/>
      <c r="Y191" s="108"/>
      <c r="Z191" s="108"/>
      <c r="AA191" s="108"/>
      <c r="AB191" s="109"/>
      <c r="AC191" s="107"/>
      <c r="AD191" s="107"/>
      <c r="AE191" s="107"/>
    </row>
    <row r="192" spans="1:31" s="11" customFormat="1" ht="17.25" customHeight="1">
      <c r="A192" s="105" t="s">
        <v>92</v>
      </c>
      <c r="B192" s="106" t="s">
        <v>497</v>
      </c>
      <c r="C192" s="95" t="s">
        <v>496</v>
      </c>
      <c r="D192" s="95"/>
      <c r="E192" s="95"/>
      <c r="F192" s="95"/>
      <c r="G192" s="96"/>
      <c r="H192" s="97"/>
      <c r="I192" s="97"/>
      <c r="J192" s="9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8"/>
      <c r="W192" s="108"/>
      <c r="X192" s="108"/>
      <c r="Y192" s="108"/>
      <c r="Z192" s="108"/>
      <c r="AA192" s="108"/>
      <c r="AB192" s="109"/>
      <c r="AC192" s="107"/>
      <c r="AD192" s="107"/>
      <c r="AE192" s="107"/>
    </row>
    <row r="193" spans="1:31" s="13" customFormat="1" ht="17.25" customHeight="1">
      <c r="A193" s="80">
        <v>2</v>
      </c>
      <c r="B193" s="81" t="s">
        <v>218</v>
      </c>
      <c r="C193" s="82" t="s">
        <v>65</v>
      </c>
      <c r="D193" s="82"/>
      <c r="E193" s="82"/>
      <c r="F193" s="82"/>
      <c r="G193" s="83"/>
      <c r="H193" s="84"/>
      <c r="I193" s="84"/>
      <c r="J193" s="84"/>
      <c r="K193" s="93" t="s">
        <v>66</v>
      </c>
      <c r="L193" s="93" t="s">
        <v>66</v>
      </c>
      <c r="M193" s="93" t="s">
        <v>66</v>
      </c>
      <c r="N193" s="93" t="s">
        <v>66</v>
      </c>
      <c r="O193" s="93" t="s">
        <v>66</v>
      </c>
      <c r="P193" s="93" t="s">
        <v>66</v>
      </c>
      <c r="Q193" s="93" t="s">
        <v>66</v>
      </c>
      <c r="R193" s="93" t="s">
        <v>66</v>
      </c>
      <c r="S193" s="93" t="s">
        <v>66</v>
      </c>
      <c r="T193" s="93"/>
      <c r="U193" s="93"/>
      <c r="V193" s="93"/>
      <c r="W193" s="93" t="s">
        <v>66</v>
      </c>
      <c r="X193" s="93" t="s">
        <v>66</v>
      </c>
      <c r="Y193" s="93"/>
      <c r="Z193" s="93"/>
      <c r="AA193" s="93"/>
      <c r="AB193" s="94"/>
      <c r="AC193" s="93" t="s">
        <v>66</v>
      </c>
      <c r="AD193" s="93"/>
      <c r="AE193" s="93"/>
    </row>
    <row r="194" spans="1:31" s="11" customFormat="1" ht="17.25" customHeight="1">
      <c r="A194" s="105" t="s">
        <v>58</v>
      </c>
      <c r="B194" s="106" t="s">
        <v>219</v>
      </c>
      <c r="C194" s="95" t="s">
        <v>65</v>
      </c>
      <c r="D194" s="95"/>
      <c r="E194" s="95"/>
      <c r="F194" s="95"/>
      <c r="G194" s="96"/>
      <c r="H194" s="97"/>
      <c r="I194" s="97"/>
      <c r="J194" s="9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8"/>
      <c r="W194" s="108" t="s">
        <v>66</v>
      </c>
      <c r="X194" s="108" t="s">
        <v>66</v>
      </c>
      <c r="Y194" s="108"/>
      <c r="Z194" s="108"/>
      <c r="AA194" s="108"/>
      <c r="AB194" s="109"/>
      <c r="AC194" s="107" t="s">
        <v>66</v>
      </c>
      <c r="AD194" s="107"/>
      <c r="AE194" s="107"/>
    </row>
    <row r="195" spans="1:31" s="11" customFormat="1" ht="17.25" customHeight="1">
      <c r="A195" s="105" t="s">
        <v>59</v>
      </c>
      <c r="B195" s="106" t="s">
        <v>220</v>
      </c>
      <c r="C195" s="95" t="s">
        <v>65</v>
      </c>
      <c r="D195" s="95"/>
      <c r="E195" s="95"/>
      <c r="F195" s="95"/>
      <c r="G195" s="96"/>
      <c r="H195" s="97"/>
      <c r="I195" s="97"/>
      <c r="J195" s="9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8"/>
      <c r="W195" s="108" t="s">
        <v>66</v>
      </c>
      <c r="X195" s="108" t="s">
        <v>66</v>
      </c>
      <c r="Y195" s="108"/>
      <c r="Z195" s="108"/>
      <c r="AA195" s="108"/>
      <c r="AB195" s="109"/>
      <c r="AC195" s="107" t="s">
        <v>66</v>
      </c>
      <c r="AD195" s="107"/>
      <c r="AE195" s="107"/>
    </row>
    <row r="196" spans="1:31" s="11" customFormat="1" ht="17.25" customHeight="1">
      <c r="A196" s="105" t="s">
        <v>106</v>
      </c>
      <c r="B196" s="106" t="s">
        <v>165</v>
      </c>
      <c r="C196" s="95" t="s">
        <v>65</v>
      </c>
      <c r="D196" s="95"/>
      <c r="E196" s="95"/>
      <c r="F196" s="95"/>
      <c r="G196" s="96"/>
      <c r="H196" s="97"/>
      <c r="I196" s="97"/>
      <c r="J196" s="9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8"/>
      <c r="W196" s="108"/>
      <c r="X196" s="108"/>
      <c r="Y196" s="108"/>
      <c r="Z196" s="108"/>
      <c r="AA196" s="108"/>
      <c r="AB196" s="109"/>
      <c r="AC196" s="107"/>
      <c r="AD196" s="107"/>
      <c r="AE196" s="107"/>
    </row>
    <row r="197" spans="1:31" s="11" customFormat="1" ht="17.25" customHeight="1">
      <c r="A197" s="105" t="s">
        <v>107</v>
      </c>
      <c r="B197" s="106" t="s">
        <v>526</v>
      </c>
      <c r="C197" s="95" t="s">
        <v>65</v>
      </c>
      <c r="D197" s="95"/>
      <c r="E197" s="95"/>
      <c r="F197" s="95"/>
      <c r="G197" s="96"/>
      <c r="H197" s="97"/>
      <c r="I197" s="97"/>
      <c r="J197" s="9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8"/>
      <c r="W197" s="108"/>
      <c r="X197" s="108"/>
      <c r="Y197" s="108"/>
      <c r="Z197" s="108"/>
      <c r="AA197" s="108"/>
      <c r="AB197" s="109"/>
      <c r="AC197" s="107"/>
      <c r="AD197" s="107"/>
      <c r="AE197" s="107"/>
    </row>
    <row r="198" spans="1:31" s="11" customFormat="1" ht="17.25" customHeight="1">
      <c r="A198" s="105" t="s">
        <v>108</v>
      </c>
      <c r="B198" s="106" t="s">
        <v>495</v>
      </c>
      <c r="C198" s="95" t="s">
        <v>496</v>
      </c>
      <c r="D198" s="95"/>
      <c r="E198" s="95"/>
      <c r="F198" s="95"/>
      <c r="G198" s="96"/>
      <c r="H198" s="97"/>
      <c r="I198" s="97"/>
      <c r="J198" s="9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8"/>
      <c r="W198" s="108"/>
      <c r="X198" s="108"/>
      <c r="Y198" s="108"/>
      <c r="Z198" s="108"/>
      <c r="AA198" s="108"/>
      <c r="AB198" s="109"/>
      <c r="AC198" s="107"/>
      <c r="AD198" s="107"/>
      <c r="AE198" s="107"/>
    </row>
    <row r="199" spans="1:31" s="11" customFormat="1" ht="17.25" customHeight="1">
      <c r="A199" s="105" t="s">
        <v>131</v>
      </c>
      <c r="B199" s="106" t="s">
        <v>497</v>
      </c>
      <c r="C199" s="95" t="s">
        <v>496</v>
      </c>
      <c r="D199" s="95"/>
      <c r="E199" s="95"/>
      <c r="F199" s="95"/>
      <c r="G199" s="96"/>
      <c r="H199" s="97"/>
      <c r="I199" s="97"/>
      <c r="J199" s="9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8"/>
      <c r="W199" s="108"/>
      <c r="X199" s="108"/>
      <c r="Y199" s="108"/>
      <c r="Z199" s="108"/>
      <c r="AA199" s="108"/>
      <c r="AB199" s="109"/>
      <c r="AC199" s="107"/>
      <c r="AD199" s="107"/>
      <c r="AE199" s="107"/>
    </row>
    <row r="200" spans="1:31" s="13" customFormat="1" ht="17.25" customHeight="1">
      <c r="A200" s="80">
        <v>3</v>
      </c>
      <c r="B200" s="81" t="s">
        <v>408</v>
      </c>
      <c r="C200" s="82" t="s">
        <v>409</v>
      </c>
      <c r="D200" s="82"/>
      <c r="E200" s="82"/>
      <c r="F200" s="82"/>
      <c r="G200" s="83"/>
      <c r="H200" s="84"/>
      <c r="I200" s="84"/>
      <c r="J200" s="84"/>
      <c r="K200" s="93" t="s">
        <v>66</v>
      </c>
      <c r="L200" s="93" t="s">
        <v>66</v>
      </c>
      <c r="M200" s="93" t="s">
        <v>66</v>
      </c>
      <c r="N200" s="93" t="s">
        <v>66</v>
      </c>
      <c r="O200" s="93" t="s">
        <v>66</v>
      </c>
      <c r="P200" s="93" t="s">
        <v>66</v>
      </c>
      <c r="Q200" s="93" t="s">
        <v>66</v>
      </c>
      <c r="R200" s="93" t="s">
        <v>66</v>
      </c>
      <c r="S200" s="93" t="s">
        <v>66</v>
      </c>
      <c r="T200" s="93"/>
      <c r="U200" s="93"/>
      <c r="V200" s="93"/>
      <c r="W200" s="93" t="s">
        <v>66</v>
      </c>
      <c r="X200" s="93" t="s">
        <v>66</v>
      </c>
      <c r="Y200" s="93"/>
      <c r="Z200" s="93"/>
      <c r="AA200" s="93"/>
      <c r="AB200" s="94"/>
      <c r="AC200" s="93" t="s">
        <v>66</v>
      </c>
      <c r="AD200" s="93"/>
      <c r="AE200" s="93"/>
    </row>
    <row r="201" spans="1:31" s="13" customFormat="1" ht="17.25" customHeight="1">
      <c r="A201" s="80">
        <v>4</v>
      </c>
      <c r="B201" s="81" t="s">
        <v>527</v>
      </c>
      <c r="C201" s="82" t="s">
        <v>46</v>
      </c>
      <c r="D201" s="82"/>
      <c r="E201" s="82"/>
      <c r="F201" s="82"/>
      <c r="G201" s="83"/>
      <c r="H201" s="84"/>
      <c r="I201" s="84"/>
      <c r="J201" s="84"/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3"/>
      <c r="W201" s="93"/>
      <c r="X201" s="93"/>
      <c r="Y201" s="93"/>
      <c r="Z201" s="93"/>
      <c r="AA201" s="93"/>
      <c r="AB201" s="94"/>
      <c r="AC201" s="93"/>
      <c r="AD201" s="93"/>
      <c r="AE201" s="93"/>
    </row>
    <row r="202" spans="1:31" s="13" customFormat="1" ht="17.25" customHeight="1">
      <c r="A202" s="80">
        <v>5</v>
      </c>
      <c r="B202" s="81" t="s">
        <v>204</v>
      </c>
      <c r="C202" s="82" t="s">
        <v>46</v>
      </c>
      <c r="D202" s="82"/>
      <c r="E202" s="82"/>
      <c r="F202" s="82"/>
      <c r="G202" s="83"/>
      <c r="H202" s="84"/>
      <c r="I202" s="84"/>
      <c r="J202" s="84"/>
      <c r="K202" s="93" t="s">
        <v>66</v>
      </c>
      <c r="L202" s="93" t="s">
        <v>66</v>
      </c>
      <c r="M202" s="93" t="s">
        <v>66</v>
      </c>
      <c r="N202" s="93" t="s">
        <v>66</v>
      </c>
      <c r="O202" s="93" t="s">
        <v>66</v>
      </c>
      <c r="P202" s="93" t="s">
        <v>66</v>
      </c>
      <c r="Q202" s="93" t="s">
        <v>66</v>
      </c>
      <c r="R202" s="93" t="s">
        <v>66</v>
      </c>
      <c r="S202" s="93" t="s">
        <v>66</v>
      </c>
      <c r="T202" s="93"/>
      <c r="U202" s="93"/>
      <c r="V202" s="93"/>
      <c r="W202" s="93" t="s">
        <v>66</v>
      </c>
      <c r="X202" s="93" t="s">
        <v>66</v>
      </c>
      <c r="Y202" s="93"/>
      <c r="Z202" s="93"/>
      <c r="AA202" s="93"/>
      <c r="AB202" s="94"/>
      <c r="AC202" s="93" t="s">
        <v>66</v>
      </c>
      <c r="AD202" s="93"/>
      <c r="AE202" s="93"/>
    </row>
    <row r="203" spans="1:31" s="13" customFormat="1" ht="17.25" customHeight="1">
      <c r="A203" s="80">
        <v>6</v>
      </c>
      <c r="B203" s="81" t="s">
        <v>181</v>
      </c>
      <c r="C203" s="82" t="s">
        <v>46</v>
      </c>
      <c r="D203" s="82"/>
      <c r="E203" s="82"/>
      <c r="F203" s="82"/>
      <c r="G203" s="83"/>
      <c r="H203" s="84"/>
      <c r="I203" s="84"/>
      <c r="J203" s="84"/>
      <c r="K203" s="93" t="s">
        <v>66</v>
      </c>
      <c r="L203" s="93" t="s">
        <v>66</v>
      </c>
      <c r="M203" s="93" t="s">
        <v>66</v>
      </c>
      <c r="N203" s="93" t="s">
        <v>66</v>
      </c>
      <c r="O203" s="93" t="s">
        <v>66</v>
      </c>
      <c r="P203" s="93" t="s">
        <v>66</v>
      </c>
      <c r="Q203" s="93" t="s">
        <v>66</v>
      </c>
      <c r="R203" s="93" t="s">
        <v>66</v>
      </c>
      <c r="S203" s="93" t="s">
        <v>66</v>
      </c>
      <c r="T203" s="93"/>
      <c r="U203" s="93"/>
      <c r="V203" s="93"/>
      <c r="W203" s="93" t="s">
        <v>66</v>
      </c>
      <c r="X203" s="93" t="s">
        <v>66</v>
      </c>
      <c r="Y203" s="93"/>
      <c r="Z203" s="93"/>
      <c r="AA203" s="93"/>
      <c r="AB203" s="94"/>
      <c r="AC203" s="93" t="s">
        <v>66</v>
      </c>
      <c r="AD203" s="93"/>
      <c r="AE203" s="93"/>
    </row>
    <row r="204" spans="1:31" s="13" customFormat="1" ht="17.25" customHeight="1">
      <c r="A204" s="80">
        <v>7</v>
      </c>
      <c r="B204" s="81" t="s">
        <v>205</v>
      </c>
      <c r="C204" s="82" t="s">
        <v>44</v>
      </c>
      <c r="D204" s="82"/>
      <c r="E204" s="82"/>
      <c r="F204" s="82"/>
      <c r="G204" s="83"/>
      <c r="H204" s="84"/>
      <c r="I204" s="84"/>
      <c r="J204" s="84"/>
      <c r="K204" s="93" t="s">
        <v>66</v>
      </c>
      <c r="L204" s="93" t="s">
        <v>66</v>
      </c>
      <c r="M204" s="93" t="s">
        <v>66</v>
      </c>
      <c r="N204" s="93" t="s">
        <v>66</v>
      </c>
      <c r="O204" s="93" t="s">
        <v>66</v>
      </c>
      <c r="P204" s="93" t="s">
        <v>66</v>
      </c>
      <c r="Q204" s="93" t="s">
        <v>66</v>
      </c>
      <c r="R204" s="93" t="s">
        <v>66</v>
      </c>
      <c r="S204" s="93" t="s">
        <v>66</v>
      </c>
      <c r="T204" s="93"/>
      <c r="U204" s="93"/>
      <c r="V204" s="93"/>
      <c r="W204" s="93" t="s">
        <v>66</v>
      </c>
      <c r="X204" s="93" t="s">
        <v>66</v>
      </c>
      <c r="Y204" s="93"/>
      <c r="Z204" s="93"/>
      <c r="AA204" s="93"/>
      <c r="AB204" s="94"/>
      <c r="AC204" s="93" t="s">
        <v>66</v>
      </c>
      <c r="AD204" s="93"/>
      <c r="AE204" s="93"/>
    </row>
    <row r="205" spans="1:31" s="10" customFormat="1" ht="17.25" customHeight="1">
      <c r="A205" s="137" t="s">
        <v>183</v>
      </c>
      <c r="B205" s="138" t="s">
        <v>7</v>
      </c>
      <c r="C205" s="139"/>
      <c r="D205" s="139"/>
      <c r="E205" s="139"/>
      <c r="F205" s="139"/>
      <c r="G205" s="140"/>
      <c r="H205" s="141"/>
      <c r="I205" s="141"/>
      <c r="J205" s="141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  <c r="X205" s="142"/>
      <c r="Y205" s="142"/>
      <c r="Z205" s="142"/>
      <c r="AA205" s="142"/>
      <c r="AB205" s="143"/>
      <c r="AC205" s="142"/>
      <c r="AD205" s="142" t="s">
        <v>32</v>
      </c>
      <c r="AE205" s="142"/>
    </row>
    <row r="206" spans="1:31" s="14" customFormat="1" ht="17.25" customHeight="1">
      <c r="A206" s="85" t="s">
        <v>3</v>
      </c>
      <c r="B206" s="86" t="s">
        <v>429</v>
      </c>
      <c r="C206" s="87"/>
      <c r="D206" s="88"/>
      <c r="E206" s="88"/>
      <c r="F206" s="88"/>
      <c r="G206" s="89"/>
      <c r="H206" s="90"/>
      <c r="I206" s="90"/>
      <c r="J206" s="90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92"/>
      <c r="AC206" s="91"/>
      <c r="AD206" s="91"/>
      <c r="AE206" s="91"/>
    </row>
    <row r="207" spans="1:31" s="13" customFormat="1" ht="17.25" customHeight="1">
      <c r="A207" s="80">
        <v>1</v>
      </c>
      <c r="B207" s="81" t="s">
        <v>8</v>
      </c>
      <c r="C207" s="82"/>
      <c r="D207" s="82"/>
      <c r="E207" s="82"/>
      <c r="F207" s="82"/>
      <c r="G207" s="83"/>
      <c r="H207" s="84"/>
      <c r="I207" s="84"/>
      <c r="J207" s="84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  <c r="AA207" s="93"/>
      <c r="AB207" s="94"/>
      <c r="AC207" s="93"/>
      <c r="AD207" s="93"/>
      <c r="AE207" s="93"/>
    </row>
    <row r="208" spans="1:31" s="11" customFormat="1" ht="17.25" customHeight="1">
      <c r="A208" s="105" t="s">
        <v>54</v>
      </c>
      <c r="B208" s="106" t="s">
        <v>422</v>
      </c>
      <c r="C208" s="95" t="s">
        <v>421</v>
      </c>
      <c r="D208" s="95"/>
      <c r="E208" s="95"/>
      <c r="F208" s="95"/>
      <c r="G208" s="96"/>
      <c r="H208" s="97"/>
      <c r="I208" s="97"/>
      <c r="J208" s="9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8"/>
      <c r="W208" s="108"/>
      <c r="X208" s="108" t="s">
        <v>66</v>
      </c>
      <c r="Y208" s="108"/>
      <c r="Z208" s="108"/>
      <c r="AA208" s="108"/>
      <c r="AB208" s="109"/>
      <c r="AC208" s="107"/>
      <c r="AD208" s="107"/>
      <c r="AE208" s="107"/>
    </row>
    <row r="209" spans="1:31" s="15" customFormat="1" ht="17.25" customHeight="1">
      <c r="A209" s="135" t="s">
        <v>96</v>
      </c>
      <c r="B209" s="111" t="s">
        <v>67</v>
      </c>
      <c r="C209" s="112" t="s">
        <v>421</v>
      </c>
      <c r="D209" s="112"/>
      <c r="E209" s="112"/>
      <c r="F209" s="112"/>
      <c r="G209" s="113"/>
      <c r="H209" s="114"/>
      <c r="I209" s="114"/>
      <c r="J209" s="114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 t="s">
        <v>66</v>
      </c>
      <c r="U209" s="115"/>
      <c r="V209" s="115"/>
      <c r="W209" s="115"/>
      <c r="X209" s="115"/>
      <c r="Y209" s="115"/>
      <c r="Z209" s="115"/>
      <c r="AA209" s="115"/>
      <c r="AB209" s="116"/>
      <c r="AC209" s="115"/>
      <c r="AD209" s="115"/>
      <c r="AE209" s="115"/>
    </row>
    <row r="210" spans="1:31" s="15" customFormat="1" ht="17.25" customHeight="1">
      <c r="A210" s="135" t="s">
        <v>97</v>
      </c>
      <c r="B210" s="111" t="s">
        <v>68</v>
      </c>
      <c r="C210" s="112" t="s">
        <v>421</v>
      </c>
      <c r="D210" s="112"/>
      <c r="E210" s="112"/>
      <c r="F210" s="112"/>
      <c r="G210" s="113"/>
      <c r="H210" s="114"/>
      <c r="I210" s="114"/>
      <c r="J210" s="114"/>
      <c r="K210" s="115" t="s">
        <v>66</v>
      </c>
      <c r="L210" s="115" t="s">
        <v>66</v>
      </c>
      <c r="M210" s="115" t="s">
        <v>66</v>
      </c>
      <c r="N210" s="115" t="s">
        <v>66</v>
      </c>
      <c r="O210" s="115" t="s">
        <v>66</v>
      </c>
      <c r="P210" s="115" t="s">
        <v>66</v>
      </c>
      <c r="Q210" s="115" t="s">
        <v>66</v>
      </c>
      <c r="R210" s="115" t="s">
        <v>66</v>
      </c>
      <c r="S210" s="115" t="s">
        <v>66</v>
      </c>
      <c r="T210" s="115"/>
      <c r="U210" s="115"/>
      <c r="V210" s="115"/>
      <c r="W210" s="115"/>
      <c r="X210" s="115"/>
      <c r="Y210" s="115"/>
      <c r="Z210" s="115"/>
      <c r="AA210" s="115"/>
      <c r="AB210" s="116"/>
      <c r="AC210" s="115"/>
      <c r="AD210" s="115"/>
      <c r="AE210" s="115"/>
    </row>
    <row r="211" spans="1:31" s="15" customFormat="1" ht="17.25" customHeight="1">
      <c r="A211" s="135" t="s">
        <v>430</v>
      </c>
      <c r="B211" s="111" t="s">
        <v>174</v>
      </c>
      <c r="C211" s="112" t="s">
        <v>421</v>
      </c>
      <c r="D211" s="112"/>
      <c r="E211" s="112"/>
      <c r="F211" s="112"/>
      <c r="G211" s="113"/>
      <c r="H211" s="114"/>
      <c r="I211" s="114"/>
      <c r="J211" s="114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  <c r="AA211" s="115"/>
      <c r="AB211" s="116"/>
      <c r="AC211" s="115"/>
      <c r="AD211" s="115"/>
      <c r="AE211" s="115"/>
    </row>
    <row r="212" spans="1:31" s="11" customFormat="1" ht="17.25" customHeight="1">
      <c r="A212" s="105" t="s">
        <v>55</v>
      </c>
      <c r="B212" s="106" t="s">
        <v>423</v>
      </c>
      <c r="C212" s="95" t="s">
        <v>421</v>
      </c>
      <c r="D212" s="95"/>
      <c r="E212" s="95"/>
      <c r="F212" s="95"/>
      <c r="G212" s="96"/>
      <c r="H212" s="97"/>
      <c r="I212" s="97"/>
      <c r="J212" s="9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8"/>
      <c r="W212" s="108"/>
      <c r="X212" s="108" t="s">
        <v>66</v>
      </c>
      <c r="Y212" s="108"/>
      <c r="Z212" s="108"/>
      <c r="AA212" s="108"/>
      <c r="AB212" s="109"/>
      <c r="AC212" s="107"/>
      <c r="AD212" s="107"/>
      <c r="AE212" s="107"/>
    </row>
    <row r="213" spans="1:31" s="15" customFormat="1" ht="17.25" customHeight="1">
      <c r="A213" s="135" t="s">
        <v>431</v>
      </c>
      <c r="B213" s="111" t="s">
        <v>67</v>
      </c>
      <c r="C213" s="112" t="s">
        <v>421</v>
      </c>
      <c r="D213" s="112"/>
      <c r="E213" s="112"/>
      <c r="F213" s="112"/>
      <c r="G213" s="113"/>
      <c r="H213" s="114"/>
      <c r="I213" s="114"/>
      <c r="J213" s="114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 t="s">
        <v>66</v>
      </c>
      <c r="U213" s="115"/>
      <c r="V213" s="115"/>
      <c r="W213" s="115"/>
      <c r="X213" s="115"/>
      <c r="Y213" s="115"/>
      <c r="Z213" s="115"/>
      <c r="AA213" s="115"/>
      <c r="AB213" s="116"/>
      <c r="AC213" s="115"/>
      <c r="AD213" s="115"/>
      <c r="AE213" s="115"/>
    </row>
    <row r="214" spans="1:31" s="15" customFormat="1" ht="17.25" customHeight="1">
      <c r="A214" s="135" t="s">
        <v>432</v>
      </c>
      <c r="B214" s="111" t="s">
        <v>68</v>
      </c>
      <c r="C214" s="112" t="s">
        <v>421</v>
      </c>
      <c r="D214" s="112"/>
      <c r="E214" s="112"/>
      <c r="F214" s="112"/>
      <c r="G214" s="113"/>
      <c r="H214" s="114"/>
      <c r="I214" s="114"/>
      <c r="J214" s="114"/>
      <c r="K214" s="115" t="s">
        <v>66</v>
      </c>
      <c r="L214" s="115" t="s">
        <v>66</v>
      </c>
      <c r="M214" s="115" t="s">
        <v>66</v>
      </c>
      <c r="N214" s="115" t="s">
        <v>66</v>
      </c>
      <c r="O214" s="115" t="s">
        <v>66</v>
      </c>
      <c r="P214" s="115" t="s">
        <v>66</v>
      </c>
      <c r="Q214" s="115" t="s">
        <v>66</v>
      </c>
      <c r="R214" s="115" t="s">
        <v>66</v>
      </c>
      <c r="S214" s="115" t="s">
        <v>66</v>
      </c>
      <c r="T214" s="115"/>
      <c r="U214" s="115"/>
      <c r="V214" s="115"/>
      <c r="W214" s="115"/>
      <c r="X214" s="115"/>
      <c r="Y214" s="115"/>
      <c r="Z214" s="115"/>
      <c r="AA214" s="115"/>
      <c r="AB214" s="116"/>
      <c r="AC214" s="115"/>
      <c r="AD214" s="115"/>
      <c r="AE214" s="115"/>
    </row>
    <row r="215" spans="1:31" s="15" customFormat="1" ht="17.25" customHeight="1">
      <c r="A215" s="135" t="s">
        <v>433</v>
      </c>
      <c r="B215" s="111" t="s">
        <v>174</v>
      </c>
      <c r="C215" s="112" t="s">
        <v>421</v>
      </c>
      <c r="D215" s="112"/>
      <c r="E215" s="112"/>
      <c r="F215" s="112"/>
      <c r="G215" s="113"/>
      <c r="H215" s="114"/>
      <c r="I215" s="114"/>
      <c r="J215" s="114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  <c r="AA215" s="115"/>
      <c r="AB215" s="116"/>
      <c r="AC215" s="115"/>
      <c r="AD215" s="115"/>
      <c r="AE215" s="115"/>
    </row>
    <row r="216" spans="1:31" s="11" customFormat="1" ht="17.25" customHeight="1">
      <c r="A216" s="105" t="s">
        <v>56</v>
      </c>
      <c r="B216" s="106" t="s">
        <v>216</v>
      </c>
      <c r="C216" s="95" t="s">
        <v>206</v>
      </c>
      <c r="D216" s="95"/>
      <c r="E216" s="95"/>
      <c r="F216" s="95"/>
      <c r="G216" s="96"/>
      <c r="H216" s="97"/>
      <c r="I216" s="97"/>
      <c r="J216" s="9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8"/>
      <c r="W216" s="108"/>
      <c r="X216" s="108" t="s">
        <v>66</v>
      </c>
      <c r="Y216" s="108"/>
      <c r="Z216" s="108"/>
      <c r="AA216" s="108"/>
      <c r="AB216" s="109"/>
      <c r="AC216" s="107"/>
      <c r="AD216" s="107"/>
      <c r="AE216" s="107"/>
    </row>
    <row r="217" spans="1:31" s="15" customFormat="1" ht="17.25" customHeight="1">
      <c r="A217" s="135" t="s">
        <v>113</v>
      </c>
      <c r="B217" s="111" t="s">
        <v>67</v>
      </c>
      <c r="C217" s="112" t="s">
        <v>206</v>
      </c>
      <c r="D217" s="112"/>
      <c r="E217" s="112"/>
      <c r="F217" s="112"/>
      <c r="G217" s="113"/>
      <c r="H217" s="114"/>
      <c r="I217" s="114"/>
      <c r="J217" s="114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 t="s">
        <v>66</v>
      </c>
      <c r="U217" s="115"/>
      <c r="V217" s="115"/>
      <c r="W217" s="115"/>
      <c r="X217" s="115"/>
      <c r="Y217" s="115"/>
      <c r="Z217" s="115"/>
      <c r="AA217" s="115"/>
      <c r="AB217" s="116"/>
      <c r="AC217" s="115"/>
      <c r="AD217" s="115"/>
      <c r="AE217" s="115"/>
    </row>
    <row r="218" spans="1:31" s="15" customFormat="1" ht="17.25" customHeight="1">
      <c r="A218" s="135" t="s">
        <v>114</v>
      </c>
      <c r="B218" s="111" t="s">
        <v>68</v>
      </c>
      <c r="C218" s="112" t="s">
        <v>206</v>
      </c>
      <c r="D218" s="112"/>
      <c r="E218" s="112"/>
      <c r="F218" s="112"/>
      <c r="G218" s="113"/>
      <c r="H218" s="114"/>
      <c r="I218" s="114"/>
      <c r="J218" s="114"/>
      <c r="K218" s="115" t="s">
        <v>66</v>
      </c>
      <c r="L218" s="115" t="s">
        <v>66</v>
      </c>
      <c r="M218" s="115" t="s">
        <v>66</v>
      </c>
      <c r="N218" s="115" t="s">
        <v>66</v>
      </c>
      <c r="O218" s="115" t="s">
        <v>66</v>
      </c>
      <c r="P218" s="115" t="s">
        <v>66</v>
      </c>
      <c r="Q218" s="115" t="s">
        <v>66</v>
      </c>
      <c r="R218" s="115" t="s">
        <v>66</v>
      </c>
      <c r="S218" s="115" t="s">
        <v>66</v>
      </c>
      <c r="T218" s="115"/>
      <c r="U218" s="115"/>
      <c r="V218" s="115"/>
      <c r="W218" s="115"/>
      <c r="X218" s="115"/>
      <c r="Y218" s="115"/>
      <c r="Z218" s="115"/>
      <c r="AA218" s="115"/>
      <c r="AB218" s="116"/>
      <c r="AC218" s="115"/>
      <c r="AD218" s="115"/>
      <c r="AE218" s="115"/>
    </row>
    <row r="219" spans="1:31" s="15" customFormat="1" ht="17.25" customHeight="1">
      <c r="A219" s="135" t="s">
        <v>115</v>
      </c>
      <c r="B219" s="111" t="s">
        <v>174</v>
      </c>
      <c r="C219" s="112" t="s">
        <v>206</v>
      </c>
      <c r="D219" s="112"/>
      <c r="E219" s="112"/>
      <c r="F219" s="112"/>
      <c r="G219" s="113"/>
      <c r="H219" s="114"/>
      <c r="I219" s="114"/>
      <c r="J219" s="114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  <c r="AA219" s="115"/>
      <c r="AB219" s="116"/>
      <c r="AC219" s="115"/>
      <c r="AD219" s="115"/>
      <c r="AE219" s="115"/>
    </row>
    <row r="220" spans="1:31" s="11" customFormat="1" ht="17.25" customHeight="1">
      <c r="A220" s="105" t="s">
        <v>57</v>
      </c>
      <c r="B220" s="106" t="s">
        <v>217</v>
      </c>
      <c r="C220" s="95" t="s">
        <v>206</v>
      </c>
      <c r="D220" s="95"/>
      <c r="E220" s="95"/>
      <c r="F220" s="95"/>
      <c r="G220" s="96"/>
      <c r="H220" s="97"/>
      <c r="I220" s="97"/>
      <c r="J220" s="9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8"/>
      <c r="W220" s="108"/>
      <c r="X220" s="108" t="s">
        <v>66</v>
      </c>
      <c r="Y220" s="108"/>
      <c r="Z220" s="108"/>
      <c r="AA220" s="108"/>
      <c r="AB220" s="109"/>
      <c r="AC220" s="107"/>
      <c r="AD220" s="107"/>
      <c r="AE220" s="107"/>
    </row>
    <row r="221" spans="1:31" s="15" customFormat="1" ht="17.25" customHeight="1">
      <c r="A221" s="135" t="s">
        <v>434</v>
      </c>
      <c r="B221" s="111" t="s">
        <v>67</v>
      </c>
      <c r="C221" s="112" t="s">
        <v>206</v>
      </c>
      <c r="D221" s="112"/>
      <c r="E221" s="112"/>
      <c r="F221" s="112"/>
      <c r="G221" s="113"/>
      <c r="H221" s="114"/>
      <c r="I221" s="114"/>
      <c r="J221" s="114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 t="s">
        <v>66</v>
      </c>
      <c r="U221" s="115"/>
      <c r="V221" s="115"/>
      <c r="W221" s="115"/>
      <c r="X221" s="115"/>
      <c r="Y221" s="115"/>
      <c r="Z221" s="115"/>
      <c r="AA221" s="115"/>
      <c r="AB221" s="116"/>
      <c r="AC221" s="115"/>
      <c r="AD221" s="115"/>
      <c r="AE221" s="115"/>
    </row>
    <row r="222" spans="1:31" s="15" customFormat="1" ht="17.25" customHeight="1">
      <c r="A222" s="135" t="s">
        <v>435</v>
      </c>
      <c r="B222" s="111" t="s">
        <v>68</v>
      </c>
      <c r="C222" s="112" t="s">
        <v>206</v>
      </c>
      <c r="D222" s="112"/>
      <c r="E222" s="112"/>
      <c r="F222" s="112"/>
      <c r="G222" s="113"/>
      <c r="H222" s="114"/>
      <c r="I222" s="114"/>
      <c r="J222" s="114"/>
      <c r="K222" s="115" t="s">
        <v>66</v>
      </c>
      <c r="L222" s="115" t="s">
        <v>66</v>
      </c>
      <c r="M222" s="115" t="s">
        <v>66</v>
      </c>
      <c r="N222" s="115" t="s">
        <v>66</v>
      </c>
      <c r="O222" s="115" t="s">
        <v>66</v>
      </c>
      <c r="P222" s="115" t="s">
        <v>66</v>
      </c>
      <c r="Q222" s="115" t="s">
        <v>66</v>
      </c>
      <c r="R222" s="115" t="s">
        <v>66</v>
      </c>
      <c r="S222" s="115" t="s">
        <v>66</v>
      </c>
      <c r="T222" s="115"/>
      <c r="U222" s="115"/>
      <c r="V222" s="115"/>
      <c r="W222" s="115"/>
      <c r="X222" s="115"/>
      <c r="Y222" s="115"/>
      <c r="Z222" s="115"/>
      <c r="AA222" s="115"/>
      <c r="AB222" s="116"/>
      <c r="AC222" s="115"/>
      <c r="AD222" s="115"/>
      <c r="AE222" s="115"/>
    </row>
    <row r="223" spans="1:31" s="15" customFormat="1" ht="17.25" customHeight="1">
      <c r="A223" s="135" t="s">
        <v>436</v>
      </c>
      <c r="B223" s="111" t="s">
        <v>174</v>
      </c>
      <c r="C223" s="112" t="s">
        <v>206</v>
      </c>
      <c r="D223" s="112"/>
      <c r="E223" s="112"/>
      <c r="F223" s="112"/>
      <c r="G223" s="113"/>
      <c r="H223" s="114"/>
      <c r="I223" s="114"/>
      <c r="J223" s="114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  <c r="AA223" s="115"/>
      <c r="AB223" s="116"/>
      <c r="AC223" s="115"/>
      <c r="AD223" s="115"/>
      <c r="AE223" s="115"/>
    </row>
    <row r="224" spans="1:31" s="11" customFormat="1" ht="17.25" customHeight="1">
      <c r="A224" s="105" t="s">
        <v>92</v>
      </c>
      <c r="B224" s="106" t="s">
        <v>395</v>
      </c>
      <c r="C224" s="95" t="s">
        <v>206</v>
      </c>
      <c r="D224" s="95"/>
      <c r="E224" s="95"/>
      <c r="F224" s="95"/>
      <c r="G224" s="96"/>
      <c r="H224" s="97"/>
      <c r="I224" s="97"/>
      <c r="J224" s="9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8"/>
      <c r="W224" s="108"/>
      <c r="X224" s="108" t="s">
        <v>66</v>
      </c>
      <c r="Y224" s="108"/>
      <c r="Z224" s="108"/>
      <c r="AA224" s="108"/>
      <c r="AB224" s="109"/>
      <c r="AC224" s="107"/>
      <c r="AD224" s="107"/>
      <c r="AE224" s="107"/>
    </row>
    <row r="225" spans="1:31" s="15" customFormat="1" ht="17.25" customHeight="1">
      <c r="A225" s="135" t="s">
        <v>144</v>
      </c>
      <c r="B225" s="111" t="s">
        <v>67</v>
      </c>
      <c r="C225" s="112" t="s">
        <v>206</v>
      </c>
      <c r="D225" s="112"/>
      <c r="E225" s="112"/>
      <c r="F225" s="112"/>
      <c r="G225" s="113"/>
      <c r="H225" s="114"/>
      <c r="I225" s="114"/>
      <c r="J225" s="114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 t="s">
        <v>66</v>
      </c>
      <c r="U225" s="115"/>
      <c r="V225" s="115"/>
      <c r="W225" s="115"/>
      <c r="X225" s="115"/>
      <c r="Y225" s="115"/>
      <c r="Z225" s="115"/>
      <c r="AA225" s="115"/>
      <c r="AB225" s="116"/>
      <c r="AC225" s="115"/>
      <c r="AD225" s="115"/>
      <c r="AE225" s="115"/>
    </row>
    <row r="226" spans="1:31" s="15" customFormat="1" ht="17.25" customHeight="1">
      <c r="A226" s="135" t="s">
        <v>145</v>
      </c>
      <c r="B226" s="111" t="s">
        <v>68</v>
      </c>
      <c r="C226" s="112" t="s">
        <v>206</v>
      </c>
      <c r="D226" s="112"/>
      <c r="E226" s="112"/>
      <c r="F226" s="112"/>
      <c r="G226" s="113"/>
      <c r="H226" s="114"/>
      <c r="I226" s="114"/>
      <c r="J226" s="114"/>
      <c r="K226" s="115" t="s">
        <v>66</v>
      </c>
      <c r="L226" s="115" t="s">
        <v>66</v>
      </c>
      <c r="M226" s="115" t="s">
        <v>66</v>
      </c>
      <c r="N226" s="115" t="s">
        <v>66</v>
      </c>
      <c r="O226" s="115" t="s">
        <v>66</v>
      </c>
      <c r="P226" s="115" t="s">
        <v>66</v>
      </c>
      <c r="Q226" s="115" t="s">
        <v>66</v>
      </c>
      <c r="R226" s="115" t="s">
        <v>66</v>
      </c>
      <c r="S226" s="115" t="s">
        <v>66</v>
      </c>
      <c r="T226" s="115"/>
      <c r="U226" s="115"/>
      <c r="V226" s="115"/>
      <c r="W226" s="115"/>
      <c r="X226" s="115"/>
      <c r="Y226" s="115"/>
      <c r="Z226" s="115"/>
      <c r="AA226" s="115"/>
      <c r="AB226" s="116"/>
      <c r="AC226" s="115"/>
      <c r="AD226" s="115"/>
      <c r="AE226" s="115"/>
    </row>
    <row r="227" spans="1:31" s="15" customFormat="1" ht="17.25" customHeight="1">
      <c r="A227" s="135" t="s">
        <v>146</v>
      </c>
      <c r="B227" s="111" t="s">
        <v>174</v>
      </c>
      <c r="C227" s="112" t="s">
        <v>206</v>
      </c>
      <c r="D227" s="112"/>
      <c r="E227" s="112"/>
      <c r="F227" s="112"/>
      <c r="G227" s="113"/>
      <c r="H227" s="114"/>
      <c r="I227" s="114"/>
      <c r="J227" s="114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  <c r="AA227" s="115"/>
      <c r="AB227" s="116"/>
      <c r="AC227" s="115"/>
      <c r="AD227" s="115"/>
      <c r="AE227" s="115"/>
    </row>
    <row r="228" spans="1:31" s="11" customFormat="1" ht="17.25" customHeight="1">
      <c r="A228" s="105" t="s">
        <v>126</v>
      </c>
      <c r="B228" s="106" t="s">
        <v>396</v>
      </c>
      <c r="C228" s="95" t="s">
        <v>206</v>
      </c>
      <c r="D228" s="95"/>
      <c r="E228" s="95"/>
      <c r="F228" s="95"/>
      <c r="G228" s="96"/>
      <c r="H228" s="97"/>
      <c r="I228" s="97"/>
      <c r="J228" s="9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8"/>
      <c r="W228" s="108"/>
      <c r="X228" s="108" t="s">
        <v>66</v>
      </c>
      <c r="Y228" s="108"/>
      <c r="Z228" s="108"/>
      <c r="AA228" s="108"/>
      <c r="AB228" s="109"/>
      <c r="AC228" s="107"/>
      <c r="AD228" s="107"/>
      <c r="AE228" s="107"/>
    </row>
    <row r="229" spans="1:31" s="15" customFormat="1" ht="17.25" customHeight="1">
      <c r="A229" s="135" t="s">
        <v>127</v>
      </c>
      <c r="B229" s="111" t="s">
        <v>67</v>
      </c>
      <c r="C229" s="112" t="s">
        <v>206</v>
      </c>
      <c r="D229" s="112"/>
      <c r="E229" s="112"/>
      <c r="F229" s="112"/>
      <c r="G229" s="113"/>
      <c r="H229" s="114"/>
      <c r="I229" s="114"/>
      <c r="J229" s="114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 t="s">
        <v>66</v>
      </c>
      <c r="U229" s="115"/>
      <c r="V229" s="115"/>
      <c r="W229" s="115"/>
      <c r="X229" s="115"/>
      <c r="Y229" s="115"/>
      <c r="Z229" s="115"/>
      <c r="AA229" s="115"/>
      <c r="AB229" s="116"/>
      <c r="AC229" s="115"/>
      <c r="AD229" s="115"/>
      <c r="AE229" s="115"/>
    </row>
    <row r="230" spans="1:31" s="15" customFormat="1" ht="17.25" customHeight="1">
      <c r="A230" s="135" t="s">
        <v>128</v>
      </c>
      <c r="B230" s="111" t="s">
        <v>68</v>
      </c>
      <c r="C230" s="112" t="s">
        <v>206</v>
      </c>
      <c r="D230" s="112"/>
      <c r="E230" s="112"/>
      <c r="F230" s="112"/>
      <c r="G230" s="113"/>
      <c r="H230" s="114"/>
      <c r="I230" s="114"/>
      <c r="J230" s="114"/>
      <c r="K230" s="115" t="s">
        <v>66</v>
      </c>
      <c r="L230" s="115" t="s">
        <v>66</v>
      </c>
      <c r="M230" s="115" t="s">
        <v>66</v>
      </c>
      <c r="N230" s="115" t="s">
        <v>66</v>
      </c>
      <c r="O230" s="115" t="s">
        <v>66</v>
      </c>
      <c r="P230" s="115" t="s">
        <v>66</v>
      </c>
      <c r="Q230" s="115" t="s">
        <v>66</v>
      </c>
      <c r="R230" s="115" t="s">
        <v>66</v>
      </c>
      <c r="S230" s="115" t="s">
        <v>66</v>
      </c>
      <c r="T230" s="115"/>
      <c r="U230" s="115"/>
      <c r="V230" s="115"/>
      <c r="W230" s="115"/>
      <c r="X230" s="115"/>
      <c r="Y230" s="115"/>
      <c r="Z230" s="115"/>
      <c r="AA230" s="115"/>
      <c r="AB230" s="116"/>
      <c r="AC230" s="115"/>
      <c r="AD230" s="115"/>
      <c r="AE230" s="115"/>
    </row>
    <row r="231" spans="1:31" s="15" customFormat="1" ht="17.25" customHeight="1">
      <c r="A231" s="135" t="s">
        <v>437</v>
      </c>
      <c r="B231" s="111" t="s">
        <v>174</v>
      </c>
      <c r="C231" s="112" t="s">
        <v>206</v>
      </c>
      <c r="D231" s="112"/>
      <c r="E231" s="112"/>
      <c r="F231" s="112"/>
      <c r="G231" s="113"/>
      <c r="H231" s="114"/>
      <c r="I231" s="114"/>
      <c r="J231" s="114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  <c r="AA231" s="115"/>
      <c r="AB231" s="116"/>
      <c r="AC231" s="115"/>
      <c r="AD231" s="115"/>
      <c r="AE231" s="115"/>
    </row>
    <row r="232" spans="1:31" s="11" customFormat="1" ht="17.25" customHeight="1">
      <c r="A232" s="105" t="s">
        <v>340</v>
      </c>
      <c r="B232" s="106" t="s">
        <v>398</v>
      </c>
      <c r="C232" s="95" t="s">
        <v>397</v>
      </c>
      <c r="D232" s="95"/>
      <c r="E232" s="95"/>
      <c r="F232" s="95"/>
      <c r="G232" s="96"/>
      <c r="H232" s="97"/>
      <c r="I232" s="97"/>
      <c r="J232" s="9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8"/>
      <c r="W232" s="108"/>
      <c r="X232" s="108" t="s">
        <v>66</v>
      </c>
      <c r="Y232" s="108"/>
      <c r="Z232" s="108"/>
      <c r="AA232" s="108"/>
      <c r="AB232" s="109"/>
      <c r="AC232" s="107"/>
      <c r="AD232" s="107"/>
      <c r="AE232" s="107"/>
    </row>
    <row r="233" spans="1:31" s="15" customFormat="1" ht="17.25" customHeight="1">
      <c r="A233" s="135" t="s">
        <v>438</v>
      </c>
      <c r="B233" s="111" t="s">
        <v>67</v>
      </c>
      <c r="C233" s="112" t="s">
        <v>206</v>
      </c>
      <c r="D233" s="112"/>
      <c r="E233" s="112"/>
      <c r="F233" s="112"/>
      <c r="G233" s="113"/>
      <c r="H233" s="114"/>
      <c r="I233" s="114"/>
      <c r="J233" s="114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 t="s">
        <v>66</v>
      </c>
      <c r="U233" s="115"/>
      <c r="V233" s="115"/>
      <c r="W233" s="115"/>
      <c r="X233" s="115"/>
      <c r="Y233" s="115"/>
      <c r="Z233" s="115"/>
      <c r="AA233" s="115"/>
      <c r="AB233" s="116"/>
      <c r="AC233" s="115"/>
      <c r="AD233" s="115"/>
      <c r="AE233" s="115"/>
    </row>
    <row r="234" spans="1:31" s="15" customFormat="1" ht="17.25" customHeight="1">
      <c r="A234" s="135" t="s">
        <v>439</v>
      </c>
      <c r="B234" s="111" t="s">
        <v>68</v>
      </c>
      <c r="C234" s="112" t="s">
        <v>206</v>
      </c>
      <c r="D234" s="112"/>
      <c r="E234" s="112"/>
      <c r="F234" s="112"/>
      <c r="G234" s="113"/>
      <c r="H234" s="114"/>
      <c r="I234" s="114"/>
      <c r="J234" s="114"/>
      <c r="K234" s="115" t="s">
        <v>66</v>
      </c>
      <c r="L234" s="115" t="s">
        <v>66</v>
      </c>
      <c r="M234" s="115" t="s">
        <v>66</v>
      </c>
      <c r="N234" s="115" t="s">
        <v>66</v>
      </c>
      <c r="O234" s="115" t="s">
        <v>66</v>
      </c>
      <c r="P234" s="115" t="s">
        <v>66</v>
      </c>
      <c r="Q234" s="115" t="s">
        <v>66</v>
      </c>
      <c r="R234" s="115" t="s">
        <v>66</v>
      </c>
      <c r="S234" s="115" t="s">
        <v>66</v>
      </c>
      <c r="T234" s="115"/>
      <c r="U234" s="115"/>
      <c r="V234" s="115"/>
      <c r="W234" s="115"/>
      <c r="X234" s="115"/>
      <c r="Y234" s="115"/>
      <c r="Z234" s="115"/>
      <c r="AA234" s="115"/>
      <c r="AB234" s="116"/>
      <c r="AC234" s="115"/>
      <c r="AD234" s="115"/>
      <c r="AE234" s="115"/>
    </row>
    <row r="235" spans="1:31" s="15" customFormat="1" ht="17.25" customHeight="1">
      <c r="A235" s="135" t="s">
        <v>440</v>
      </c>
      <c r="B235" s="111" t="s">
        <v>174</v>
      </c>
      <c r="C235" s="112" t="s">
        <v>206</v>
      </c>
      <c r="D235" s="112"/>
      <c r="E235" s="112"/>
      <c r="F235" s="112"/>
      <c r="G235" s="113"/>
      <c r="H235" s="114"/>
      <c r="I235" s="114"/>
      <c r="J235" s="114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6"/>
      <c r="AC235" s="115"/>
      <c r="AD235" s="115"/>
      <c r="AE235" s="115"/>
    </row>
    <row r="236" spans="1:31" s="13" customFormat="1" ht="15.75">
      <c r="A236" s="80">
        <v>2</v>
      </c>
      <c r="B236" s="81" t="s">
        <v>418</v>
      </c>
      <c r="C236" s="82"/>
      <c r="D236" s="82"/>
      <c r="E236" s="82"/>
      <c r="F236" s="82"/>
      <c r="G236" s="83"/>
      <c r="H236" s="84"/>
      <c r="I236" s="84"/>
      <c r="J236" s="84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  <c r="Z236" s="93"/>
      <c r="AA236" s="93"/>
      <c r="AB236" s="94"/>
      <c r="AC236" s="93"/>
      <c r="AD236" s="93"/>
      <c r="AE236" s="93"/>
    </row>
    <row r="237" spans="1:31" s="11" customFormat="1" ht="31.5">
      <c r="A237" s="105" t="s">
        <v>58</v>
      </c>
      <c r="B237" s="106" t="s">
        <v>69</v>
      </c>
      <c r="C237" s="95" t="s">
        <v>46</v>
      </c>
      <c r="D237" s="95"/>
      <c r="E237" s="95"/>
      <c r="F237" s="95"/>
      <c r="G237" s="96"/>
      <c r="H237" s="97"/>
      <c r="I237" s="97"/>
      <c r="J237" s="9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8"/>
      <c r="W237" s="108"/>
      <c r="X237" s="108" t="s">
        <v>66</v>
      </c>
      <c r="Y237" s="108"/>
      <c r="Z237" s="108"/>
      <c r="AA237" s="108"/>
      <c r="AB237" s="109"/>
      <c r="AC237" s="107"/>
      <c r="AD237" s="107"/>
      <c r="AE237" s="107"/>
    </row>
    <row r="238" spans="1:31" s="15" customFormat="1" ht="17.25" customHeight="1">
      <c r="A238" s="135" t="s">
        <v>129</v>
      </c>
      <c r="B238" s="111" t="s">
        <v>67</v>
      </c>
      <c r="C238" s="112" t="s">
        <v>46</v>
      </c>
      <c r="D238" s="112"/>
      <c r="E238" s="112"/>
      <c r="F238" s="112"/>
      <c r="G238" s="113"/>
      <c r="H238" s="114"/>
      <c r="I238" s="114"/>
      <c r="J238" s="114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 t="s">
        <v>66</v>
      </c>
      <c r="U238" s="115"/>
      <c r="V238" s="115"/>
      <c r="W238" s="115"/>
      <c r="X238" s="115"/>
      <c r="Y238" s="115"/>
      <c r="Z238" s="115"/>
      <c r="AA238" s="115"/>
      <c r="AB238" s="116"/>
      <c r="AC238" s="115"/>
      <c r="AD238" s="115"/>
      <c r="AE238" s="115"/>
    </row>
    <row r="239" spans="1:31" s="15" customFormat="1" ht="17.25" customHeight="1">
      <c r="A239" s="135" t="s">
        <v>130</v>
      </c>
      <c r="B239" s="111" t="s">
        <v>68</v>
      </c>
      <c r="C239" s="112" t="s">
        <v>46</v>
      </c>
      <c r="D239" s="112"/>
      <c r="E239" s="112"/>
      <c r="F239" s="112"/>
      <c r="G239" s="113"/>
      <c r="H239" s="114"/>
      <c r="I239" s="114"/>
      <c r="J239" s="114"/>
      <c r="K239" s="115" t="s">
        <v>66</v>
      </c>
      <c r="L239" s="115" t="s">
        <v>66</v>
      </c>
      <c r="M239" s="115" t="s">
        <v>66</v>
      </c>
      <c r="N239" s="115" t="s">
        <v>66</v>
      </c>
      <c r="O239" s="115" t="s">
        <v>66</v>
      </c>
      <c r="P239" s="115" t="s">
        <v>66</v>
      </c>
      <c r="Q239" s="115" t="s">
        <v>66</v>
      </c>
      <c r="R239" s="115" t="s">
        <v>66</v>
      </c>
      <c r="S239" s="115" t="s">
        <v>66</v>
      </c>
      <c r="T239" s="115"/>
      <c r="U239" s="115"/>
      <c r="V239" s="115"/>
      <c r="W239" s="115"/>
      <c r="X239" s="115"/>
      <c r="Y239" s="115"/>
      <c r="Z239" s="115"/>
      <c r="AA239" s="115"/>
      <c r="AB239" s="116"/>
      <c r="AC239" s="115"/>
      <c r="AD239" s="115"/>
      <c r="AE239" s="115"/>
    </row>
    <row r="240" spans="1:31" s="15" customFormat="1" ht="17.25" customHeight="1">
      <c r="A240" s="135" t="s">
        <v>368</v>
      </c>
      <c r="B240" s="111" t="s">
        <v>174</v>
      </c>
      <c r="C240" s="112" t="s">
        <v>46</v>
      </c>
      <c r="D240" s="112"/>
      <c r="E240" s="112"/>
      <c r="F240" s="112"/>
      <c r="G240" s="113"/>
      <c r="H240" s="114"/>
      <c r="I240" s="114"/>
      <c r="J240" s="114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5"/>
      <c r="AB240" s="116"/>
      <c r="AC240" s="115"/>
      <c r="AD240" s="115"/>
      <c r="AE240" s="115"/>
    </row>
    <row r="241" spans="1:31" s="11" customFormat="1" ht="31.5">
      <c r="A241" s="105" t="s">
        <v>59</v>
      </c>
      <c r="B241" s="106" t="s">
        <v>441</v>
      </c>
      <c r="C241" s="95" t="s">
        <v>421</v>
      </c>
      <c r="D241" s="95"/>
      <c r="E241" s="95"/>
      <c r="F241" s="95"/>
      <c r="G241" s="96"/>
      <c r="H241" s="97"/>
      <c r="I241" s="97"/>
      <c r="J241" s="9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8"/>
      <c r="W241" s="108"/>
      <c r="X241" s="108" t="s">
        <v>66</v>
      </c>
      <c r="Y241" s="108"/>
      <c r="Z241" s="108"/>
      <c r="AA241" s="108"/>
      <c r="AB241" s="109"/>
      <c r="AC241" s="107"/>
      <c r="AD241" s="107"/>
      <c r="AE241" s="107"/>
    </row>
    <row r="242" spans="1:31" s="15" customFormat="1" ht="17.25" customHeight="1">
      <c r="A242" s="135" t="s">
        <v>444</v>
      </c>
      <c r="B242" s="111" t="s">
        <v>67</v>
      </c>
      <c r="C242" s="112" t="s">
        <v>421</v>
      </c>
      <c r="D242" s="112"/>
      <c r="E242" s="112"/>
      <c r="F242" s="112"/>
      <c r="G242" s="113"/>
      <c r="H242" s="114"/>
      <c r="I242" s="114"/>
      <c r="J242" s="114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 t="s">
        <v>66</v>
      </c>
      <c r="U242" s="115"/>
      <c r="V242" s="115"/>
      <c r="W242" s="115"/>
      <c r="X242" s="115"/>
      <c r="Y242" s="115"/>
      <c r="Z242" s="115"/>
      <c r="AA242" s="115"/>
      <c r="AB242" s="116"/>
      <c r="AC242" s="115"/>
      <c r="AD242" s="115"/>
      <c r="AE242" s="115" t="s">
        <v>32</v>
      </c>
    </row>
    <row r="243" spans="1:31" s="15" customFormat="1" ht="17.25" customHeight="1">
      <c r="A243" s="135" t="s">
        <v>442</v>
      </c>
      <c r="B243" s="111" t="s">
        <v>68</v>
      </c>
      <c r="C243" s="112" t="s">
        <v>421</v>
      </c>
      <c r="D243" s="112"/>
      <c r="E243" s="112"/>
      <c r="F243" s="112"/>
      <c r="G243" s="113"/>
      <c r="H243" s="114"/>
      <c r="I243" s="114"/>
      <c r="J243" s="114"/>
      <c r="K243" s="115" t="s">
        <v>66</v>
      </c>
      <c r="L243" s="115" t="s">
        <v>66</v>
      </c>
      <c r="M243" s="115" t="s">
        <v>66</v>
      </c>
      <c r="N243" s="115" t="s">
        <v>66</v>
      </c>
      <c r="O243" s="115" t="s">
        <v>66</v>
      </c>
      <c r="P243" s="115" t="s">
        <v>66</v>
      </c>
      <c r="Q243" s="115" t="s">
        <v>66</v>
      </c>
      <c r="R243" s="115" t="s">
        <v>66</v>
      </c>
      <c r="S243" s="115" t="s">
        <v>66</v>
      </c>
      <c r="T243" s="115"/>
      <c r="U243" s="115"/>
      <c r="V243" s="115"/>
      <c r="W243" s="115"/>
      <c r="X243" s="115"/>
      <c r="Y243" s="115"/>
      <c r="Z243" s="115"/>
      <c r="AA243" s="115"/>
      <c r="AB243" s="116"/>
      <c r="AC243" s="115"/>
      <c r="AD243" s="115"/>
      <c r="AE243" s="115"/>
    </row>
    <row r="244" spans="1:31" s="15" customFormat="1" ht="17.25" customHeight="1">
      <c r="A244" s="135" t="s">
        <v>443</v>
      </c>
      <c r="B244" s="111" t="s">
        <v>174</v>
      </c>
      <c r="C244" s="112" t="s">
        <v>421</v>
      </c>
      <c r="D244" s="112"/>
      <c r="E244" s="112"/>
      <c r="F244" s="112"/>
      <c r="G244" s="113"/>
      <c r="H244" s="114"/>
      <c r="I244" s="114"/>
      <c r="J244" s="114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  <c r="AA244" s="115"/>
      <c r="AB244" s="116"/>
      <c r="AC244" s="115"/>
      <c r="AD244" s="115"/>
      <c r="AE244" s="115"/>
    </row>
    <row r="245" spans="1:31" s="11" customFormat="1" ht="15.75">
      <c r="A245" s="105" t="s">
        <v>106</v>
      </c>
      <c r="B245" s="106" t="s">
        <v>186</v>
      </c>
      <c r="C245" s="95" t="s">
        <v>46</v>
      </c>
      <c r="D245" s="95"/>
      <c r="E245" s="95"/>
      <c r="F245" s="95"/>
      <c r="G245" s="96"/>
      <c r="H245" s="97"/>
      <c r="I245" s="97"/>
      <c r="J245" s="9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8"/>
      <c r="W245" s="108"/>
      <c r="X245" s="108" t="s">
        <v>66</v>
      </c>
      <c r="Y245" s="108"/>
      <c r="Z245" s="108"/>
      <c r="AA245" s="108"/>
      <c r="AB245" s="109"/>
      <c r="AC245" s="107"/>
      <c r="AD245" s="107"/>
      <c r="AE245" s="107"/>
    </row>
    <row r="246" spans="1:31" s="15" customFormat="1" ht="17.25" customHeight="1">
      <c r="A246" s="135" t="s">
        <v>445</v>
      </c>
      <c r="B246" s="111" t="s">
        <v>67</v>
      </c>
      <c r="C246" s="112" t="s">
        <v>46</v>
      </c>
      <c r="D246" s="112"/>
      <c r="E246" s="112"/>
      <c r="F246" s="112"/>
      <c r="G246" s="113"/>
      <c r="H246" s="114"/>
      <c r="I246" s="114"/>
      <c r="J246" s="114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 t="s">
        <v>66</v>
      </c>
      <c r="U246" s="115"/>
      <c r="V246" s="115"/>
      <c r="W246" s="115"/>
      <c r="X246" s="115"/>
      <c r="Y246" s="115"/>
      <c r="Z246" s="115"/>
      <c r="AA246" s="115"/>
      <c r="AB246" s="116"/>
      <c r="AC246" s="115"/>
      <c r="AD246" s="115"/>
      <c r="AE246" s="115" t="s">
        <v>32</v>
      </c>
    </row>
    <row r="247" spans="1:31" s="15" customFormat="1" ht="17.25" customHeight="1">
      <c r="A247" s="135" t="s">
        <v>446</v>
      </c>
      <c r="B247" s="111" t="s">
        <v>68</v>
      </c>
      <c r="C247" s="112" t="s">
        <v>46</v>
      </c>
      <c r="D247" s="112"/>
      <c r="E247" s="112"/>
      <c r="F247" s="112"/>
      <c r="G247" s="113"/>
      <c r="H247" s="114"/>
      <c r="I247" s="114"/>
      <c r="J247" s="114"/>
      <c r="K247" s="115" t="s">
        <v>66</v>
      </c>
      <c r="L247" s="115" t="s">
        <v>66</v>
      </c>
      <c r="M247" s="115" t="s">
        <v>66</v>
      </c>
      <c r="N247" s="115" t="s">
        <v>66</v>
      </c>
      <c r="O247" s="115" t="s">
        <v>66</v>
      </c>
      <c r="P247" s="115" t="s">
        <v>66</v>
      </c>
      <c r="Q247" s="115" t="s">
        <v>66</v>
      </c>
      <c r="R247" s="115" t="s">
        <v>66</v>
      </c>
      <c r="S247" s="115" t="s">
        <v>66</v>
      </c>
      <c r="T247" s="115"/>
      <c r="U247" s="115"/>
      <c r="V247" s="115"/>
      <c r="W247" s="115"/>
      <c r="X247" s="115"/>
      <c r="Y247" s="115"/>
      <c r="Z247" s="115"/>
      <c r="AA247" s="115"/>
      <c r="AB247" s="116"/>
      <c r="AC247" s="115"/>
      <c r="AD247" s="115"/>
      <c r="AE247" s="115"/>
    </row>
    <row r="248" spans="1:31" s="15" customFormat="1" ht="17.25" customHeight="1">
      <c r="A248" s="135" t="s">
        <v>447</v>
      </c>
      <c r="B248" s="111" t="s">
        <v>174</v>
      </c>
      <c r="C248" s="112" t="s">
        <v>46</v>
      </c>
      <c r="D248" s="112"/>
      <c r="E248" s="112"/>
      <c r="F248" s="112"/>
      <c r="G248" s="113"/>
      <c r="H248" s="114"/>
      <c r="I248" s="114"/>
      <c r="J248" s="114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5"/>
      <c r="AA248" s="115"/>
      <c r="AB248" s="116"/>
      <c r="AC248" s="115"/>
      <c r="AD248" s="115"/>
      <c r="AE248" s="115"/>
    </row>
    <row r="249" spans="1:31" s="11" customFormat="1" ht="15.75">
      <c r="A249" s="105" t="s">
        <v>107</v>
      </c>
      <c r="B249" s="106" t="s">
        <v>207</v>
      </c>
      <c r="C249" s="95" t="s">
        <v>195</v>
      </c>
      <c r="D249" s="95"/>
      <c r="E249" s="95"/>
      <c r="F249" s="95"/>
      <c r="G249" s="96"/>
      <c r="H249" s="97"/>
      <c r="I249" s="97"/>
      <c r="J249" s="9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8"/>
      <c r="W249" s="108"/>
      <c r="X249" s="108" t="s">
        <v>66</v>
      </c>
      <c r="Y249" s="108"/>
      <c r="Z249" s="108"/>
      <c r="AA249" s="108"/>
      <c r="AB249" s="109"/>
      <c r="AC249" s="107"/>
      <c r="AD249" s="107"/>
      <c r="AE249" s="107"/>
    </row>
    <row r="250" spans="1:31" s="15" customFormat="1" ht="17.25" customHeight="1">
      <c r="A250" s="135" t="s">
        <v>448</v>
      </c>
      <c r="B250" s="111" t="s">
        <v>67</v>
      </c>
      <c r="C250" s="112" t="s">
        <v>195</v>
      </c>
      <c r="D250" s="112"/>
      <c r="E250" s="112"/>
      <c r="F250" s="112"/>
      <c r="G250" s="113"/>
      <c r="H250" s="114"/>
      <c r="I250" s="114"/>
      <c r="J250" s="114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 t="s">
        <v>66</v>
      </c>
      <c r="U250" s="115"/>
      <c r="V250" s="115"/>
      <c r="W250" s="115"/>
      <c r="X250" s="115"/>
      <c r="Y250" s="115"/>
      <c r="Z250" s="115"/>
      <c r="AA250" s="115"/>
      <c r="AB250" s="116"/>
      <c r="AC250" s="115"/>
      <c r="AD250" s="115"/>
      <c r="AE250" s="115" t="s">
        <v>32</v>
      </c>
    </row>
    <row r="251" spans="1:31" s="15" customFormat="1" ht="17.25" customHeight="1">
      <c r="A251" s="135" t="s">
        <v>449</v>
      </c>
      <c r="B251" s="111" t="s">
        <v>68</v>
      </c>
      <c r="C251" s="112" t="s">
        <v>195</v>
      </c>
      <c r="D251" s="112"/>
      <c r="E251" s="112"/>
      <c r="F251" s="112"/>
      <c r="G251" s="113"/>
      <c r="H251" s="114"/>
      <c r="I251" s="114"/>
      <c r="J251" s="114"/>
      <c r="K251" s="115" t="s">
        <v>66</v>
      </c>
      <c r="L251" s="115" t="s">
        <v>66</v>
      </c>
      <c r="M251" s="115" t="s">
        <v>66</v>
      </c>
      <c r="N251" s="115" t="s">
        <v>66</v>
      </c>
      <c r="O251" s="115" t="s">
        <v>66</v>
      </c>
      <c r="P251" s="115" t="s">
        <v>66</v>
      </c>
      <c r="Q251" s="115" t="s">
        <v>66</v>
      </c>
      <c r="R251" s="115" t="s">
        <v>66</v>
      </c>
      <c r="S251" s="115" t="s">
        <v>66</v>
      </c>
      <c r="T251" s="115"/>
      <c r="U251" s="115"/>
      <c r="V251" s="115"/>
      <c r="W251" s="115"/>
      <c r="X251" s="115"/>
      <c r="Y251" s="115"/>
      <c r="Z251" s="115"/>
      <c r="AA251" s="115"/>
      <c r="AB251" s="116"/>
      <c r="AC251" s="115"/>
      <c r="AD251" s="115"/>
      <c r="AE251" s="115"/>
    </row>
    <row r="252" spans="1:31" s="15" customFormat="1" ht="17.25" customHeight="1">
      <c r="A252" s="135" t="s">
        <v>450</v>
      </c>
      <c r="B252" s="111" t="s">
        <v>174</v>
      </c>
      <c r="C252" s="112" t="s">
        <v>195</v>
      </c>
      <c r="D252" s="112"/>
      <c r="E252" s="112"/>
      <c r="F252" s="112"/>
      <c r="G252" s="113"/>
      <c r="H252" s="114"/>
      <c r="I252" s="114"/>
      <c r="J252" s="114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  <c r="Z252" s="115"/>
      <c r="AA252" s="115"/>
      <c r="AB252" s="116"/>
      <c r="AC252" s="115"/>
      <c r="AD252" s="115"/>
      <c r="AE252" s="115"/>
    </row>
    <row r="253" spans="1:31" s="11" customFormat="1" ht="15.75">
      <c r="A253" s="105" t="s">
        <v>108</v>
      </c>
      <c r="B253" s="106" t="s">
        <v>208</v>
      </c>
      <c r="C253" s="95" t="s">
        <v>195</v>
      </c>
      <c r="D253" s="95"/>
      <c r="E253" s="95"/>
      <c r="F253" s="95"/>
      <c r="G253" s="96"/>
      <c r="H253" s="97"/>
      <c r="I253" s="97"/>
      <c r="J253" s="9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8"/>
      <c r="W253" s="108"/>
      <c r="X253" s="108" t="s">
        <v>66</v>
      </c>
      <c r="Y253" s="108"/>
      <c r="Z253" s="108"/>
      <c r="AA253" s="108"/>
      <c r="AB253" s="109"/>
      <c r="AC253" s="107"/>
      <c r="AD253" s="107"/>
      <c r="AE253" s="107"/>
    </row>
    <row r="254" spans="1:31" s="15" customFormat="1" ht="17.25" customHeight="1">
      <c r="A254" s="135" t="s">
        <v>379</v>
      </c>
      <c r="B254" s="111" t="s">
        <v>67</v>
      </c>
      <c r="C254" s="112" t="s">
        <v>195</v>
      </c>
      <c r="D254" s="112"/>
      <c r="E254" s="112"/>
      <c r="F254" s="112"/>
      <c r="G254" s="113"/>
      <c r="H254" s="114"/>
      <c r="I254" s="114"/>
      <c r="J254" s="114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 t="s">
        <v>66</v>
      </c>
      <c r="U254" s="115"/>
      <c r="V254" s="115"/>
      <c r="W254" s="115"/>
      <c r="X254" s="115"/>
      <c r="Y254" s="115"/>
      <c r="Z254" s="115"/>
      <c r="AA254" s="115"/>
      <c r="AB254" s="116"/>
      <c r="AC254" s="115"/>
      <c r="AD254" s="115"/>
      <c r="AE254" s="115" t="s">
        <v>32</v>
      </c>
    </row>
    <row r="255" spans="1:31" s="15" customFormat="1" ht="17.25" customHeight="1">
      <c r="A255" s="135" t="s">
        <v>382</v>
      </c>
      <c r="B255" s="111" t="s">
        <v>68</v>
      </c>
      <c r="C255" s="112" t="s">
        <v>195</v>
      </c>
      <c r="D255" s="112"/>
      <c r="E255" s="112"/>
      <c r="F255" s="112"/>
      <c r="G255" s="113"/>
      <c r="H255" s="114"/>
      <c r="I255" s="114"/>
      <c r="J255" s="114"/>
      <c r="K255" s="115" t="s">
        <v>66</v>
      </c>
      <c r="L255" s="115" t="s">
        <v>66</v>
      </c>
      <c r="M255" s="115" t="s">
        <v>66</v>
      </c>
      <c r="N255" s="115" t="s">
        <v>66</v>
      </c>
      <c r="O255" s="115" t="s">
        <v>66</v>
      </c>
      <c r="P255" s="115" t="s">
        <v>66</v>
      </c>
      <c r="Q255" s="115" t="s">
        <v>66</v>
      </c>
      <c r="R255" s="115" t="s">
        <v>66</v>
      </c>
      <c r="S255" s="115" t="s">
        <v>66</v>
      </c>
      <c r="T255" s="115"/>
      <c r="U255" s="115"/>
      <c r="V255" s="115"/>
      <c r="W255" s="115"/>
      <c r="X255" s="115"/>
      <c r="Y255" s="115"/>
      <c r="Z255" s="115"/>
      <c r="AA255" s="115"/>
      <c r="AB255" s="116"/>
      <c r="AC255" s="115"/>
      <c r="AD255" s="115"/>
      <c r="AE255" s="115"/>
    </row>
    <row r="256" spans="1:31" s="15" customFormat="1" ht="17.25" customHeight="1">
      <c r="A256" s="135" t="s">
        <v>383</v>
      </c>
      <c r="B256" s="111" t="s">
        <v>174</v>
      </c>
      <c r="C256" s="112" t="s">
        <v>195</v>
      </c>
      <c r="D256" s="112"/>
      <c r="E256" s="112"/>
      <c r="F256" s="112"/>
      <c r="G256" s="113"/>
      <c r="H256" s="114"/>
      <c r="I256" s="114"/>
      <c r="J256" s="114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  <c r="Y256" s="115"/>
      <c r="Z256" s="115"/>
      <c r="AA256" s="115"/>
      <c r="AB256" s="116"/>
      <c r="AC256" s="115"/>
      <c r="AD256" s="115"/>
      <c r="AE256" s="115"/>
    </row>
    <row r="257" spans="1:31" s="11" customFormat="1" ht="31.5">
      <c r="A257" s="105" t="s">
        <v>131</v>
      </c>
      <c r="B257" s="106" t="s">
        <v>424</v>
      </c>
      <c r="C257" s="95" t="s">
        <v>195</v>
      </c>
      <c r="D257" s="95"/>
      <c r="E257" s="95"/>
      <c r="F257" s="95"/>
      <c r="G257" s="96"/>
      <c r="H257" s="97"/>
      <c r="I257" s="97"/>
      <c r="J257" s="9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8"/>
      <c r="W257" s="108"/>
      <c r="X257" s="108" t="s">
        <v>66</v>
      </c>
      <c r="Y257" s="108"/>
      <c r="Z257" s="108"/>
      <c r="AA257" s="108"/>
      <c r="AB257" s="109"/>
      <c r="AC257" s="107"/>
      <c r="AD257" s="107"/>
      <c r="AE257" s="107"/>
    </row>
    <row r="258" spans="1:31" s="15" customFormat="1" ht="17.25" customHeight="1">
      <c r="A258" s="135" t="s">
        <v>451</v>
      </c>
      <c r="B258" s="111" t="s">
        <v>67</v>
      </c>
      <c r="C258" s="112" t="s">
        <v>195</v>
      </c>
      <c r="D258" s="112"/>
      <c r="E258" s="112"/>
      <c r="F258" s="112"/>
      <c r="G258" s="113"/>
      <c r="H258" s="114"/>
      <c r="I258" s="114"/>
      <c r="J258" s="114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 t="s">
        <v>66</v>
      </c>
      <c r="U258" s="115"/>
      <c r="V258" s="115"/>
      <c r="W258" s="115"/>
      <c r="X258" s="115"/>
      <c r="Y258" s="115"/>
      <c r="Z258" s="115"/>
      <c r="AA258" s="115"/>
      <c r="AB258" s="116"/>
      <c r="AC258" s="115"/>
      <c r="AD258" s="115"/>
      <c r="AE258" s="115" t="s">
        <v>32</v>
      </c>
    </row>
    <row r="259" spans="1:31" s="15" customFormat="1" ht="17.25" customHeight="1">
      <c r="A259" s="135" t="s">
        <v>452</v>
      </c>
      <c r="B259" s="111" t="s">
        <v>68</v>
      </c>
      <c r="C259" s="112" t="s">
        <v>195</v>
      </c>
      <c r="D259" s="112"/>
      <c r="E259" s="112"/>
      <c r="F259" s="112"/>
      <c r="G259" s="113"/>
      <c r="H259" s="114"/>
      <c r="I259" s="114"/>
      <c r="J259" s="114"/>
      <c r="K259" s="115" t="s">
        <v>66</v>
      </c>
      <c r="L259" s="115" t="s">
        <v>66</v>
      </c>
      <c r="M259" s="115" t="s">
        <v>66</v>
      </c>
      <c r="N259" s="115" t="s">
        <v>66</v>
      </c>
      <c r="O259" s="115" t="s">
        <v>66</v>
      </c>
      <c r="P259" s="115" t="s">
        <v>66</v>
      </c>
      <c r="Q259" s="115" t="s">
        <v>66</v>
      </c>
      <c r="R259" s="115" t="s">
        <v>66</v>
      </c>
      <c r="S259" s="115" t="s">
        <v>66</v>
      </c>
      <c r="T259" s="115"/>
      <c r="U259" s="115"/>
      <c r="V259" s="115"/>
      <c r="W259" s="115"/>
      <c r="X259" s="115"/>
      <c r="Y259" s="115"/>
      <c r="Z259" s="115"/>
      <c r="AA259" s="115"/>
      <c r="AB259" s="116"/>
      <c r="AC259" s="115"/>
      <c r="AD259" s="115"/>
      <c r="AE259" s="115"/>
    </row>
    <row r="260" spans="1:31" s="15" customFormat="1" ht="17.25" customHeight="1">
      <c r="A260" s="135" t="s">
        <v>453</v>
      </c>
      <c r="B260" s="111" t="s">
        <v>174</v>
      </c>
      <c r="C260" s="112" t="s">
        <v>195</v>
      </c>
      <c r="D260" s="112"/>
      <c r="E260" s="112"/>
      <c r="F260" s="112"/>
      <c r="G260" s="113"/>
      <c r="H260" s="114"/>
      <c r="I260" s="114"/>
      <c r="J260" s="114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  <c r="Y260" s="115"/>
      <c r="Z260" s="115"/>
      <c r="AA260" s="115"/>
      <c r="AB260" s="116"/>
      <c r="AC260" s="115"/>
      <c r="AD260" s="115"/>
      <c r="AE260" s="115"/>
    </row>
    <row r="261" spans="1:31" s="11" customFormat="1" ht="31.5">
      <c r="A261" s="105" t="s">
        <v>387</v>
      </c>
      <c r="B261" s="106" t="s">
        <v>401</v>
      </c>
      <c r="C261" s="95" t="s">
        <v>46</v>
      </c>
      <c r="D261" s="95"/>
      <c r="E261" s="95"/>
      <c r="F261" s="95"/>
      <c r="G261" s="96"/>
      <c r="H261" s="97"/>
      <c r="I261" s="97"/>
      <c r="J261" s="9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8"/>
      <c r="W261" s="108"/>
      <c r="X261" s="108" t="s">
        <v>66</v>
      </c>
      <c r="Y261" s="108"/>
      <c r="Z261" s="108"/>
      <c r="AA261" s="108"/>
      <c r="AB261" s="109"/>
      <c r="AC261" s="107"/>
      <c r="AD261" s="107"/>
      <c r="AE261" s="107"/>
    </row>
    <row r="262" spans="1:31" s="15" customFormat="1" ht="17.25" customHeight="1">
      <c r="A262" s="135" t="s">
        <v>454</v>
      </c>
      <c r="B262" s="111" t="s">
        <v>67</v>
      </c>
      <c r="C262" s="112" t="s">
        <v>46</v>
      </c>
      <c r="D262" s="112"/>
      <c r="E262" s="112"/>
      <c r="F262" s="112"/>
      <c r="G262" s="113"/>
      <c r="H262" s="114"/>
      <c r="I262" s="114"/>
      <c r="J262" s="114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 t="s">
        <v>66</v>
      </c>
      <c r="U262" s="115"/>
      <c r="V262" s="115"/>
      <c r="W262" s="115"/>
      <c r="X262" s="115"/>
      <c r="Y262" s="115"/>
      <c r="Z262" s="115"/>
      <c r="AA262" s="115"/>
      <c r="AB262" s="116"/>
      <c r="AC262" s="115"/>
      <c r="AD262" s="115"/>
      <c r="AE262" s="115" t="s">
        <v>32</v>
      </c>
    </row>
    <row r="263" spans="1:31" s="15" customFormat="1" ht="17.25" customHeight="1">
      <c r="A263" s="135" t="s">
        <v>455</v>
      </c>
      <c r="B263" s="111" t="s">
        <v>68</v>
      </c>
      <c r="C263" s="112" t="s">
        <v>46</v>
      </c>
      <c r="D263" s="112"/>
      <c r="E263" s="112"/>
      <c r="F263" s="112"/>
      <c r="G263" s="113"/>
      <c r="H263" s="114"/>
      <c r="I263" s="114"/>
      <c r="J263" s="114"/>
      <c r="K263" s="115" t="s">
        <v>66</v>
      </c>
      <c r="L263" s="115" t="s">
        <v>66</v>
      </c>
      <c r="M263" s="115" t="s">
        <v>66</v>
      </c>
      <c r="N263" s="115" t="s">
        <v>66</v>
      </c>
      <c r="O263" s="115" t="s">
        <v>66</v>
      </c>
      <c r="P263" s="115" t="s">
        <v>66</v>
      </c>
      <c r="Q263" s="115" t="s">
        <v>66</v>
      </c>
      <c r="R263" s="115" t="s">
        <v>66</v>
      </c>
      <c r="S263" s="115" t="s">
        <v>66</v>
      </c>
      <c r="T263" s="115"/>
      <c r="U263" s="115"/>
      <c r="V263" s="115"/>
      <c r="W263" s="115"/>
      <c r="X263" s="115"/>
      <c r="Y263" s="115"/>
      <c r="Z263" s="115"/>
      <c r="AA263" s="115"/>
      <c r="AB263" s="116"/>
      <c r="AC263" s="115"/>
      <c r="AD263" s="115"/>
      <c r="AE263" s="115"/>
    </row>
    <row r="264" spans="1:31" s="15" customFormat="1" ht="17.25" customHeight="1">
      <c r="A264" s="135" t="s">
        <v>456</v>
      </c>
      <c r="B264" s="111" t="s">
        <v>174</v>
      </c>
      <c r="C264" s="112" t="s">
        <v>46</v>
      </c>
      <c r="D264" s="112"/>
      <c r="E264" s="112"/>
      <c r="F264" s="112"/>
      <c r="G264" s="113"/>
      <c r="H264" s="114"/>
      <c r="I264" s="114"/>
      <c r="J264" s="114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  <c r="V264" s="115"/>
      <c r="W264" s="115"/>
      <c r="X264" s="115"/>
      <c r="Y264" s="115"/>
      <c r="Z264" s="115"/>
      <c r="AA264" s="115"/>
      <c r="AB264" s="116"/>
      <c r="AC264" s="115"/>
      <c r="AD264" s="115"/>
      <c r="AE264" s="115"/>
    </row>
    <row r="265" spans="1:31" s="13" customFormat="1" ht="15.75">
      <c r="A265" s="80">
        <v>3</v>
      </c>
      <c r="B265" s="81" t="s">
        <v>9</v>
      </c>
      <c r="C265" s="82"/>
      <c r="D265" s="82"/>
      <c r="E265" s="82"/>
      <c r="F265" s="82"/>
      <c r="G265" s="83"/>
      <c r="H265" s="84"/>
      <c r="I265" s="84"/>
      <c r="J265" s="84"/>
      <c r="K265" s="93"/>
      <c r="L265" s="93"/>
      <c r="M265" s="93"/>
      <c r="N265" s="93"/>
      <c r="O265" s="93"/>
      <c r="P265" s="93"/>
      <c r="Q265" s="93"/>
      <c r="R265" s="93"/>
      <c r="S265" s="93"/>
      <c r="T265" s="93"/>
      <c r="U265" s="93"/>
      <c r="V265" s="93"/>
      <c r="W265" s="93"/>
      <c r="X265" s="93" t="s">
        <v>66</v>
      </c>
      <c r="Y265" s="93"/>
      <c r="Z265" s="93"/>
      <c r="AA265" s="93"/>
      <c r="AB265" s="94"/>
      <c r="AC265" s="93"/>
      <c r="AD265" s="93"/>
      <c r="AE265" s="93"/>
    </row>
    <row r="266" spans="1:31" s="11" customFormat="1" ht="31.5">
      <c r="A266" s="105" t="s">
        <v>63</v>
      </c>
      <c r="B266" s="106" t="s">
        <v>425</v>
      </c>
      <c r="C266" s="95" t="s">
        <v>46</v>
      </c>
      <c r="D266" s="95"/>
      <c r="E266" s="95"/>
      <c r="F266" s="95"/>
      <c r="G266" s="96"/>
      <c r="H266" s="97"/>
      <c r="I266" s="97"/>
      <c r="J266" s="97"/>
      <c r="K266" s="107" t="s">
        <v>66</v>
      </c>
      <c r="L266" s="107" t="s">
        <v>66</v>
      </c>
      <c r="M266" s="107" t="s">
        <v>66</v>
      </c>
      <c r="N266" s="107" t="s">
        <v>66</v>
      </c>
      <c r="O266" s="107" t="s">
        <v>66</v>
      </c>
      <c r="P266" s="107" t="s">
        <v>66</v>
      </c>
      <c r="Q266" s="107" t="s">
        <v>66</v>
      </c>
      <c r="R266" s="107" t="s">
        <v>66</v>
      </c>
      <c r="S266" s="107" t="s">
        <v>66</v>
      </c>
      <c r="T266" s="107" t="s">
        <v>66</v>
      </c>
      <c r="U266" s="107"/>
      <c r="V266" s="108"/>
      <c r="W266" s="108"/>
      <c r="X266" s="108" t="s">
        <v>66</v>
      </c>
      <c r="Y266" s="108"/>
      <c r="Z266" s="108"/>
      <c r="AA266" s="108"/>
      <c r="AB266" s="109"/>
      <c r="AC266" s="107"/>
      <c r="AD266" s="107"/>
      <c r="AE266" s="107"/>
    </row>
    <row r="267" spans="1:31" s="15" customFormat="1" ht="17.25" customHeight="1">
      <c r="A267" s="135" t="s">
        <v>158</v>
      </c>
      <c r="B267" s="111" t="s">
        <v>70</v>
      </c>
      <c r="C267" s="112" t="s">
        <v>46</v>
      </c>
      <c r="D267" s="112"/>
      <c r="E267" s="112"/>
      <c r="F267" s="112"/>
      <c r="G267" s="113"/>
      <c r="H267" s="114"/>
      <c r="I267" s="114"/>
      <c r="J267" s="114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 t="s">
        <v>66</v>
      </c>
      <c r="Y267" s="115"/>
      <c r="Z267" s="115"/>
      <c r="AA267" s="115"/>
      <c r="AB267" s="116"/>
      <c r="AC267" s="115"/>
      <c r="AD267" s="115"/>
      <c r="AE267" s="115"/>
    </row>
    <row r="268" spans="1:31" s="15" customFormat="1" ht="17.25" customHeight="1">
      <c r="A268" s="135" t="s">
        <v>159</v>
      </c>
      <c r="B268" s="111" t="s">
        <v>71</v>
      </c>
      <c r="C268" s="112" t="s">
        <v>46</v>
      </c>
      <c r="D268" s="112"/>
      <c r="E268" s="112"/>
      <c r="F268" s="112"/>
      <c r="G268" s="113"/>
      <c r="H268" s="114"/>
      <c r="I268" s="114"/>
      <c r="J268" s="114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 t="s">
        <v>66</v>
      </c>
      <c r="Y268" s="115"/>
      <c r="Z268" s="115"/>
      <c r="AA268" s="115"/>
      <c r="AB268" s="116"/>
      <c r="AC268" s="115"/>
      <c r="AD268" s="115"/>
      <c r="AE268" s="115"/>
    </row>
    <row r="269" spans="1:31" s="15" customFormat="1" ht="17.25" customHeight="1">
      <c r="A269" s="135" t="s">
        <v>160</v>
      </c>
      <c r="B269" s="111" t="s">
        <v>72</v>
      </c>
      <c r="C269" s="112" t="s">
        <v>46</v>
      </c>
      <c r="D269" s="112"/>
      <c r="E269" s="112"/>
      <c r="F269" s="112"/>
      <c r="G269" s="113"/>
      <c r="H269" s="114"/>
      <c r="I269" s="114"/>
      <c r="J269" s="114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 t="s">
        <v>66</v>
      </c>
      <c r="Y269" s="115"/>
      <c r="Z269" s="115"/>
      <c r="AA269" s="115"/>
      <c r="AB269" s="116"/>
      <c r="AC269" s="115"/>
      <c r="AD269" s="115"/>
      <c r="AE269" s="115"/>
    </row>
    <row r="270" spans="1:31" s="15" customFormat="1" ht="17.25" customHeight="1">
      <c r="A270" s="135" t="s">
        <v>190</v>
      </c>
      <c r="B270" s="111" t="s">
        <v>73</v>
      </c>
      <c r="C270" s="112" t="s">
        <v>46</v>
      </c>
      <c r="D270" s="112"/>
      <c r="E270" s="112"/>
      <c r="F270" s="112"/>
      <c r="G270" s="113"/>
      <c r="H270" s="114"/>
      <c r="I270" s="114"/>
      <c r="J270" s="114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 t="s">
        <v>66</v>
      </c>
      <c r="Y270" s="115"/>
      <c r="Z270" s="115"/>
      <c r="AA270" s="115"/>
      <c r="AB270" s="116"/>
      <c r="AC270" s="115"/>
      <c r="AD270" s="115"/>
      <c r="AE270" s="115"/>
    </row>
    <row r="271" spans="1:31" s="11" customFormat="1" ht="15.75">
      <c r="A271" s="105" t="s">
        <v>64</v>
      </c>
      <c r="B271" s="106" t="s">
        <v>426</v>
      </c>
      <c r="C271" s="95" t="s">
        <v>87</v>
      </c>
      <c r="D271" s="95"/>
      <c r="E271" s="95"/>
      <c r="F271" s="95"/>
      <c r="G271" s="96"/>
      <c r="H271" s="97"/>
      <c r="I271" s="97"/>
      <c r="J271" s="97"/>
      <c r="K271" s="107" t="s">
        <v>66</v>
      </c>
      <c r="L271" s="107" t="s">
        <v>66</v>
      </c>
      <c r="M271" s="107" t="s">
        <v>66</v>
      </c>
      <c r="N271" s="107" t="s">
        <v>66</v>
      </c>
      <c r="O271" s="107" t="s">
        <v>66</v>
      </c>
      <c r="P271" s="107" t="s">
        <v>66</v>
      </c>
      <c r="Q271" s="107" t="s">
        <v>66</v>
      </c>
      <c r="R271" s="107" t="s">
        <v>66</v>
      </c>
      <c r="S271" s="107" t="s">
        <v>66</v>
      </c>
      <c r="T271" s="107" t="s">
        <v>66</v>
      </c>
      <c r="U271" s="107"/>
      <c r="V271" s="108"/>
      <c r="W271" s="108"/>
      <c r="X271" s="108" t="s">
        <v>66</v>
      </c>
      <c r="Y271" s="108"/>
      <c r="Z271" s="108"/>
      <c r="AA271" s="108"/>
      <c r="AB271" s="109"/>
      <c r="AC271" s="107"/>
      <c r="AD271" s="107"/>
      <c r="AE271" s="107"/>
    </row>
    <row r="272" spans="1:31" s="15" customFormat="1" ht="17.25" customHeight="1">
      <c r="A272" s="135" t="s">
        <v>162</v>
      </c>
      <c r="B272" s="111" t="s">
        <v>67</v>
      </c>
      <c r="C272" s="112" t="s">
        <v>46</v>
      </c>
      <c r="D272" s="112"/>
      <c r="E272" s="112"/>
      <c r="F272" s="112"/>
      <c r="G272" s="113"/>
      <c r="H272" s="114"/>
      <c r="I272" s="114"/>
      <c r="J272" s="114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 t="s">
        <v>66</v>
      </c>
      <c r="U272" s="115"/>
      <c r="V272" s="115"/>
      <c r="W272" s="115"/>
      <c r="X272" s="115"/>
      <c r="Y272" s="115"/>
      <c r="Z272" s="115"/>
      <c r="AA272" s="115"/>
      <c r="AB272" s="116"/>
      <c r="AC272" s="115"/>
      <c r="AD272" s="115"/>
      <c r="AE272" s="115" t="s">
        <v>32</v>
      </c>
    </row>
    <row r="273" spans="1:31" s="15" customFormat="1" ht="17.25" customHeight="1">
      <c r="A273" s="135" t="s">
        <v>163</v>
      </c>
      <c r="B273" s="111" t="s">
        <v>68</v>
      </c>
      <c r="C273" s="112" t="s">
        <v>46</v>
      </c>
      <c r="D273" s="112"/>
      <c r="E273" s="112"/>
      <c r="F273" s="112"/>
      <c r="G273" s="113"/>
      <c r="H273" s="114"/>
      <c r="I273" s="114"/>
      <c r="J273" s="114"/>
      <c r="K273" s="115" t="s">
        <v>66</v>
      </c>
      <c r="L273" s="115" t="s">
        <v>66</v>
      </c>
      <c r="M273" s="115" t="s">
        <v>66</v>
      </c>
      <c r="N273" s="115" t="s">
        <v>66</v>
      </c>
      <c r="O273" s="115" t="s">
        <v>66</v>
      </c>
      <c r="P273" s="115" t="s">
        <v>66</v>
      </c>
      <c r="Q273" s="115" t="s">
        <v>66</v>
      </c>
      <c r="R273" s="115" t="s">
        <v>66</v>
      </c>
      <c r="S273" s="115" t="s">
        <v>66</v>
      </c>
      <c r="T273" s="115"/>
      <c r="U273" s="115"/>
      <c r="V273" s="115"/>
      <c r="W273" s="115"/>
      <c r="X273" s="115"/>
      <c r="Y273" s="115"/>
      <c r="Z273" s="115"/>
      <c r="AA273" s="115"/>
      <c r="AB273" s="116"/>
      <c r="AC273" s="115"/>
      <c r="AD273" s="115"/>
      <c r="AE273" s="115"/>
    </row>
    <row r="274" spans="1:31" s="15" customFormat="1" ht="17.25" customHeight="1">
      <c r="A274" s="135" t="s">
        <v>164</v>
      </c>
      <c r="B274" s="111" t="s">
        <v>174</v>
      </c>
      <c r="C274" s="112" t="s">
        <v>46</v>
      </c>
      <c r="D274" s="112"/>
      <c r="E274" s="112"/>
      <c r="F274" s="112"/>
      <c r="G274" s="113"/>
      <c r="H274" s="114"/>
      <c r="I274" s="114"/>
      <c r="J274" s="114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  <c r="Z274" s="115"/>
      <c r="AA274" s="115"/>
      <c r="AB274" s="116"/>
      <c r="AC274" s="115"/>
      <c r="AD274" s="115"/>
      <c r="AE274" s="115"/>
    </row>
    <row r="275" spans="1:31" s="11" customFormat="1" ht="31.5">
      <c r="A275" s="105" t="s">
        <v>104</v>
      </c>
      <c r="B275" s="106" t="s">
        <v>410</v>
      </c>
      <c r="C275" s="95" t="s">
        <v>195</v>
      </c>
      <c r="D275" s="95"/>
      <c r="E275" s="95"/>
      <c r="F275" s="95"/>
      <c r="G275" s="96"/>
      <c r="H275" s="97"/>
      <c r="I275" s="97"/>
      <c r="J275" s="9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8"/>
      <c r="W275" s="108"/>
      <c r="X275" s="108" t="s">
        <v>66</v>
      </c>
      <c r="Y275" s="108"/>
      <c r="Z275" s="108"/>
      <c r="AA275" s="108"/>
      <c r="AB275" s="109"/>
      <c r="AC275" s="107"/>
      <c r="AD275" s="107"/>
      <c r="AE275" s="107"/>
    </row>
    <row r="276" spans="1:31" s="15" customFormat="1" ht="17.25" customHeight="1">
      <c r="A276" s="135" t="s">
        <v>198</v>
      </c>
      <c r="B276" s="111" t="s">
        <v>67</v>
      </c>
      <c r="C276" s="112" t="s">
        <v>195</v>
      </c>
      <c r="D276" s="112"/>
      <c r="E276" s="112"/>
      <c r="F276" s="112"/>
      <c r="G276" s="113"/>
      <c r="H276" s="114"/>
      <c r="I276" s="114"/>
      <c r="J276" s="114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 t="s">
        <v>66</v>
      </c>
      <c r="U276" s="115"/>
      <c r="V276" s="115"/>
      <c r="W276" s="115"/>
      <c r="X276" s="115"/>
      <c r="Y276" s="115"/>
      <c r="Z276" s="115"/>
      <c r="AA276" s="115"/>
      <c r="AB276" s="116"/>
      <c r="AC276" s="115"/>
      <c r="AD276" s="115"/>
      <c r="AE276" s="115" t="s">
        <v>32</v>
      </c>
    </row>
    <row r="277" spans="1:31" s="15" customFormat="1" ht="17.25" customHeight="1">
      <c r="A277" s="135" t="s">
        <v>199</v>
      </c>
      <c r="B277" s="111" t="s">
        <v>68</v>
      </c>
      <c r="C277" s="112" t="s">
        <v>195</v>
      </c>
      <c r="D277" s="112"/>
      <c r="E277" s="112"/>
      <c r="F277" s="112"/>
      <c r="G277" s="113"/>
      <c r="H277" s="114"/>
      <c r="I277" s="114"/>
      <c r="J277" s="114"/>
      <c r="K277" s="115" t="s">
        <v>66</v>
      </c>
      <c r="L277" s="115" t="s">
        <v>66</v>
      </c>
      <c r="M277" s="115" t="s">
        <v>66</v>
      </c>
      <c r="N277" s="115" t="s">
        <v>66</v>
      </c>
      <c r="O277" s="115" t="s">
        <v>66</v>
      </c>
      <c r="P277" s="115" t="s">
        <v>66</v>
      </c>
      <c r="Q277" s="115" t="s">
        <v>66</v>
      </c>
      <c r="R277" s="115" t="s">
        <v>66</v>
      </c>
      <c r="S277" s="115" t="s">
        <v>66</v>
      </c>
      <c r="T277" s="115"/>
      <c r="U277" s="115"/>
      <c r="V277" s="115"/>
      <c r="W277" s="115"/>
      <c r="X277" s="115"/>
      <c r="Y277" s="115"/>
      <c r="Z277" s="115"/>
      <c r="AA277" s="115"/>
      <c r="AB277" s="116"/>
      <c r="AC277" s="115"/>
      <c r="AD277" s="115"/>
      <c r="AE277" s="115"/>
    </row>
    <row r="278" spans="1:31" s="15" customFormat="1" ht="17.25" customHeight="1">
      <c r="A278" s="135" t="s">
        <v>458</v>
      </c>
      <c r="B278" s="111" t="s">
        <v>174</v>
      </c>
      <c r="C278" s="112" t="s">
        <v>195</v>
      </c>
      <c r="D278" s="112"/>
      <c r="E278" s="112"/>
      <c r="F278" s="112"/>
      <c r="G278" s="113"/>
      <c r="H278" s="114"/>
      <c r="I278" s="114"/>
      <c r="J278" s="114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  <c r="Z278" s="115"/>
      <c r="AA278" s="115"/>
      <c r="AB278" s="116"/>
      <c r="AC278" s="115"/>
      <c r="AD278" s="115"/>
      <c r="AE278" s="115"/>
    </row>
    <row r="279" spans="1:31" s="11" customFormat="1" ht="31.5">
      <c r="A279" s="105" t="s">
        <v>103</v>
      </c>
      <c r="B279" s="106" t="s">
        <v>411</v>
      </c>
      <c r="C279" s="95" t="s">
        <v>195</v>
      </c>
      <c r="D279" s="95"/>
      <c r="E279" s="95"/>
      <c r="F279" s="95"/>
      <c r="G279" s="96"/>
      <c r="H279" s="97"/>
      <c r="I279" s="97"/>
      <c r="J279" s="9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8"/>
      <c r="W279" s="108"/>
      <c r="X279" s="108" t="s">
        <v>66</v>
      </c>
      <c r="Y279" s="108"/>
      <c r="Z279" s="108"/>
      <c r="AA279" s="108"/>
      <c r="AB279" s="109"/>
      <c r="AC279" s="107"/>
      <c r="AD279" s="107"/>
      <c r="AE279" s="107"/>
    </row>
    <row r="280" spans="1:31" s="15" customFormat="1" ht="17.25" customHeight="1">
      <c r="A280" s="135" t="s">
        <v>459</v>
      </c>
      <c r="B280" s="111" t="s">
        <v>67</v>
      </c>
      <c r="C280" s="112" t="s">
        <v>195</v>
      </c>
      <c r="D280" s="112"/>
      <c r="E280" s="112"/>
      <c r="F280" s="112"/>
      <c r="G280" s="113"/>
      <c r="H280" s="114"/>
      <c r="I280" s="114"/>
      <c r="J280" s="114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 t="s">
        <v>66</v>
      </c>
      <c r="U280" s="115"/>
      <c r="V280" s="115"/>
      <c r="W280" s="115"/>
      <c r="X280" s="115"/>
      <c r="Y280" s="115"/>
      <c r="Z280" s="115"/>
      <c r="AA280" s="115"/>
      <c r="AB280" s="116"/>
      <c r="AC280" s="115"/>
      <c r="AD280" s="115"/>
      <c r="AE280" s="115" t="s">
        <v>32</v>
      </c>
    </row>
    <row r="281" spans="1:31" s="15" customFormat="1" ht="17.25" customHeight="1">
      <c r="A281" s="135" t="s">
        <v>460</v>
      </c>
      <c r="B281" s="111" t="s">
        <v>68</v>
      </c>
      <c r="C281" s="112" t="s">
        <v>195</v>
      </c>
      <c r="D281" s="112"/>
      <c r="E281" s="112"/>
      <c r="F281" s="112"/>
      <c r="G281" s="113"/>
      <c r="H281" s="114"/>
      <c r="I281" s="114"/>
      <c r="J281" s="114"/>
      <c r="K281" s="115" t="s">
        <v>66</v>
      </c>
      <c r="L281" s="115" t="s">
        <v>66</v>
      </c>
      <c r="M281" s="115" t="s">
        <v>66</v>
      </c>
      <c r="N281" s="115" t="s">
        <v>66</v>
      </c>
      <c r="O281" s="115" t="s">
        <v>66</v>
      </c>
      <c r="P281" s="115" t="s">
        <v>66</v>
      </c>
      <c r="Q281" s="115" t="s">
        <v>66</v>
      </c>
      <c r="R281" s="115" t="s">
        <v>66</v>
      </c>
      <c r="S281" s="115" t="s">
        <v>66</v>
      </c>
      <c r="T281" s="115"/>
      <c r="U281" s="115"/>
      <c r="V281" s="115"/>
      <c r="W281" s="115"/>
      <c r="X281" s="115"/>
      <c r="Y281" s="115"/>
      <c r="Z281" s="115"/>
      <c r="AA281" s="115"/>
      <c r="AB281" s="116"/>
      <c r="AC281" s="115"/>
      <c r="AD281" s="115"/>
      <c r="AE281" s="115"/>
    </row>
    <row r="282" spans="1:31" s="15" customFormat="1" ht="17.25" customHeight="1">
      <c r="A282" s="135" t="s">
        <v>461</v>
      </c>
      <c r="B282" s="111" t="s">
        <v>174</v>
      </c>
      <c r="C282" s="112" t="s">
        <v>195</v>
      </c>
      <c r="D282" s="112"/>
      <c r="E282" s="112"/>
      <c r="F282" s="112"/>
      <c r="G282" s="113"/>
      <c r="H282" s="114"/>
      <c r="I282" s="114"/>
      <c r="J282" s="114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  <c r="Z282" s="115"/>
      <c r="AA282" s="115"/>
      <c r="AB282" s="116"/>
      <c r="AC282" s="115"/>
      <c r="AD282" s="115"/>
      <c r="AE282" s="115"/>
    </row>
    <row r="283" spans="1:31" s="11" customFormat="1" ht="31.5">
      <c r="A283" s="105" t="s">
        <v>462</v>
      </c>
      <c r="B283" s="106" t="s">
        <v>412</v>
      </c>
      <c r="C283" s="95" t="s">
        <v>195</v>
      </c>
      <c r="D283" s="95"/>
      <c r="E283" s="95"/>
      <c r="F283" s="95"/>
      <c r="G283" s="96"/>
      <c r="H283" s="97"/>
      <c r="I283" s="97"/>
      <c r="J283" s="9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8"/>
      <c r="W283" s="108"/>
      <c r="X283" s="108" t="s">
        <v>66</v>
      </c>
      <c r="Y283" s="108"/>
      <c r="Z283" s="108"/>
      <c r="AA283" s="108"/>
      <c r="AB283" s="109"/>
      <c r="AC283" s="107"/>
      <c r="AD283" s="107"/>
      <c r="AE283" s="107"/>
    </row>
    <row r="284" spans="1:31" s="15" customFormat="1" ht="17.25" customHeight="1">
      <c r="A284" s="135" t="s">
        <v>463</v>
      </c>
      <c r="B284" s="111" t="s">
        <v>67</v>
      </c>
      <c r="C284" s="112" t="s">
        <v>195</v>
      </c>
      <c r="D284" s="112"/>
      <c r="E284" s="112"/>
      <c r="F284" s="112"/>
      <c r="G284" s="113"/>
      <c r="H284" s="114"/>
      <c r="I284" s="114"/>
      <c r="J284" s="114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 t="s">
        <v>66</v>
      </c>
      <c r="U284" s="115"/>
      <c r="V284" s="115"/>
      <c r="W284" s="115"/>
      <c r="X284" s="115"/>
      <c r="Y284" s="115"/>
      <c r="Z284" s="115"/>
      <c r="AA284" s="115"/>
      <c r="AB284" s="116"/>
      <c r="AC284" s="115"/>
      <c r="AD284" s="115"/>
      <c r="AE284" s="115" t="s">
        <v>32</v>
      </c>
    </row>
    <row r="285" spans="1:31" s="15" customFormat="1" ht="17.25" customHeight="1">
      <c r="A285" s="135" t="s">
        <v>464</v>
      </c>
      <c r="B285" s="111" t="s">
        <v>68</v>
      </c>
      <c r="C285" s="112" t="s">
        <v>195</v>
      </c>
      <c r="D285" s="112"/>
      <c r="E285" s="112"/>
      <c r="F285" s="112"/>
      <c r="G285" s="113"/>
      <c r="H285" s="114"/>
      <c r="I285" s="114"/>
      <c r="J285" s="114"/>
      <c r="K285" s="115" t="s">
        <v>66</v>
      </c>
      <c r="L285" s="115" t="s">
        <v>66</v>
      </c>
      <c r="M285" s="115" t="s">
        <v>66</v>
      </c>
      <c r="N285" s="115" t="s">
        <v>66</v>
      </c>
      <c r="O285" s="115" t="s">
        <v>66</v>
      </c>
      <c r="P285" s="115" t="s">
        <v>66</v>
      </c>
      <c r="Q285" s="115" t="s">
        <v>66</v>
      </c>
      <c r="R285" s="115" t="s">
        <v>66</v>
      </c>
      <c r="S285" s="115" t="s">
        <v>66</v>
      </c>
      <c r="T285" s="115"/>
      <c r="U285" s="115"/>
      <c r="V285" s="115"/>
      <c r="W285" s="115"/>
      <c r="X285" s="115"/>
      <c r="Y285" s="115"/>
      <c r="Z285" s="115"/>
      <c r="AA285" s="115"/>
      <c r="AB285" s="116"/>
      <c r="AC285" s="115"/>
      <c r="AD285" s="115"/>
      <c r="AE285" s="115"/>
    </row>
    <row r="286" spans="1:31" s="15" customFormat="1" ht="17.25" customHeight="1">
      <c r="A286" s="135" t="s">
        <v>465</v>
      </c>
      <c r="B286" s="111" t="s">
        <v>174</v>
      </c>
      <c r="C286" s="112" t="s">
        <v>195</v>
      </c>
      <c r="D286" s="112"/>
      <c r="E286" s="112"/>
      <c r="F286" s="112"/>
      <c r="G286" s="113"/>
      <c r="H286" s="114"/>
      <c r="I286" s="114"/>
      <c r="J286" s="114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  <c r="Z286" s="115"/>
      <c r="AA286" s="115"/>
      <c r="AB286" s="116"/>
      <c r="AC286" s="115"/>
      <c r="AD286" s="115"/>
      <c r="AE286" s="115"/>
    </row>
    <row r="287" spans="1:31" s="11" customFormat="1" ht="15.75">
      <c r="A287" s="105" t="s">
        <v>466</v>
      </c>
      <c r="B287" s="106" t="s">
        <v>212</v>
      </c>
      <c r="C287" s="95" t="s">
        <v>46</v>
      </c>
      <c r="D287" s="95"/>
      <c r="E287" s="95"/>
      <c r="F287" s="95"/>
      <c r="G287" s="96"/>
      <c r="H287" s="97"/>
      <c r="I287" s="97"/>
      <c r="J287" s="9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8"/>
      <c r="W287" s="108"/>
      <c r="X287" s="108" t="s">
        <v>66</v>
      </c>
      <c r="Y287" s="108"/>
      <c r="Z287" s="108"/>
      <c r="AA287" s="108"/>
      <c r="AB287" s="109"/>
      <c r="AC287" s="107"/>
      <c r="AD287" s="107"/>
      <c r="AE287" s="107"/>
    </row>
    <row r="288" spans="1:31" s="15" customFormat="1" ht="17.25" customHeight="1">
      <c r="A288" s="135" t="s">
        <v>467</v>
      </c>
      <c r="B288" s="111" t="s">
        <v>67</v>
      </c>
      <c r="C288" s="112"/>
      <c r="D288" s="112"/>
      <c r="E288" s="112"/>
      <c r="F288" s="112"/>
      <c r="G288" s="113"/>
      <c r="H288" s="114"/>
      <c r="I288" s="114"/>
      <c r="J288" s="114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 t="s">
        <v>66</v>
      </c>
      <c r="U288" s="115"/>
      <c r="V288" s="115"/>
      <c r="W288" s="115"/>
      <c r="X288" s="115" t="s">
        <v>66</v>
      </c>
      <c r="Y288" s="115"/>
      <c r="Z288" s="115"/>
      <c r="AA288" s="115"/>
      <c r="AB288" s="116"/>
      <c r="AC288" s="115"/>
      <c r="AD288" s="115"/>
      <c r="AE288" s="115"/>
    </row>
    <row r="289" spans="1:31" s="16" customFormat="1" ht="17.25" customHeight="1">
      <c r="A289" s="144" t="s">
        <v>98</v>
      </c>
      <c r="B289" s="128" t="s">
        <v>187</v>
      </c>
      <c r="C289" s="129" t="s">
        <v>195</v>
      </c>
      <c r="D289" s="129"/>
      <c r="E289" s="129"/>
      <c r="F289" s="129"/>
      <c r="G289" s="130"/>
      <c r="H289" s="131"/>
      <c r="I289" s="131"/>
      <c r="J289" s="131"/>
      <c r="K289" s="132"/>
      <c r="L289" s="132"/>
      <c r="M289" s="132"/>
      <c r="N289" s="132"/>
      <c r="O289" s="132"/>
      <c r="P289" s="132"/>
      <c r="Q289" s="132"/>
      <c r="R289" s="132"/>
      <c r="S289" s="132"/>
      <c r="T289" s="132"/>
      <c r="U289" s="132" t="s">
        <v>66</v>
      </c>
      <c r="V289" s="132" t="s">
        <v>66</v>
      </c>
      <c r="W289" s="132" t="s">
        <v>66</v>
      </c>
      <c r="X289" s="132" t="s">
        <v>66</v>
      </c>
      <c r="Y289" s="132"/>
      <c r="Z289" s="132"/>
      <c r="AA289" s="132"/>
      <c r="AB289" s="133" t="s">
        <v>66</v>
      </c>
      <c r="AC289" s="132"/>
      <c r="AD289" s="132"/>
      <c r="AE289" s="132"/>
    </row>
    <row r="290" spans="1:31" s="16" customFormat="1" ht="17.25" customHeight="1">
      <c r="A290" s="144" t="s">
        <v>99</v>
      </c>
      <c r="B290" s="128" t="s">
        <v>188</v>
      </c>
      <c r="C290" s="129" t="s">
        <v>195</v>
      </c>
      <c r="D290" s="129"/>
      <c r="E290" s="129"/>
      <c r="F290" s="129"/>
      <c r="G290" s="130"/>
      <c r="H290" s="131"/>
      <c r="I290" s="131"/>
      <c r="J290" s="131"/>
      <c r="K290" s="132"/>
      <c r="L290" s="132"/>
      <c r="M290" s="132"/>
      <c r="N290" s="132"/>
      <c r="O290" s="132"/>
      <c r="P290" s="132"/>
      <c r="Q290" s="132"/>
      <c r="R290" s="132"/>
      <c r="S290" s="132"/>
      <c r="T290" s="132"/>
      <c r="U290" s="132"/>
      <c r="V290" s="132"/>
      <c r="W290" s="132"/>
      <c r="X290" s="132"/>
      <c r="Y290" s="132"/>
      <c r="Z290" s="132"/>
      <c r="AA290" s="132"/>
      <c r="AB290" s="133"/>
      <c r="AC290" s="132"/>
      <c r="AD290" s="132"/>
      <c r="AE290" s="132"/>
    </row>
    <row r="291" spans="1:31" s="16" customFormat="1" ht="17.25" customHeight="1">
      <c r="A291" s="144" t="s">
        <v>194</v>
      </c>
      <c r="B291" s="128" t="s">
        <v>189</v>
      </c>
      <c r="C291" s="129" t="s">
        <v>195</v>
      </c>
      <c r="D291" s="129"/>
      <c r="E291" s="129"/>
      <c r="F291" s="129"/>
      <c r="G291" s="130"/>
      <c r="H291" s="131"/>
      <c r="I291" s="131"/>
      <c r="J291" s="131"/>
      <c r="K291" s="132"/>
      <c r="L291" s="132"/>
      <c r="M291" s="132"/>
      <c r="N291" s="132"/>
      <c r="O291" s="132"/>
      <c r="P291" s="132"/>
      <c r="Q291" s="132"/>
      <c r="R291" s="132"/>
      <c r="S291" s="132"/>
      <c r="T291" s="132"/>
      <c r="U291" s="132" t="s">
        <v>66</v>
      </c>
      <c r="V291" s="132" t="s">
        <v>66</v>
      </c>
      <c r="W291" s="132" t="s">
        <v>66</v>
      </c>
      <c r="X291" s="132" t="s">
        <v>66</v>
      </c>
      <c r="Y291" s="132"/>
      <c r="Z291" s="132"/>
      <c r="AA291" s="132"/>
      <c r="AB291" s="133" t="s">
        <v>66</v>
      </c>
      <c r="AC291" s="132"/>
      <c r="AD291" s="132"/>
      <c r="AE291" s="132"/>
    </row>
    <row r="292" spans="1:31" s="16" customFormat="1" ht="17.25" customHeight="1">
      <c r="A292" s="144" t="s">
        <v>196</v>
      </c>
      <c r="B292" s="128" t="s">
        <v>191</v>
      </c>
      <c r="C292" s="129"/>
      <c r="D292" s="129"/>
      <c r="E292" s="129"/>
      <c r="F292" s="129"/>
      <c r="G292" s="130"/>
      <c r="H292" s="131"/>
      <c r="I292" s="131"/>
      <c r="J292" s="131"/>
      <c r="K292" s="132"/>
      <c r="L292" s="132"/>
      <c r="M292" s="132"/>
      <c r="N292" s="132"/>
      <c r="O292" s="132"/>
      <c r="P292" s="132"/>
      <c r="Q292" s="132"/>
      <c r="R292" s="132"/>
      <c r="S292" s="132"/>
      <c r="T292" s="132"/>
      <c r="U292" s="132"/>
      <c r="V292" s="132"/>
      <c r="W292" s="132"/>
      <c r="X292" s="132"/>
      <c r="Y292" s="132"/>
      <c r="Z292" s="132"/>
      <c r="AA292" s="132"/>
      <c r="AB292" s="133"/>
      <c r="AC292" s="132"/>
      <c r="AD292" s="132"/>
      <c r="AE292" s="132"/>
    </row>
    <row r="293" spans="1:31" s="59" customFormat="1" ht="17.25" customHeight="1">
      <c r="A293" s="117" t="s">
        <v>268</v>
      </c>
      <c r="B293" s="118" t="s">
        <v>192</v>
      </c>
      <c r="C293" s="119" t="s">
        <v>195</v>
      </c>
      <c r="D293" s="119"/>
      <c r="E293" s="119"/>
      <c r="F293" s="119"/>
      <c r="G293" s="120"/>
      <c r="H293" s="121"/>
      <c r="I293" s="121"/>
      <c r="J293" s="121"/>
      <c r="K293" s="122"/>
      <c r="L293" s="122"/>
      <c r="M293" s="122"/>
      <c r="N293" s="122"/>
      <c r="O293" s="122"/>
      <c r="P293" s="122"/>
      <c r="Q293" s="122"/>
      <c r="R293" s="122"/>
      <c r="S293" s="122"/>
      <c r="T293" s="122"/>
      <c r="U293" s="123" t="s">
        <v>66</v>
      </c>
      <c r="V293" s="122" t="s">
        <v>66</v>
      </c>
      <c r="W293" s="122" t="s">
        <v>66</v>
      </c>
      <c r="X293" s="122" t="s">
        <v>66</v>
      </c>
      <c r="Y293" s="124"/>
      <c r="Z293" s="124"/>
      <c r="AA293" s="122"/>
      <c r="AB293" s="125" t="s">
        <v>66</v>
      </c>
      <c r="AC293" s="122"/>
      <c r="AD293" s="122"/>
      <c r="AE293" s="122"/>
    </row>
    <row r="294" spans="1:31" s="59" customFormat="1" ht="17.25" customHeight="1">
      <c r="A294" s="117" t="s">
        <v>269</v>
      </c>
      <c r="B294" s="118" t="s">
        <v>193</v>
      </c>
      <c r="C294" s="119" t="s">
        <v>195</v>
      </c>
      <c r="D294" s="119"/>
      <c r="E294" s="119"/>
      <c r="F294" s="119"/>
      <c r="G294" s="120"/>
      <c r="H294" s="121"/>
      <c r="I294" s="121"/>
      <c r="J294" s="121"/>
      <c r="K294" s="122"/>
      <c r="L294" s="122"/>
      <c r="M294" s="122"/>
      <c r="N294" s="122"/>
      <c r="O294" s="122"/>
      <c r="P294" s="122"/>
      <c r="Q294" s="122"/>
      <c r="R294" s="122"/>
      <c r="S294" s="122"/>
      <c r="T294" s="122"/>
      <c r="U294" s="123" t="s">
        <v>66</v>
      </c>
      <c r="V294" s="122" t="s">
        <v>66</v>
      </c>
      <c r="W294" s="122" t="s">
        <v>66</v>
      </c>
      <c r="X294" s="122" t="s">
        <v>66</v>
      </c>
      <c r="Y294" s="124"/>
      <c r="Z294" s="124"/>
      <c r="AA294" s="122"/>
      <c r="AB294" s="125" t="s">
        <v>66</v>
      </c>
      <c r="AC294" s="122"/>
      <c r="AD294" s="122"/>
      <c r="AE294" s="122"/>
    </row>
    <row r="295" spans="1:31" s="59" customFormat="1" ht="17.25" customHeight="1">
      <c r="A295" s="117" t="s">
        <v>270</v>
      </c>
      <c r="B295" s="118" t="s">
        <v>193</v>
      </c>
      <c r="C295" s="119" t="s">
        <v>195</v>
      </c>
      <c r="D295" s="119"/>
      <c r="E295" s="119"/>
      <c r="F295" s="119"/>
      <c r="G295" s="120"/>
      <c r="H295" s="121"/>
      <c r="I295" s="121"/>
      <c r="J295" s="121"/>
      <c r="K295" s="122"/>
      <c r="L295" s="122"/>
      <c r="M295" s="122"/>
      <c r="N295" s="122"/>
      <c r="O295" s="122"/>
      <c r="P295" s="122"/>
      <c r="Q295" s="122"/>
      <c r="R295" s="122"/>
      <c r="S295" s="122"/>
      <c r="T295" s="122"/>
      <c r="U295" s="123" t="s">
        <v>66</v>
      </c>
      <c r="V295" s="122" t="s">
        <v>66</v>
      </c>
      <c r="W295" s="122" t="s">
        <v>66</v>
      </c>
      <c r="X295" s="122" t="s">
        <v>66</v>
      </c>
      <c r="Y295" s="124"/>
      <c r="Z295" s="124"/>
      <c r="AA295" s="122"/>
      <c r="AB295" s="125" t="s">
        <v>66</v>
      </c>
      <c r="AC295" s="122"/>
      <c r="AD295" s="122"/>
      <c r="AE295" s="122"/>
    </row>
    <row r="296" spans="1:31" s="59" customFormat="1" ht="17.25" customHeight="1">
      <c r="A296" s="117" t="s">
        <v>457</v>
      </c>
      <c r="B296" s="118" t="s">
        <v>197</v>
      </c>
      <c r="C296" s="119" t="s">
        <v>195</v>
      </c>
      <c r="D296" s="119"/>
      <c r="E296" s="119"/>
      <c r="F296" s="119"/>
      <c r="G296" s="120"/>
      <c r="H296" s="121"/>
      <c r="I296" s="121"/>
      <c r="J296" s="121"/>
      <c r="K296" s="122"/>
      <c r="L296" s="122"/>
      <c r="M296" s="122"/>
      <c r="N296" s="122"/>
      <c r="O296" s="122"/>
      <c r="P296" s="122"/>
      <c r="Q296" s="122"/>
      <c r="R296" s="122"/>
      <c r="S296" s="122"/>
      <c r="T296" s="122"/>
      <c r="U296" s="123"/>
      <c r="V296" s="122"/>
      <c r="W296" s="122"/>
      <c r="X296" s="122"/>
      <c r="Y296" s="124"/>
      <c r="Z296" s="124"/>
      <c r="AA296" s="122"/>
      <c r="AB296" s="125"/>
      <c r="AC296" s="122"/>
      <c r="AD296" s="122"/>
      <c r="AE296" s="122"/>
    </row>
    <row r="297" spans="1:31" s="11" customFormat="1" ht="17.25" customHeight="1">
      <c r="A297" s="105" t="s">
        <v>468</v>
      </c>
      <c r="B297" s="106" t="s">
        <v>68</v>
      </c>
      <c r="C297" s="95"/>
      <c r="D297" s="95"/>
      <c r="E297" s="95"/>
      <c r="F297" s="95"/>
      <c r="G297" s="96"/>
      <c r="H297" s="97"/>
      <c r="I297" s="97"/>
      <c r="J297" s="97"/>
      <c r="K297" s="107" t="s">
        <v>66</v>
      </c>
      <c r="L297" s="107" t="s">
        <v>66</v>
      </c>
      <c r="M297" s="107" t="s">
        <v>66</v>
      </c>
      <c r="N297" s="107" t="s">
        <v>66</v>
      </c>
      <c r="O297" s="107" t="s">
        <v>66</v>
      </c>
      <c r="P297" s="107" t="s">
        <v>66</v>
      </c>
      <c r="Q297" s="107" t="s">
        <v>66</v>
      </c>
      <c r="R297" s="107" t="s">
        <v>66</v>
      </c>
      <c r="S297" s="107" t="s">
        <v>66</v>
      </c>
      <c r="T297" s="107" t="s">
        <v>66</v>
      </c>
      <c r="U297" s="107"/>
      <c r="V297" s="108"/>
      <c r="W297" s="108"/>
      <c r="X297" s="108" t="s">
        <v>66</v>
      </c>
      <c r="Y297" s="108"/>
      <c r="Z297" s="108"/>
      <c r="AA297" s="108"/>
      <c r="AB297" s="109"/>
      <c r="AC297" s="107"/>
      <c r="AD297" s="107"/>
      <c r="AE297" s="107"/>
    </row>
    <row r="298" spans="1:31" s="16" customFormat="1" ht="17.25" customHeight="1">
      <c r="A298" s="144" t="s">
        <v>98</v>
      </c>
      <c r="B298" s="128" t="s">
        <v>187</v>
      </c>
      <c r="C298" s="129" t="s">
        <v>195</v>
      </c>
      <c r="D298" s="129"/>
      <c r="E298" s="129"/>
      <c r="F298" s="129"/>
      <c r="G298" s="130"/>
      <c r="H298" s="131"/>
      <c r="I298" s="131"/>
      <c r="J298" s="131"/>
      <c r="K298" s="132"/>
      <c r="L298" s="132"/>
      <c r="M298" s="132"/>
      <c r="N298" s="132"/>
      <c r="O298" s="132"/>
      <c r="P298" s="132"/>
      <c r="Q298" s="132"/>
      <c r="R298" s="132"/>
      <c r="S298" s="132"/>
      <c r="T298" s="132"/>
      <c r="U298" s="132" t="s">
        <v>66</v>
      </c>
      <c r="V298" s="132" t="s">
        <v>66</v>
      </c>
      <c r="W298" s="132" t="s">
        <v>66</v>
      </c>
      <c r="X298" s="132" t="s">
        <v>66</v>
      </c>
      <c r="Y298" s="132"/>
      <c r="Z298" s="132"/>
      <c r="AA298" s="132"/>
      <c r="AB298" s="133" t="s">
        <v>66</v>
      </c>
      <c r="AC298" s="132"/>
      <c r="AD298" s="132"/>
      <c r="AE298" s="132"/>
    </row>
    <row r="299" spans="1:31" s="16" customFormat="1" ht="17.25" customHeight="1">
      <c r="A299" s="144" t="s">
        <v>99</v>
      </c>
      <c r="B299" s="128" t="s">
        <v>188</v>
      </c>
      <c r="C299" s="129" t="s">
        <v>195</v>
      </c>
      <c r="D299" s="129"/>
      <c r="E299" s="129"/>
      <c r="F299" s="129"/>
      <c r="G299" s="130"/>
      <c r="H299" s="131"/>
      <c r="I299" s="131"/>
      <c r="J299" s="131"/>
      <c r="K299" s="132"/>
      <c r="L299" s="132"/>
      <c r="M299" s="132"/>
      <c r="N299" s="132"/>
      <c r="O299" s="132"/>
      <c r="P299" s="132"/>
      <c r="Q299" s="132"/>
      <c r="R299" s="132"/>
      <c r="S299" s="132"/>
      <c r="T299" s="132"/>
      <c r="U299" s="132"/>
      <c r="V299" s="132"/>
      <c r="W299" s="132"/>
      <c r="X299" s="132"/>
      <c r="Y299" s="132"/>
      <c r="Z299" s="132"/>
      <c r="AA299" s="132"/>
      <c r="AB299" s="133"/>
      <c r="AC299" s="132"/>
      <c r="AD299" s="132"/>
      <c r="AE299" s="132"/>
    </row>
    <row r="300" spans="1:31" s="16" customFormat="1" ht="17.25" customHeight="1">
      <c r="A300" s="144" t="s">
        <v>194</v>
      </c>
      <c r="B300" s="128" t="s">
        <v>189</v>
      </c>
      <c r="C300" s="129" t="s">
        <v>195</v>
      </c>
      <c r="D300" s="129"/>
      <c r="E300" s="129"/>
      <c r="F300" s="129"/>
      <c r="G300" s="130"/>
      <c r="H300" s="131"/>
      <c r="I300" s="131"/>
      <c r="J300" s="131"/>
      <c r="K300" s="132"/>
      <c r="L300" s="132"/>
      <c r="M300" s="132"/>
      <c r="N300" s="132"/>
      <c r="O300" s="132"/>
      <c r="P300" s="132"/>
      <c r="Q300" s="132"/>
      <c r="R300" s="132"/>
      <c r="S300" s="132"/>
      <c r="T300" s="132"/>
      <c r="U300" s="132" t="s">
        <v>66</v>
      </c>
      <c r="V300" s="132" t="s">
        <v>66</v>
      </c>
      <c r="W300" s="132" t="s">
        <v>66</v>
      </c>
      <c r="X300" s="132" t="s">
        <v>66</v>
      </c>
      <c r="Y300" s="132"/>
      <c r="Z300" s="132"/>
      <c r="AA300" s="132"/>
      <c r="AB300" s="133" t="s">
        <v>66</v>
      </c>
      <c r="AC300" s="132"/>
      <c r="AD300" s="132"/>
      <c r="AE300" s="132"/>
    </row>
    <row r="301" spans="1:31" s="16" customFormat="1" ht="17.25" customHeight="1">
      <c r="A301" s="144" t="s">
        <v>196</v>
      </c>
      <c r="B301" s="128" t="s">
        <v>191</v>
      </c>
      <c r="C301" s="129"/>
      <c r="D301" s="129"/>
      <c r="E301" s="129"/>
      <c r="F301" s="129"/>
      <c r="G301" s="130"/>
      <c r="H301" s="131"/>
      <c r="I301" s="131"/>
      <c r="J301" s="131"/>
      <c r="K301" s="132"/>
      <c r="L301" s="132"/>
      <c r="M301" s="132"/>
      <c r="N301" s="132"/>
      <c r="O301" s="132"/>
      <c r="P301" s="132"/>
      <c r="Q301" s="132"/>
      <c r="R301" s="132"/>
      <c r="S301" s="132"/>
      <c r="T301" s="132"/>
      <c r="U301" s="132"/>
      <c r="V301" s="132"/>
      <c r="W301" s="132"/>
      <c r="X301" s="132"/>
      <c r="Y301" s="132"/>
      <c r="Z301" s="132"/>
      <c r="AA301" s="132"/>
      <c r="AB301" s="133"/>
      <c r="AC301" s="132"/>
      <c r="AD301" s="132"/>
      <c r="AE301" s="132"/>
    </row>
    <row r="302" spans="1:31" s="59" customFormat="1" ht="17.25" customHeight="1">
      <c r="A302" s="117" t="s">
        <v>268</v>
      </c>
      <c r="B302" s="118" t="s">
        <v>192</v>
      </c>
      <c r="C302" s="119" t="s">
        <v>195</v>
      </c>
      <c r="D302" s="119"/>
      <c r="E302" s="119"/>
      <c r="F302" s="119"/>
      <c r="G302" s="120"/>
      <c r="H302" s="121"/>
      <c r="I302" s="121"/>
      <c r="J302" s="121"/>
      <c r="K302" s="122"/>
      <c r="L302" s="122"/>
      <c r="M302" s="122"/>
      <c r="N302" s="122"/>
      <c r="O302" s="122"/>
      <c r="P302" s="122"/>
      <c r="Q302" s="122"/>
      <c r="R302" s="122"/>
      <c r="S302" s="122"/>
      <c r="T302" s="122"/>
      <c r="U302" s="123" t="s">
        <v>66</v>
      </c>
      <c r="V302" s="122" t="s">
        <v>66</v>
      </c>
      <c r="W302" s="122" t="s">
        <v>66</v>
      </c>
      <c r="X302" s="122" t="s">
        <v>66</v>
      </c>
      <c r="Y302" s="124"/>
      <c r="Z302" s="124"/>
      <c r="AA302" s="122"/>
      <c r="AB302" s="125" t="s">
        <v>66</v>
      </c>
      <c r="AC302" s="122"/>
      <c r="AD302" s="122"/>
      <c r="AE302" s="122"/>
    </row>
    <row r="303" spans="1:31" s="59" customFormat="1" ht="17.25" customHeight="1">
      <c r="A303" s="117" t="s">
        <v>269</v>
      </c>
      <c r="B303" s="118" t="s">
        <v>193</v>
      </c>
      <c r="C303" s="119" t="s">
        <v>195</v>
      </c>
      <c r="D303" s="119"/>
      <c r="E303" s="119"/>
      <c r="F303" s="119"/>
      <c r="G303" s="120"/>
      <c r="H303" s="121"/>
      <c r="I303" s="121"/>
      <c r="J303" s="121"/>
      <c r="K303" s="122"/>
      <c r="L303" s="122"/>
      <c r="M303" s="122"/>
      <c r="N303" s="122"/>
      <c r="O303" s="122"/>
      <c r="P303" s="122"/>
      <c r="Q303" s="122"/>
      <c r="R303" s="122"/>
      <c r="S303" s="122"/>
      <c r="T303" s="122"/>
      <c r="U303" s="123" t="s">
        <v>66</v>
      </c>
      <c r="V303" s="122" t="s">
        <v>66</v>
      </c>
      <c r="W303" s="122" t="s">
        <v>66</v>
      </c>
      <c r="X303" s="122" t="s">
        <v>66</v>
      </c>
      <c r="Y303" s="124"/>
      <c r="Z303" s="124"/>
      <c r="AA303" s="122"/>
      <c r="AB303" s="125" t="s">
        <v>66</v>
      </c>
      <c r="AC303" s="122"/>
      <c r="AD303" s="122"/>
      <c r="AE303" s="122"/>
    </row>
    <row r="304" spans="1:31" s="59" customFormat="1" ht="17.25" customHeight="1">
      <c r="A304" s="117" t="s">
        <v>270</v>
      </c>
      <c r="B304" s="118" t="s">
        <v>193</v>
      </c>
      <c r="C304" s="119" t="s">
        <v>195</v>
      </c>
      <c r="D304" s="119"/>
      <c r="E304" s="119"/>
      <c r="F304" s="119"/>
      <c r="G304" s="120"/>
      <c r="H304" s="121"/>
      <c r="I304" s="121"/>
      <c r="J304" s="121"/>
      <c r="K304" s="122"/>
      <c r="L304" s="122"/>
      <c r="M304" s="122"/>
      <c r="N304" s="122"/>
      <c r="O304" s="122"/>
      <c r="P304" s="122"/>
      <c r="Q304" s="122"/>
      <c r="R304" s="122"/>
      <c r="S304" s="122"/>
      <c r="T304" s="122"/>
      <c r="U304" s="123" t="s">
        <v>66</v>
      </c>
      <c r="V304" s="122" t="s">
        <v>66</v>
      </c>
      <c r="W304" s="122" t="s">
        <v>66</v>
      </c>
      <c r="X304" s="122" t="s">
        <v>66</v>
      </c>
      <c r="Y304" s="124"/>
      <c r="Z304" s="124"/>
      <c r="AA304" s="122"/>
      <c r="AB304" s="125" t="s">
        <v>66</v>
      </c>
      <c r="AC304" s="122"/>
      <c r="AD304" s="122"/>
      <c r="AE304" s="122"/>
    </row>
    <row r="305" spans="1:31" s="59" customFormat="1" ht="17.25" customHeight="1">
      <c r="A305" s="117" t="s">
        <v>457</v>
      </c>
      <c r="B305" s="118" t="s">
        <v>197</v>
      </c>
      <c r="C305" s="119" t="s">
        <v>195</v>
      </c>
      <c r="D305" s="119"/>
      <c r="E305" s="119"/>
      <c r="F305" s="119"/>
      <c r="G305" s="120"/>
      <c r="H305" s="121"/>
      <c r="I305" s="121"/>
      <c r="J305" s="121"/>
      <c r="K305" s="122"/>
      <c r="L305" s="122"/>
      <c r="M305" s="122"/>
      <c r="N305" s="122"/>
      <c r="O305" s="122"/>
      <c r="P305" s="122"/>
      <c r="Q305" s="122"/>
      <c r="R305" s="122"/>
      <c r="S305" s="122"/>
      <c r="T305" s="122"/>
      <c r="U305" s="123"/>
      <c r="V305" s="122"/>
      <c r="W305" s="122"/>
      <c r="X305" s="122"/>
      <c r="Y305" s="124"/>
      <c r="Z305" s="124"/>
      <c r="AA305" s="122"/>
      <c r="AB305" s="125"/>
      <c r="AC305" s="122"/>
      <c r="AD305" s="122"/>
      <c r="AE305" s="122"/>
    </row>
    <row r="306" spans="1:31" s="11" customFormat="1" ht="17.25" customHeight="1">
      <c r="A306" s="105" t="s">
        <v>469</v>
      </c>
      <c r="B306" s="106" t="s">
        <v>174</v>
      </c>
      <c r="C306" s="95"/>
      <c r="D306" s="95"/>
      <c r="E306" s="95"/>
      <c r="F306" s="95"/>
      <c r="G306" s="96"/>
      <c r="H306" s="97"/>
      <c r="I306" s="97"/>
      <c r="J306" s="9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8"/>
      <c r="W306" s="108"/>
      <c r="X306" s="108"/>
      <c r="Y306" s="108"/>
      <c r="Z306" s="108"/>
      <c r="AA306" s="108"/>
      <c r="AB306" s="109"/>
      <c r="AC306" s="107"/>
      <c r="AD306" s="107"/>
      <c r="AE306" s="107"/>
    </row>
    <row r="307" spans="1:31" s="16" customFormat="1" ht="17.25" customHeight="1">
      <c r="A307" s="144" t="s">
        <v>98</v>
      </c>
      <c r="B307" s="128" t="s">
        <v>189</v>
      </c>
      <c r="C307" s="129" t="s">
        <v>195</v>
      </c>
      <c r="D307" s="129"/>
      <c r="E307" s="129"/>
      <c r="F307" s="129"/>
      <c r="G307" s="130"/>
      <c r="H307" s="131"/>
      <c r="I307" s="131"/>
      <c r="J307" s="131"/>
      <c r="K307" s="132"/>
      <c r="L307" s="132"/>
      <c r="M307" s="132"/>
      <c r="N307" s="132"/>
      <c r="O307" s="132"/>
      <c r="P307" s="132"/>
      <c r="Q307" s="132"/>
      <c r="R307" s="132"/>
      <c r="S307" s="132"/>
      <c r="T307" s="132"/>
      <c r="U307" s="132" t="s">
        <v>66</v>
      </c>
      <c r="V307" s="132" t="s">
        <v>66</v>
      </c>
      <c r="W307" s="132" t="s">
        <v>66</v>
      </c>
      <c r="X307" s="132" t="s">
        <v>66</v>
      </c>
      <c r="Y307" s="132"/>
      <c r="Z307" s="132"/>
      <c r="AA307" s="132"/>
      <c r="AB307" s="133" t="s">
        <v>66</v>
      </c>
      <c r="AC307" s="132"/>
      <c r="AD307" s="132"/>
      <c r="AE307" s="132"/>
    </row>
    <row r="308" spans="1:31" s="16" customFormat="1" ht="17.25" customHeight="1">
      <c r="A308" s="144" t="s">
        <v>99</v>
      </c>
      <c r="B308" s="128" t="s">
        <v>191</v>
      </c>
      <c r="C308" s="129"/>
      <c r="D308" s="129"/>
      <c r="E308" s="129"/>
      <c r="F308" s="129"/>
      <c r="G308" s="130"/>
      <c r="H308" s="131"/>
      <c r="I308" s="131"/>
      <c r="J308" s="131"/>
      <c r="K308" s="132"/>
      <c r="L308" s="132"/>
      <c r="M308" s="132"/>
      <c r="N308" s="132"/>
      <c r="O308" s="132"/>
      <c r="P308" s="132"/>
      <c r="Q308" s="132"/>
      <c r="R308" s="132"/>
      <c r="S308" s="132"/>
      <c r="T308" s="132"/>
      <c r="U308" s="132"/>
      <c r="V308" s="132"/>
      <c r="W308" s="132"/>
      <c r="X308" s="132"/>
      <c r="Y308" s="132"/>
      <c r="Z308" s="132"/>
      <c r="AA308" s="132"/>
      <c r="AB308" s="133"/>
      <c r="AC308" s="132"/>
      <c r="AD308" s="132"/>
      <c r="AE308" s="132"/>
    </row>
    <row r="309" spans="1:31" s="59" customFormat="1" ht="17.25" customHeight="1">
      <c r="A309" s="117" t="s">
        <v>268</v>
      </c>
      <c r="B309" s="118" t="s">
        <v>192</v>
      </c>
      <c r="C309" s="119" t="s">
        <v>195</v>
      </c>
      <c r="D309" s="119"/>
      <c r="E309" s="119"/>
      <c r="F309" s="119"/>
      <c r="G309" s="120"/>
      <c r="H309" s="121"/>
      <c r="I309" s="121"/>
      <c r="J309" s="121"/>
      <c r="K309" s="122"/>
      <c r="L309" s="122"/>
      <c r="M309" s="122"/>
      <c r="N309" s="122"/>
      <c r="O309" s="122"/>
      <c r="P309" s="122"/>
      <c r="Q309" s="122"/>
      <c r="R309" s="122"/>
      <c r="S309" s="122"/>
      <c r="T309" s="122"/>
      <c r="U309" s="123" t="s">
        <v>66</v>
      </c>
      <c r="V309" s="122" t="s">
        <v>66</v>
      </c>
      <c r="W309" s="122" t="s">
        <v>66</v>
      </c>
      <c r="X309" s="122" t="s">
        <v>66</v>
      </c>
      <c r="Y309" s="124"/>
      <c r="Z309" s="124"/>
      <c r="AA309" s="122"/>
      <c r="AB309" s="125" t="s">
        <v>66</v>
      </c>
      <c r="AC309" s="122"/>
      <c r="AD309" s="122"/>
      <c r="AE309" s="122"/>
    </row>
    <row r="310" spans="1:31" s="59" customFormat="1" ht="17.25" customHeight="1">
      <c r="A310" s="117" t="s">
        <v>269</v>
      </c>
      <c r="B310" s="118" t="s">
        <v>193</v>
      </c>
      <c r="C310" s="119" t="s">
        <v>195</v>
      </c>
      <c r="D310" s="119"/>
      <c r="E310" s="119"/>
      <c r="F310" s="119"/>
      <c r="G310" s="120"/>
      <c r="H310" s="121"/>
      <c r="I310" s="121"/>
      <c r="J310" s="121"/>
      <c r="K310" s="122"/>
      <c r="L310" s="122"/>
      <c r="M310" s="122"/>
      <c r="N310" s="122"/>
      <c r="O310" s="122"/>
      <c r="P310" s="122"/>
      <c r="Q310" s="122"/>
      <c r="R310" s="122"/>
      <c r="S310" s="122"/>
      <c r="T310" s="122"/>
      <c r="U310" s="123" t="s">
        <v>66</v>
      </c>
      <c r="V310" s="122" t="s">
        <v>66</v>
      </c>
      <c r="W310" s="122" t="s">
        <v>66</v>
      </c>
      <c r="X310" s="122" t="s">
        <v>66</v>
      </c>
      <c r="Y310" s="124"/>
      <c r="Z310" s="124"/>
      <c r="AA310" s="122"/>
      <c r="AB310" s="125" t="s">
        <v>66</v>
      </c>
      <c r="AC310" s="122"/>
      <c r="AD310" s="122"/>
      <c r="AE310" s="122"/>
    </row>
    <row r="311" spans="1:31" s="59" customFormat="1" ht="17.25" customHeight="1">
      <c r="A311" s="117" t="s">
        <v>270</v>
      </c>
      <c r="B311" s="118" t="s">
        <v>193</v>
      </c>
      <c r="C311" s="119" t="s">
        <v>195</v>
      </c>
      <c r="D311" s="119"/>
      <c r="E311" s="119"/>
      <c r="F311" s="119"/>
      <c r="G311" s="120"/>
      <c r="H311" s="121"/>
      <c r="I311" s="121"/>
      <c r="J311" s="121"/>
      <c r="K311" s="122"/>
      <c r="L311" s="122"/>
      <c r="M311" s="122"/>
      <c r="N311" s="122"/>
      <c r="O311" s="122"/>
      <c r="P311" s="122"/>
      <c r="Q311" s="122"/>
      <c r="R311" s="122"/>
      <c r="S311" s="122"/>
      <c r="T311" s="122"/>
      <c r="U311" s="123" t="s">
        <v>66</v>
      </c>
      <c r="V311" s="122" t="s">
        <v>66</v>
      </c>
      <c r="W311" s="122" t="s">
        <v>66</v>
      </c>
      <c r="X311" s="122" t="s">
        <v>66</v>
      </c>
      <c r="Y311" s="124"/>
      <c r="Z311" s="124"/>
      <c r="AA311" s="122"/>
      <c r="AB311" s="125" t="s">
        <v>66</v>
      </c>
      <c r="AC311" s="122"/>
      <c r="AD311" s="122"/>
      <c r="AE311" s="122"/>
    </row>
    <row r="312" spans="1:31" s="59" customFormat="1" ht="17.25" customHeight="1">
      <c r="A312" s="117" t="s">
        <v>457</v>
      </c>
      <c r="B312" s="118" t="s">
        <v>197</v>
      </c>
      <c r="C312" s="119" t="s">
        <v>195</v>
      </c>
      <c r="D312" s="119"/>
      <c r="E312" s="119"/>
      <c r="F312" s="119"/>
      <c r="G312" s="120"/>
      <c r="H312" s="121"/>
      <c r="I312" s="121"/>
      <c r="J312" s="121"/>
      <c r="K312" s="122"/>
      <c r="L312" s="122"/>
      <c r="M312" s="122"/>
      <c r="N312" s="122"/>
      <c r="O312" s="122"/>
      <c r="P312" s="122"/>
      <c r="Q312" s="122"/>
      <c r="R312" s="122"/>
      <c r="S312" s="122"/>
      <c r="T312" s="122"/>
      <c r="U312" s="123"/>
      <c r="V312" s="122"/>
      <c r="W312" s="122"/>
      <c r="X312" s="122"/>
      <c r="Y312" s="124"/>
      <c r="Z312" s="124"/>
      <c r="AA312" s="122"/>
      <c r="AB312" s="125"/>
      <c r="AC312" s="122"/>
      <c r="AD312" s="122"/>
      <c r="AE312" s="122"/>
    </row>
    <row r="313" spans="1:31" s="13" customFormat="1" ht="17.25" customHeight="1">
      <c r="A313" s="80">
        <v>4</v>
      </c>
      <c r="B313" s="81" t="s">
        <v>399</v>
      </c>
      <c r="C313" s="82"/>
      <c r="D313" s="82"/>
      <c r="E313" s="82"/>
      <c r="F313" s="82"/>
      <c r="G313" s="83"/>
      <c r="H313" s="84"/>
      <c r="I313" s="84"/>
      <c r="J313" s="84"/>
      <c r="K313" s="93"/>
      <c r="L313" s="93"/>
      <c r="M313" s="93"/>
      <c r="N313" s="93"/>
      <c r="O313" s="93"/>
      <c r="P313" s="93"/>
      <c r="Q313" s="93"/>
      <c r="R313" s="93"/>
      <c r="S313" s="93"/>
      <c r="T313" s="93"/>
      <c r="U313" s="93"/>
      <c r="V313" s="93"/>
      <c r="W313" s="93"/>
      <c r="X313" s="93" t="s">
        <v>66</v>
      </c>
      <c r="Y313" s="93"/>
      <c r="Z313" s="93"/>
      <c r="AA313" s="93"/>
      <c r="AB313" s="94"/>
      <c r="AC313" s="93"/>
      <c r="AD313" s="93"/>
      <c r="AE313" s="93"/>
    </row>
    <row r="314" spans="1:31" s="11" customFormat="1" ht="31.5">
      <c r="A314" s="105" t="s">
        <v>171</v>
      </c>
      <c r="B314" s="106" t="s">
        <v>427</v>
      </c>
      <c r="C314" s="95" t="s">
        <v>46</v>
      </c>
      <c r="D314" s="95"/>
      <c r="E314" s="95"/>
      <c r="F314" s="95"/>
      <c r="G314" s="96"/>
      <c r="H314" s="97"/>
      <c r="I314" s="97"/>
      <c r="J314" s="97"/>
      <c r="K314" s="107" t="s">
        <v>66</v>
      </c>
      <c r="L314" s="107" t="s">
        <v>66</v>
      </c>
      <c r="M314" s="107" t="s">
        <v>66</v>
      </c>
      <c r="N314" s="107" t="s">
        <v>66</v>
      </c>
      <c r="O314" s="107" t="s">
        <v>66</v>
      </c>
      <c r="P314" s="107" t="s">
        <v>66</v>
      </c>
      <c r="Q314" s="107" t="s">
        <v>66</v>
      </c>
      <c r="R314" s="107" t="s">
        <v>66</v>
      </c>
      <c r="S314" s="107" t="s">
        <v>66</v>
      </c>
      <c r="T314" s="107" t="s">
        <v>66</v>
      </c>
      <c r="U314" s="107"/>
      <c r="V314" s="108"/>
      <c r="W314" s="108"/>
      <c r="X314" s="108" t="s">
        <v>66</v>
      </c>
      <c r="Y314" s="108"/>
      <c r="Z314" s="108"/>
      <c r="AA314" s="108"/>
      <c r="AB314" s="109"/>
      <c r="AC314" s="107"/>
      <c r="AD314" s="107"/>
      <c r="AE314" s="107"/>
    </row>
    <row r="315" spans="1:31" s="15" customFormat="1" ht="17.25" customHeight="1">
      <c r="A315" s="135" t="s">
        <v>470</v>
      </c>
      <c r="B315" s="111" t="s">
        <v>67</v>
      </c>
      <c r="C315" s="112" t="s">
        <v>46</v>
      </c>
      <c r="D315" s="112"/>
      <c r="E315" s="112"/>
      <c r="F315" s="112"/>
      <c r="G315" s="113"/>
      <c r="H315" s="114"/>
      <c r="I315" s="114"/>
      <c r="J315" s="114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 t="s">
        <v>66</v>
      </c>
      <c r="U315" s="115"/>
      <c r="V315" s="115"/>
      <c r="W315" s="115"/>
      <c r="X315" s="115"/>
      <c r="Y315" s="115"/>
      <c r="Z315" s="115"/>
      <c r="AA315" s="115"/>
      <c r="AB315" s="116"/>
      <c r="AC315" s="115"/>
      <c r="AD315" s="115"/>
      <c r="AE315" s="115" t="s">
        <v>32</v>
      </c>
    </row>
    <row r="316" spans="1:31" s="15" customFormat="1" ht="17.25" customHeight="1">
      <c r="A316" s="135" t="s">
        <v>471</v>
      </c>
      <c r="B316" s="111" t="s">
        <v>68</v>
      </c>
      <c r="C316" s="112" t="s">
        <v>46</v>
      </c>
      <c r="D316" s="112"/>
      <c r="E316" s="112"/>
      <c r="F316" s="112"/>
      <c r="G316" s="113"/>
      <c r="H316" s="114"/>
      <c r="I316" s="114"/>
      <c r="J316" s="114"/>
      <c r="K316" s="115" t="s">
        <v>66</v>
      </c>
      <c r="L316" s="115" t="s">
        <v>66</v>
      </c>
      <c r="M316" s="115" t="s">
        <v>66</v>
      </c>
      <c r="N316" s="115" t="s">
        <v>66</v>
      </c>
      <c r="O316" s="115" t="s">
        <v>66</v>
      </c>
      <c r="P316" s="115" t="s">
        <v>66</v>
      </c>
      <c r="Q316" s="115" t="s">
        <v>66</v>
      </c>
      <c r="R316" s="115" t="s">
        <v>66</v>
      </c>
      <c r="S316" s="115" t="s">
        <v>66</v>
      </c>
      <c r="T316" s="115"/>
      <c r="U316" s="115"/>
      <c r="V316" s="115"/>
      <c r="W316" s="115"/>
      <c r="X316" s="115"/>
      <c r="Y316" s="115"/>
      <c r="Z316" s="115"/>
      <c r="AA316" s="115"/>
      <c r="AB316" s="116"/>
      <c r="AC316" s="115"/>
      <c r="AD316" s="115"/>
      <c r="AE316" s="115"/>
    </row>
    <row r="317" spans="1:31" s="15" customFormat="1" ht="17.25" customHeight="1">
      <c r="A317" s="135" t="s">
        <v>472</v>
      </c>
      <c r="B317" s="111" t="s">
        <v>174</v>
      </c>
      <c r="C317" s="112" t="s">
        <v>46</v>
      </c>
      <c r="D317" s="112"/>
      <c r="E317" s="112"/>
      <c r="F317" s="112"/>
      <c r="G317" s="113"/>
      <c r="H317" s="114"/>
      <c r="I317" s="114"/>
      <c r="J317" s="114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  <c r="Z317" s="115"/>
      <c r="AA317" s="115"/>
      <c r="AB317" s="116"/>
      <c r="AC317" s="115"/>
      <c r="AD317" s="115"/>
      <c r="AE317" s="115"/>
    </row>
    <row r="318" spans="1:31" s="11" customFormat="1" ht="31.5">
      <c r="A318" s="105" t="s">
        <v>175</v>
      </c>
      <c r="B318" s="106" t="s">
        <v>400</v>
      </c>
      <c r="C318" s="95" t="s">
        <v>46</v>
      </c>
      <c r="D318" s="95"/>
      <c r="E318" s="95"/>
      <c r="F318" s="95"/>
      <c r="G318" s="96"/>
      <c r="H318" s="97"/>
      <c r="I318" s="97"/>
      <c r="J318" s="97"/>
      <c r="K318" s="107" t="s">
        <v>66</v>
      </c>
      <c r="L318" s="107" t="s">
        <v>66</v>
      </c>
      <c r="M318" s="107" t="s">
        <v>66</v>
      </c>
      <c r="N318" s="107" t="s">
        <v>66</v>
      </c>
      <c r="O318" s="107" t="s">
        <v>66</v>
      </c>
      <c r="P318" s="107" t="s">
        <v>66</v>
      </c>
      <c r="Q318" s="107" t="s">
        <v>66</v>
      </c>
      <c r="R318" s="107" t="s">
        <v>66</v>
      </c>
      <c r="S318" s="107" t="s">
        <v>66</v>
      </c>
      <c r="T318" s="107" t="s">
        <v>66</v>
      </c>
      <c r="U318" s="107"/>
      <c r="V318" s="108"/>
      <c r="W318" s="108"/>
      <c r="X318" s="108" t="s">
        <v>66</v>
      </c>
      <c r="Y318" s="108"/>
      <c r="Z318" s="108"/>
      <c r="AA318" s="108"/>
      <c r="AB318" s="109"/>
      <c r="AC318" s="107"/>
      <c r="AD318" s="107"/>
      <c r="AE318" s="107"/>
    </row>
    <row r="319" spans="1:31" s="15" customFormat="1" ht="17.25" customHeight="1">
      <c r="A319" s="135" t="s">
        <v>473</v>
      </c>
      <c r="B319" s="111" t="s">
        <v>67</v>
      </c>
      <c r="C319" s="112" t="s">
        <v>46</v>
      </c>
      <c r="D319" s="112"/>
      <c r="E319" s="112"/>
      <c r="F319" s="112"/>
      <c r="G319" s="113"/>
      <c r="H319" s="114"/>
      <c r="I319" s="114"/>
      <c r="J319" s="114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 t="s">
        <v>66</v>
      </c>
      <c r="U319" s="115"/>
      <c r="V319" s="115"/>
      <c r="W319" s="115"/>
      <c r="X319" s="115"/>
      <c r="Y319" s="115"/>
      <c r="Z319" s="115"/>
      <c r="AA319" s="115"/>
      <c r="AB319" s="116"/>
      <c r="AC319" s="115"/>
      <c r="AD319" s="115"/>
      <c r="AE319" s="115" t="s">
        <v>32</v>
      </c>
    </row>
    <row r="320" spans="1:31" s="15" customFormat="1" ht="17.25" customHeight="1">
      <c r="A320" s="135" t="s">
        <v>474</v>
      </c>
      <c r="B320" s="111" t="s">
        <v>68</v>
      </c>
      <c r="C320" s="112" t="s">
        <v>46</v>
      </c>
      <c r="D320" s="112"/>
      <c r="E320" s="112"/>
      <c r="F320" s="112"/>
      <c r="G320" s="113"/>
      <c r="H320" s="114"/>
      <c r="I320" s="114"/>
      <c r="J320" s="114"/>
      <c r="K320" s="115" t="s">
        <v>66</v>
      </c>
      <c r="L320" s="115" t="s">
        <v>66</v>
      </c>
      <c r="M320" s="115" t="s">
        <v>66</v>
      </c>
      <c r="N320" s="115" t="s">
        <v>66</v>
      </c>
      <c r="O320" s="115" t="s">
        <v>66</v>
      </c>
      <c r="P320" s="115" t="s">
        <v>66</v>
      </c>
      <c r="Q320" s="115" t="s">
        <v>66</v>
      </c>
      <c r="R320" s="115" t="s">
        <v>66</v>
      </c>
      <c r="S320" s="115" t="s">
        <v>66</v>
      </c>
      <c r="T320" s="115"/>
      <c r="U320" s="115"/>
      <c r="V320" s="115"/>
      <c r="W320" s="115"/>
      <c r="X320" s="115"/>
      <c r="Y320" s="115"/>
      <c r="Z320" s="115"/>
      <c r="AA320" s="115"/>
      <c r="AB320" s="116"/>
      <c r="AC320" s="115"/>
      <c r="AD320" s="115"/>
      <c r="AE320" s="115"/>
    </row>
    <row r="321" spans="1:31" s="15" customFormat="1" ht="17.25" customHeight="1">
      <c r="A321" s="135" t="s">
        <v>475</v>
      </c>
      <c r="B321" s="111" t="s">
        <v>174</v>
      </c>
      <c r="C321" s="112" t="s">
        <v>46</v>
      </c>
      <c r="D321" s="112"/>
      <c r="E321" s="112"/>
      <c r="F321" s="112"/>
      <c r="G321" s="113"/>
      <c r="H321" s="114"/>
      <c r="I321" s="114"/>
      <c r="J321" s="114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  <c r="Z321" s="115"/>
      <c r="AA321" s="115"/>
      <c r="AB321" s="116"/>
      <c r="AC321" s="115"/>
      <c r="AD321" s="115"/>
      <c r="AE321" s="115"/>
    </row>
    <row r="322" spans="1:31" s="11" customFormat="1" ht="31.5">
      <c r="A322" s="105" t="s">
        <v>180</v>
      </c>
      <c r="B322" s="106" t="s">
        <v>428</v>
      </c>
      <c r="C322" s="95" t="s">
        <v>46</v>
      </c>
      <c r="D322" s="95"/>
      <c r="E322" s="95"/>
      <c r="F322" s="95"/>
      <c r="G322" s="96"/>
      <c r="H322" s="97"/>
      <c r="I322" s="97"/>
      <c r="J322" s="97"/>
      <c r="K322" s="107" t="s">
        <v>66</v>
      </c>
      <c r="L322" s="107" t="s">
        <v>66</v>
      </c>
      <c r="M322" s="107" t="s">
        <v>66</v>
      </c>
      <c r="N322" s="107" t="s">
        <v>66</v>
      </c>
      <c r="O322" s="107" t="s">
        <v>66</v>
      </c>
      <c r="P322" s="107" t="s">
        <v>66</v>
      </c>
      <c r="Q322" s="107" t="s">
        <v>66</v>
      </c>
      <c r="R322" s="107" t="s">
        <v>66</v>
      </c>
      <c r="S322" s="107" t="s">
        <v>66</v>
      </c>
      <c r="T322" s="107" t="s">
        <v>66</v>
      </c>
      <c r="U322" s="107"/>
      <c r="V322" s="108"/>
      <c r="W322" s="108"/>
      <c r="X322" s="108" t="s">
        <v>66</v>
      </c>
      <c r="Y322" s="108"/>
      <c r="Z322" s="108"/>
      <c r="AA322" s="108"/>
      <c r="AB322" s="109"/>
      <c r="AC322" s="107"/>
      <c r="AD322" s="107"/>
      <c r="AE322" s="107"/>
    </row>
    <row r="323" spans="1:31" s="15" customFormat="1" ht="17.25" customHeight="1">
      <c r="A323" s="135" t="s">
        <v>476</v>
      </c>
      <c r="B323" s="111" t="s">
        <v>67</v>
      </c>
      <c r="C323" s="112" t="s">
        <v>46</v>
      </c>
      <c r="D323" s="112"/>
      <c r="E323" s="112"/>
      <c r="F323" s="112"/>
      <c r="G323" s="113"/>
      <c r="H323" s="114"/>
      <c r="I323" s="114"/>
      <c r="J323" s="114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 t="s">
        <v>66</v>
      </c>
      <c r="U323" s="115"/>
      <c r="V323" s="115"/>
      <c r="W323" s="115"/>
      <c r="X323" s="115"/>
      <c r="Y323" s="115"/>
      <c r="Z323" s="115"/>
      <c r="AA323" s="115"/>
      <c r="AB323" s="116"/>
      <c r="AC323" s="115"/>
      <c r="AD323" s="115"/>
      <c r="AE323" s="115" t="s">
        <v>32</v>
      </c>
    </row>
    <row r="324" spans="1:31" s="15" customFormat="1" ht="17.25" customHeight="1">
      <c r="A324" s="135" t="s">
        <v>477</v>
      </c>
      <c r="B324" s="111" t="s">
        <v>68</v>
      </c>
      <c r="C324" s="112" t="s">
        <v>46</v>
      </c>
      <c r="D324" s="112"/>
      <c r="E324" s="112"/>
      <c r="F324" s="112"/>
      <c r="G324" s="113"/>
      <c r="H324" s="114"/>
      <c r="I324" s="114"/>
      <c r="J324" s="114"/>
      <c r="K324" s="115" t="s">
        <v>66</v>
      </c>
      <c r="L324" s="115" t="s">
        <v>66</v>
      </c>
      <c r="M324" s="115" t="s">
        <v>66</v>
      </c>
      <c r="N324" s="115" t="s">
        <v>66</v>
      </c>
      <c r="O324" s="115" t="s">
        <v>66</v>
      </c>
      <c r="P324" s="115" t="s">
        <v>66</v>
      </c>
      <c r="Q324" s="115" t="s">
        <v>66</v>
      </c>
      <c r="R324" s="115" t="s">
        <v>66</v>
      </c>
      <c r="S324" s="115" t="s">
        <v>66</v>
      </c>
      <c r="T324" s="115"/>
      <c r="U324" s="115"/>
      <c r="V324" s="115"/>
      <c r="W324" s="115"/>
      <c r="X324" s="115"/>
      <c r="Y324" s="115"/>
      <c r="Z324" s="115"/>
      <c r="AA324" s="115"/>
      <c r="AB324" s="116"/>
      <c r="AC324" s="115"/>
      <c r="AD324" s="115"/>
      <c r="AE324" s="115"/>
    </row>
    <row r="325" spans="1:31" s="15" customFormat="1" ht="17.25" customHeight="1">
      <c r="A325" s="135" t="s">
        <v>478</v>
      </c>
      <c r="B325" s="111" t="s">
        <v>174</v>
      </c>
      <c r="C325" s="112" t="s">
        <v>46</v>
      </c>
      <c r="D325" s="112"/>
      <c r="E325" s="112"/>
      <c r="F325" s="112"/>
      <c r="G325" s="113"/>
      <c r="H325" s="114"/>
      <c r="I325" s="114"/>
      <c r="J325" s="114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  <c r="Y325" s="115"/>
      <c r="Z325" s="115"/>
      <c r="AA325" s="115"/>
      <c r="AB325" s="116"/>
      <c r="AC325" s="115"/>
      <c r="AD325" s="115"/>
      <c r="AE325" s="115"/>
    </row>
    <row r="326" spans="1:31" s="13" customFormat="1" ht="17.25" customHeight="1">
      <c r="A326" s="80">
        <v>5</v>
      </c>
      <c r="B326" s="81" t="s">
        <v>402</v>
      </c>
      <c r="C326" s="82"/>
      <c r="D326" s="82"/>
      <c r="E326" s="82"/>
      <c r="F326" s="82"/>
      <c r="G326" s="83"/>
      <c r="H326" s="84"/>
      <c r="I326" s="84"/>
      <c r="J326" s="84"/>
      <c r="K326" s="93"/>
      <c r="L326" s="93"/>
      <c r="M326" s="93"/>
      <c r="N326" s="93"/>
      <c r="O326" s="93"/>
      <c r="P326" s="93"/>
      <c r="Q326" s="93"/>
      <c r="R326" s="93"/>
      <c r="S326" s="93"/>
      <c r="T326" s="93"/>
      <c r="U326" s="93"/>
      <c r="V326" s="93"/>
      <c r="W326" s="93"/>
      <c r="X326" s="93" t="s">
        <v>66</v>
      </c>
      <c r="Y326" s="93"/>
      <c r="Z326" s="93"/>
      <c r="AA326" s="93"/>
      <c r="AB326" s="94"/>
      <c r="AC326" s="93"/>
      <c r="AD326" s="93"/>
      <c r="AE326" s="93"/>
    </row>
    <row r="327" spans="1:31" s="11" customFormat="1" ht="15.75">
      <c r="A327" s="105" t="s">
        <v>209</v>
      </c>
      <c r="B327" s="106" t="s">
        <v>403</v>
      </c>
      <c r="C327" s="95" t="s">
        <v>46</v>
      </c>
      <c r="D327" s="95"/>
      <c r="E327" s="95"/>
      <c r="F327" s="95"/>
      <c r="G327" s="96"/>
      <c r="H327" s="97"/>
      <c r="I327" s="97"/>
      <c r="J327" s="97"/>
      <c r="K327" s="107" t="s">
        <v>66</v>
      </c>
      <c r="L327" s="107" t="s">
        <v>66</v>
      </c>
      <c r="M327" s="107" t="s">
        <v>66</v>
      </c>
      <c r="N327" s="107" t="s">
        <v>66</v>
      </c>
      <c r="O327" s="107" t="s">
        <v>66</v>
      </c>
      <c r="P327" s="107" t="s">
        <v>66</v>
      </c>
      <c r="Q327" s="107" t="s">
        <v>66</v>
      </c>
      <c r="R327" s="107" t="s">
        <v>66</v>
      </c>
      <c r="S327" s="107" t="s">
        <v>66</v>
      </c>
      <c r="T327" s="107" t="s">
        <v>66</v>
      </c>
      <c r="U327" s="107"/>
      <c r="V327" s="108"/>
      <c r="W327" s="108"/>
      <c r="X327" s="108" t="s">
        <v>66</v>
      </c>
      <c r="Y327" s="108"/>
      <c r="Z327" s="108"/>
      <c r="AA327" s="108"/>
      <c r="AB327" s="109"/>
      <c r="AC327" s="107"/>
      <c r="AD327" s="107"/>
      <c r="AE327" s="107"/>
    </row>
    <row r="328" spans="1:31" s="15" customFormat="1" ht="17.25" customHeight="1">
      <c r="A328" s="135" t="s">
        <v>479</v>
      </c>
      <c r="B328" s="111" t="s">
        <v>67</v>
      </c>
      <c r="C328" s="112" t="s">
        <v>46</v>
      </c>
      <c r="D328" s="112"/>
      <c r="E328" s="112"/>
      <c r="F328" s="112"/>
      <c r="G328" s="113"/>
      <c r="H328" s="114"/>
      <c r="I328" s="114"/>
      <c r="J328" s="114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 t="s">
        <v>66</v>
      </c>
      <c r="U328" s="115"/>
      <c r="V328" s="115"/>
      <c r="W328" s="115"/>
      <c r="X328" s="115"/>
      <c r="Y328" s="115"/>
      <c r="Z328" s="115"/>
      <c r="AA328" s="115"/>
      <c r="AB328" s="116"/>
      <c r="AC328" s="115"/>
      <c r="AD328" s="115"/>
      <c r="AE328" s="115" t="s">
        <v>32</v>
      </c>
    </row>
    <row r="329" spans="1:31" s="15" customFormat="1" ht="17.25" customHeight="1">
      <c r="A329" s="135" t="s">
        <v>480</v>
      </c>
      <c r="B329" s="111" t="s">
        <v>68</v>
      </c>
      <c r="C329" s="112" t="s">
        <v>46</v>
      </c>
      <c r="D329" s="112"/>
      <c r="E329" s="112"/>
      <c r="F329" s="112"/>
      <c r="G329" s="113"/>
      <c r="H329" s="114"/>
      <c r="I329" s="114"/>
      <c r="J329" s="114"/>
      <c r="K329" s="115" t="s">
        <v>66</v>
      </c>
      <c r="L329" s="115" t="s">
        <v>66</v>
      </c>
      <c r="M329" s="115" t="s">
        <v>66</v>
      </c>
      <c r="N329" s="115" t="s">
        <v>66</v>
      </c>
      <c r="O329" s="115" t="s">
        <v>66</v>
      </c>
      <c r="P329" s="115" t="s">
        <v>66</v>
      </c>
      <c r="Q329" s="115" t="s">
        <v>66</v>
      </c>
      <c r="R329" s="115" t="s">
        <v>66</v>
      </c>
      <c r="S329" s="115" t="s">
        <v>66</v>
      </c>
      <c r="T329" s="115"/>
      <c r="U329" s="115"/>
      <c r="V329" s="115"/>
      <c r="W329" s="115"/>
      <c r="X329" s="115"/>
      <c r="Y329" s="115"/>
      <c r="Z329" s="115"/>
      <c r="AA329" s="115"/>
      <c r="AB329" s="116"/>
      <c r="AC329" s="115"/>
      <c r="AD329" s="115"/>
      <c r="AE329" s="115"/>
    </row>
    <row r="330" spans="1:31" s="15" customFormat="1" ht="17.25" customHeight="1">
      <c r="A330" s="135" t="s">
        <v>481</v>
      </c>
      <c r="B330" s="111" t="s">
        <v>174</v>
      </c>
      <c r="C330" s="112" t="s">
        <v>46</v>
      </c>
      <c r="D330" s="112"/>
      <c r="E330" s="112"/>
      <c r="F330" s="112"/>
      <c r="G330" s="113"/>
      <c r="H330" s="114"/>
      <c r="I330" s="114"/>
      <c r="J330" s="114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  <c r="U330" s="115"/>
      <c r="V330" s="115"/>
      <c r="W330" s="115"/>
      <c r="X330" s="115"/>
      <c r="Y330" s="115"/>
      <c r="Z330" s="115"/>
      <c r="AA330" s="115"/>
      <c r="AB330" s="116"/>
      <c r="AC330" s="115"/>
      <c r="AD330" s="115"/>
      <c r="AE330" s="115"/>
    </row>
    <row r="331" spans="1:31" s="11" customFormat="1" ht="15.75">
      <c r="A331" s="105" t="s">
        <v>210</v>
      </c>
      <c r="B331" s="106" t="s">
        <v>404</v>
      </c>
      <c r="C331" s="95" t="s">
        <v>46</v>
      </c>
      <c r="D331" s="95"/>
      <c r="E331" s="95"/>
      <c r="F331" s="95"/>
      <c r="G331" s="96"/>
      <c r="H331" s="97"/>
      <c r="I331" s="97"/>
      <c r="J331" s="97"/>
      <c r="K331" s="107" t="s">
        <v>66</v>
      </c>
      <c r="L331" s="107" t="s">
        <v>66</v>
      </c>
      <c r="M331" s="107" t="s">
        <v>66</v>
      </c>
      <c r="N331" s="107" t="s">
        <v>66</v>
      </c>
      <c r="O331" s="107" t="s">
        <v>66</v>
      </c>
      <c r="P331" s="107" t="s">
        <v>66</v>
      </c>
      <c r="Q331" s="107" t="s">
        <v>66</v>
      </c>
      <c r="R331" s="107" t="s">
        <v>66</v>
      </c>
      <c r="S331" s="107" t="s">
        <v>66</v>
      </c>
      <c r="T331" s="107" t="s">
        <v>66</v>
      </c>
      <c r="U331" s="107"/>
      <c r="V331" s="108"/>
      <c r="W331" s="108"/>
      <c r="X331" s="108" t="s">
        <v>66</v>
      </c>
      <c r="Y331" s="108"/>
      <c r="Z331" s="108"/>
      <c r="AA331" s="108"/>
      <c r="AB331" s="109"/>
      <c r="AC331" s="107"/>
      <c r="AD331" s="107"/>
      <c r="AE331" s="107"/>
    </row>
    <row r="332" spans="1:31" s="15" customFormat="1" ht="17.25" customHeight="1">
      <c r="A332" s="135" t="s">
        <v>482</v>
      </c>
      <c r="B332" s="111" t="s">
        <v>67</v>
      </c>
      <c r="C332" s="112" t="s">
        <v>46</v>
      </c>
      <c r="D332" s="112"/>
      <c r="E332" s="112"/>
      <c r="F332" s="112"/>
      <c r="G332" s="113"/>
      <c r="H332" s="114"/>
      <c r="I332" s="114"/>
      <c r="J332" s="114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 t="s">
        <v>66</v>
      </c>
      <c r="U332" s="115"/>
      <c r="V332" s="115"/>
      <c r="W332" s="115"/>
      <c r="X332" s="115"/>
      <c r="Y332" s="115"/>
      <c r="Z332" s="115"/>
      <c r="AA332" s="115"/>
      <c r="AB332" s="116"/>
      <c r="AC332" s="115"/>
      <c r="AD332" s="115"/>
      <c r="AE332" s="115" t="s">
        <v>32</v>
      </c>
    </row>
    <row r="333" spans="1:31" s="15" customFormat="1" ht="17.25" customHeight="1">
      <c r="A333" s="135" t="s">
        <v>483</v>
      </c>
      <c r="B333" s="111" t="s">
        <v>68</v>
      </c>
      <c r="C333" s="112" t="s">
        <v>46</v>
      </c>
      <c r="D333" s="112"/>
      <c r="E333" s="112"/>
      <c r="F333" s="112"/>
      <c r="G333" s="113"/>
      <c r="H333" s="114"/>
      <c r="I333" s="114"/>
      <c r="J333" s="114"/>
      <c r="K333" s="115" t="s">
        <v>66</v>
      </c>
      <c r="L333" s="115" t="s">
        <v>66</v>
      </c>
      <c r="M333" s="115" t="s">
        <v>66</v>
      </c>
      <c r="N333" s="115" t="s">
        <v>66</v>
      </c>
      <c r="O333" s="115" t="s">
        <v>66</v>
      </c>
      <c r="P333" s="115" t="s">
        <v>66</v>
      </c>
      <c r="Q333" s="115" t="s">
        <v>66</v>
      </c>
      <c r="R333" s="115" t="s">
        <v>66</v>
      </c>
      <c r="S333" s="115" t="s">
        <v>66</v>
      </c>
      <c r="T333" s="115"/>
      <c r="U333" s="115"/>
      <c r="V333" s="115"/>
      <c r="W333" s="115"/>
      <c r="X333" s="115"/>
      <c r="Y333" s="115"/>
      <c r="Z333" s="115"/>
      <c r="AA333" s="115"/>
      <c r="AB333" s="116"/>
      <c r="AC333" s="115"/>
      <c r="AD333" s="115"/>
      <c r="AE333" s="115"/>
    </row>
    <row r="334" spans="1:31" s="15" customFormat="1" ht="17.25" customHeight="1">
      <c r="A334" s="135" t="s">
        <v>484</v>
      </c>
      <c r="B334" s="111" t="s">
        <v>174</v>
      </c>
      <c r="C334" s="112" t="s">
        <v>46</v>
      </c>
      <c r="D334" s="112"/>
      <c r="E334" s="112"/>
      <c r="F334" s="112"/>
      <c r="G334" s="113"/>
      <c r="H334" s="114"/>
      <c r="I334" s="114"/>
      <c r="J334" s="114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  <c r="U334" s="115"/>
      <c r="V334" s="115"/>
      <c r="W334" s="115"/>
      <c r="X334" s="115"/>
      <c r="Y334" s="115"/>
      <c r="Z334" s="115"/>
      <c r="AA334" s="115"/>
      <c r="AB334" s="116"/>
      <c r="AC334" s="115"/>
      <c r="AD334" s="115"/>
      <c r="AE334" s="115"/>
    </row>
    <row r="335" spans="1:31" s="11" customFormat="1" ht="15.75">
      <c r="A335" s="105" t="s">
        <v>211</v>
      </c>
      <c r="B335" s="106" t="s">
        <v>405</v>
      </c>
      <c r="C335" s="95" t="s">
        <v>46</v>
      </c>
      <c r="D335" s="95"/>
      <c r="E335" s="95"/>
      <c r="F335" s="95"/>
      <c r="G335" s="96"/>
      <c r="H335" s="97"/>
      <c r="I335" s="97"/>
      <c r="J335" s="97"/>
      <c r="K335" s="107" t="s">
        <v>66</v>
      </c>
      <c r="L335" s="107" t="s">
        <v>66</v>
      </c>
      <c r="M335" s="107" t="s">
        <v>66</v>
      </c>
      <c r="N335" s="107" t="s">
        <v>66</v>
      </c>
      <c r="O335" s="107" t="s">
        <v>66</v>
      </c>
      <c r="P335" s="107" t="s">
        <v>66</v>
      </c>
      <c r="Q335" s="107" t="s">
        <v>66</v>
      </c>
      <c r="R335" s="107" t="s">
        <v>66</v>
      </c>
      <c r="S335" s="107" t="s">
        <v>66</v>
      </c>
      <c r="T335" s="107" t="s">
        <v>66</v>
      </c>
      <c r="U335" s="107"/>
      <c r="V335" s="108"/>
      <c r="W335" s="108"/>
      <c r="X335" s="108" t="s">
        <v>66</v>
      </c>
      <c r="Y335" s="108"/>
      <c r="Z335" s="108"/>
      <c r="AA335" s="108"/>
      <c r="AB335" s="109"/>
      <c r="AC335" s="107"/>
      <c r="AD335" s="107"/>
      <c r="AE335" s="107"/>
    </row>
    <row r="336" spans="1:31" s="15" customFormat="1" ht="17.25" customHeight="1">
      <c r="A336" s="135" t="s">
        <v>485</v>
      </c>
      <c r="B336" s="111" t="s">
        <v>67</v>
      </c>
      <c r="C336" s="112" t="s">
        <v>46</v>
      </c>
      <c r="D336" s="112"/>
      <c r="E336" s="112"/>
      <c r="F336" s="112"/>
      <c r="G336" s="113"/>
      <c r="H336" s="114"/>
      <c r="I336" s="114"/>
      <c r="J336" s="114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 t="s">
        <v>66</v>
      </c>
      <c r="U336" s="115"/>
      <c r="V336" s="115"/>
      <c r="W336" s="115"/>
      <c r="X336" s="115"/>
      <c r="Y336" s="115"/>
      <c r="Z336" s="115"/>
      <c r="AA336" s="115"/>
      <c r="AB336" s="116"/>
      <c r="AC336" s="115"/>
      <c r="AD336" s="115"/>
      <c r="AE336" s="115" t="s">
        <v>32</v>
      </c>
    </row>
    <row r="337" spans="1:31" s="15" customFormat="1" ht="17.25" customHeight="1">
      <c r="A337" s="135" t="s">
        <v>486</v>
      </c>
      <c r="B337" s="111" t="s">
        <v>68</v>
      </c>
      <c r="C337" s="112" t="s">
        <v>46</v>
      </c>
      <c r="D337" s="112"/>
      <c r="E337" s="112"/>
      <c r="F337" s="112"/>
      <c r="G337" s="113"/>
      <c r="H337" s="114"/>
      <c r="I337" s="114"/>
      <c r="J337" s="114"/>
      <c r="K337" s="115" t="s">
        <v>66</v>
      </c>
      <c r="L337" s="115" t="s">
        <v>66</v>
      </c>
      <c r="M337" s="115" t="s">
        <v>66</v>
      </c>
      <c r="N337" s="115" t="s">
        <v>66</v>
      </c>
      <c r="O337" s="115" t="s">
        <v>66</v>
      </c>
      <c r="P337" s="115" t="s">
        <v>66</v>
      </c>
      <c r="Q337" s="115" t="s">
        <v>66</v>
      </c>
      <c r="R337" s="115" t="s">
        <v>66</v>
      </c>
      <c r="S337" s="115" t="s">
        <v>66</v>
      </c>
      <c r="T337" s="115"/>
      <c r="U337" s="115"/>
      <c r="V337" s="115"/>
      <c r="W337" s="115"/>
      <c r="X337" s="115"/>
      <c r="Y337" s="115"/>
      <c r="Z337" s="115"/>
      <c r="AA337" s="115"/>
      <c r="AB337" s="116"/>
      <c r="AC337" s="115"/>
      <c r="AD337" s="115"/>
      <c r="AE337" s="115"/>
    </row>
    <row r="338" spans="1:31" s="15" customFormat="1" ht="17.25" customHeight="1">
      <c r="A338" s="135" t="s">
        <v>487</v>
      </c>
      <c r="B338" s="111" t="s">
        <v>174</v>
      </c>
      <c r="C338" s="112" t="s">
        <v>46</v>
      </c>
      <c r="D338" s="112"/>
      <c r="E338" s="112"/>
      <c r="F338" s="112"/>
      <c r="G338" s="113"/>
      <c r="H338" s="114"/>
      <c r="I338" s="114"/>
      <c r="J338" s="114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  <c r="U338" s="115"/>
      <c r="V338" s="115"/>
      <c r="W338" s="115"/>
      <c r="X338" s="115"/>
      <c r="Y338" s="115"/>
      <c r="Z338" s="115"/>
      <c r="AA338" s="115"/>
      <c r="AB338" s="116"/>
      <c r="AC338" s="115"/>
      <c r="AD338" s="115"/>
      <c r="AE338" s="115"/>
    </row>
    <row r="339" spans="1:31" s="13" customFormat="1" ht="15.75">
      <c r="A339" s="80">
        <v>6</v>
      </c>
      <c r="B339" s="81" t="s">
        <v>413</v>
      </c>
      <c r="C339" s="82"/>
      <c r="D339" s="82"/>
      <c r="E339" s="82"/>
      <c r="F339" s="82"/>
      <c r="G339" s="83"/>
      <c r="H339" s="84"/>
      <c r="I339" s="84"/>
      <c r="J339" s="84"/>
      <c r="K339" s="93"/>
      <c r="L339" s="93"/>
      <c r="M339" s="93"/>
      <c r="N339" s="93"/>
      <c r="O339" s="93"/>
      <c r="P339" s="93"/>
      <c r="Q339" s="93"/>
      <c r="R339" s="93"/>
      <c r="S339" s="93"/>
      <c r="T339" s="93"/>
      <c r="U339" s="93"/>
      <c r="V339" s="93"/>
      <c r="W339" s="93"/>
      <c r="X339" s="93" t="s">
        <v>66</v>
      </c>
      <c r="Y339" s="93"/>
      <c r="Z339" s="93"/>
      <c r="AA339" s="93"/>
      <c r="AB339" s="94"/>
      <c r="AC339" s="93"/>
      <c r="AD339" s="93"/>
      <c r="AE339" s="93"/>
    </row>
    <row r="340" spans="1:31" s="11" customFormat="1" ht="15.75">
      <c r="A340" s="105" t="s">
        <v>304</v>
      </c>
      <c r="B340" s="106" t="s">
        <v>416</v>
      </c>
      <c r="C340" s="95"/>
      <c r="D340" s="95"/>
      <c r="E340" s="95"/>
      <c r="F340" s="95"/>
      <c r="G340" s="96"/>
      <c r="H340" s="97"/>
      <c r="I340" s="97"/>
      <c r="J340" s="9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8"/>
      <c r="W340" s="108"/>
      <c r="X340" s="108"/>
      <c r="Y340" s="108"/>
      <c r="Z340" s="108"/>
      <c r="AA340" s="108"/>
      <c r="AB340" s="109"/>
      <c r="AC340" s="107"/>
      <c r="AD340" s="107"/>
      <c r="AE340" s="107"/>
    </row>
    <row r="341" spans="1:31" s="15" customFormat="1" ht="15">
      <c r="A341" s="135" t="s">
        <v>488</v>
      </c>
      <c r="B341" s="111" t="s">
        <v>528</v>
      </c>
      <c r="C341" s="112" t="s">
        <v>46</v>
      </c>
      <c r="D341" s="112"/>
      <c r="E341" s="112"/>
      <c r="F341" s="112"/>
      <c r="G341" s="113"/>
      <c r="H341" s="114"/>
      <c r="I341" s="114"/>
      <c r="J341" s="114"/>
      <c r="K341" s="115" t="s">
        <v>66</v>
      </c>
      <c r="L341" s="115" t="s">
        <v>66</v>
      </c>
      <c r="M341" s="115" t="s">
        <v>66</v>
      </c>
      <c r="N341" s="115" t="s">
        <v>66</v>
      </c>
      <c r="O341" s="115" t="s">
        <v>66</v>
      </c>
      <c r="P341" s="115" t="s">
        <v>66</v>
      </c>
      <c r="Q341" s="115" t="s">
        <v>66</v>
      </c>
      <c r="R341" s="115" t="s">
        <v>66</v>
      </c>
      <c r="S341" s="115" t="s">
        <v>66</v>
      </c>
      <c r="T341" s="115" t="s">
        <v>66</v>
      </c>
      <c r="U341" s="115"/>
      <c r="V341" s="115"/>
      <c r="W341" s="115"/>
      <c r="X341" s="115" t="s">
        <v>66</v>
      </c>
      <c r="Y341" s="115"/>
      <c r="Z341" s="115"/>
      <c r="AA341" s="115"/>
      <c r="AB341" s="116"/>
      <c r="AC341" s="115"/>
      <c r="AD341" s="115"/>
      <c r="AE341" s="115"/>
    </row>
    <row r="342" spans="1:31" s="15" customFormat="1" ht="15">
      <c r="A342" s="135" t="s">
        <v>489</v>
      </c>
      <c r="B342" s="111" t="s">
        <v>544</v>
      </c>
      <c r="C342" s="112" t="s">
        <v>46</v>
      </c>
      <c r="D342" s="112"/>
      <c r="E342" s="112"/>
      <c r="F342" s="112"/>
      <c r="G342" s="113"/>
      <c r="H342" s="114"/>
      <c r="I342" s="114"/>
      <c r="J342" s="114"/>
      <c r="K342" s="115" t="s">
        <v>66</v>
      </c>
      <c r="L342" s="115" t="s">
        <v>66</v>
      </c>
      <c r="M342" s="115" t="s">
        <v>66</v>
      </c>
      <c r="N342" s="115" t="s">
        <v>66</v>
      </c>
      <c r="O342" s="115" t="s">
        <v>66</v>
      </c>
      <c r="P342" s="115" t="s">
        <v>66</v>
      </c>
      <c r="Q342" s="115" t="s">
        <v>66</v>
      </c>
      <c r="R342" s="115" t="s">
        <v>66</v>
      </c>
      <c r="S342" s="115" t="s">
        <v>66</v>
      </c>
      <c r="T342" s="115" t="s">
        <v>66</v>
      </c>
      <c r="U342" s="115"/>
      <c r="V342" s="115"/>
      <c r="W342" s="115"/>
      <c r="X342" s="115" t="s">
        <v>66</v>
      </c>
      <c r="Y342" s="115"/>
      <c r="Z342" s="115"/>
      <c r="AA342" s="115"/>
      <c r="AB342" s="116"/>
      <c r="AC342" s="115"/>
      <c r="AD342" s="115"/>
      <c r="AE342" s="115"/>
    </row>
    <row r="343" spans="1:31" s="13" customFormat="1" ht="15.75">
      <c r="A343" s="80" t="s">
        <v>305</v>
      </c>
      <c r="B343" s="81" t="s">
        <v>417</v>
      </c>
      <c r="C343" s="82"/>
      <c r="D343" s="82"/>
      <c r="E343" s="82"/>
      <c r="F343" s="82"/>
      <c r="G343" s="83"/>
      <c r="H343" s="84"/>
      <c r="I343" s="84"/>
      <c r="J343" s="84"/>
      <c r="K343" s="93"/>
      <c r="L343" s="93"/>
      <c r="M343" s="93"/>
      <c r="N343" s="93"/>
      <c r="O343" s="93"/>
      <c r="P343" s="93"/>
      <c r="Q343" s="93"/>
      <c r="R343" s="93"/>
      <c r="S343" s="93"/>
      <c r="T343" s="93"/>
      <c r="U343" s="93"/>
      <c r="V343" s="93"/>
      <c r="W343" s="93"/>
      <c r="X343" s="93"/>
      <c r="Y343" s="93"/>
      <c r="Z343" s="93"/>
      <c r="AA343" s="93"/>
      <c r="AB343" s="94"/>
      <c r="AC343" s="93"/>
      <c r="AD343" s="93"/>
      <c r="AE343" s="93"/>
    </row>
    <row r="344" spans="1:31" s="15" customFormat="1" ht="15" customHeight="1">
      <c r="A344" s="135" t="s">
        <v>490</v>
      </c>
      <c r="B344" s="111" t="s">
        <v>491</v>
      </c>
      <c r="C344" s="112" t="s">
        <v>138</v>
      </c>
      <c r="D344" s="112"/>
      <c r="E344" s="112"/>
      <c r="F344" s="112"/>
      <c r="G344" s="113"/>
      <c r="H344" s="114"/>
      <c r="I344" s="114"/>
      <c r="J344" s="114"/>
      <c r="K344" s="115" t="s">
        <v>66</v>
      </c>
      <c r="L344" s="115" t="s">
        <v>66</v>
      </c>
      <c r="M344" s="115" t="s">
        <v>66</v>
      </c>
      <c r="N344" s="115" t="s">
        <v>66</v>
      </c>
      <c r="O344" s="115" t="s">
        <v>66</v>
      </c>
      <c r="P344" s="115" t="s">
        <v>66</v>
      </c>
      <c r="Q344" s="115" t="s">
        <v>66</v>
      </c>
      <c r="R344" s="115" t="s">
        <v>66</v>
      </c>
      <c r="S344" s="115" t="s">
        <v>66</v>
      </c>
      <c r="T344" s="115" t="s">
        <v>66</v>
      </c>
      <c r="U344" s="115"/>
      <c r="V344" s="115"/>
      <c r="W344" s="115"/>
      <c r="X344" s="115" t="s">
        <v>66</v>
      </c>
      <c r="Y344" s="115"/>
      <c r="Z344" s="115"/>
      <c r="AA344" s="115"/>
      <c r="AB344" s="116"/>
      <c r="AC344" s="115"/>
      <c r="AD344" s="115"/>
      <c r="AE344" s="115"/>
    </row>
    <row r="345" spans="1:31" s="16" customFormat="1" ht="17.25" customHeight="1">
      <c r="A345" s="144" t="s">
        <v>98</v>
      </c>
      <c r="B345" s="128" t="s">
        <v>415</v>
      </c>
      <c r="C345" s="129" t="s">
        <v>195</v>
      </c>
      <c r="D345" s="129"/>
      <c r="E345" s="129"/>
      <c r="F345" s="129"/>
      <c r="G345" s="130"/>
      <c r="H345" s="131"/>
      <c r="I345" s="131"/>
      <c r="J345" s="131"/>
      <c r="K345" s="132"/>
      <c r="L345" s="132"/>
      <c r="M345" s="132"/>
      <c r="N345" s="132"/>
      <c r="O345" s="132"/>
      <c r="P345" s="132"/>
      <c r="Q345" s="132"/>
      <c r="R345" s="132"/>
      <c r="S345" s="132"/>
      <c r="T345" s="132"/>
      <c r="U345" s="132"/>
      <c r="V345" s="132"/>
      <c r="W345" s="132"/>
      <c r="X345" s="132"/>
      <c r="Y345" s="132"/>
      <c r="Z345" s="132"/>
      <c r="AA345" s="132"/>
      <c r="AB345" s="133"/>
      <c r="AC345" s="132"/>
      <c r="AD345" s="132"/>
      <c r="AE345" s="132"/>
    </row>
    <row r="346" spans="1:31" s="16" customFormat="1" ht="17.25" customHeight="1">
      <c r="A346" s="144" t="s">
        <v>99</v>
      </c>
      <c r="B346" s="128" t="s">
        <v>498</v>
      </c>
      <c r="C346" s="129" t="s">
        <v>138</v>
      </c>
      <c r="D346" s="129"/>
      <c r="E346" s="129"/>
      <c r="F346" s="129"/>
      <c r="G346" s="130"/>
      <c r="H346" s="131"/>
      <c r="I346" s="131"/>
      <c r="J346" s="131"/>
      <c r="K346" s="132"/>
      <c r="L346" s="132"/>
      <c r="M346" s="132"/>
      <c r="N346" s="132"/>
      <c r="O346" s="132"/>
      <c r="P346" s="132"/>
      <c r="Q346" s="132"/>
      <c r="R346" s="132"/>
      <c r="S346" s="132"/>
      <c r="T346" s="132"/>
      <c r="U346" s="132"/>
      <c r="V346" s="132"/>
      <c r="W346" s="132"/>
      <c r="X346" s="132"/>
      <c r="Y346" s="132"/>
      <c r="Z346" s="132"/>
      <c r="AA346" s="132"/>
      <c r="AB346" s="133"/>
      <c r="AC346" s="132"/>
      <c r="AD346" s="132"/>
      <c r="AE346" s="132"/>
    </row>
    <row r="347" spans="1:31" s="16" customFormat="1" ht="17.25" customHeight="1">
      <c r="A347" s="144" t="s">
        <v>194</v>
      </c>
      <c r="B347" s="128" t="s">
        <v>414</v>
      </c>
      <c r="C347" s="129" t="s">
        <v>39</v>
      </c>
      <c r="D347" s="129"/>
      <c r="E347" s="129"/>
      <c r="F347" s="129"/>
      <c r="G347" s="130"/>
      <c r="H347" s="131"/>
      <c r="I347" s="131"/>
      <c r="J347" s="131"/>
      <c r="K347" s="132" t="s">
        <v>66</v>
      </c>
      <c r="L347" s="132" t="s">
        <v>66</v>
      </c>
      <c r="M347" s="132" t="s">
        <v>66</v>
      </c>
      <c r="N347" s="132" t="s">
        <v>66</v>
      </c>
      <c r="O347" s="132" t="s">
        <v>66</v>
      </c>
      <c r="P347" s="132" t="s">
        <v>66</v>
      </c>
      <c r="Q347" s="132" t="s">
        <v>66</v>
      </c>
      <c r="R347" s="132" t="s">
        <v>66</v>
      </c>
      <c r="S347" s="132" t="s">
        <v>66</v>
      </c>
      <c r="T347" s="132" t="s">
        <v>66</v>
      </c>
      <c r="U347" s="132"/>
      <c r="V347" s="132"/>
      <c r="W347" s="132"/>
      <c r="X347" s="132" t="s">
        <v>66</v>
      </c>
      <c r="Y347" s="132"/>
      <c r="Z347" s="132"/>
      <c r="AA347" s="132"/>
      <c r="AB347" s="133"/>
      <c r="AC347" s="132"/>
      <c r="AD347" s="132"/>
      <c r="AE347" s="132"/>
    </row>
    <row r="348" spans="1:31" s="10" customFormat="1" ht="17.25" customHeight="1">
      <c r="A348" s="137" t="s">
        <v>200</v>
      </c>
      <c r="B348" s="138" t="s">
        <v>203</v>
      </c>
      <c r="C348" s="139"/>
      <c r="D348" s="139"/>
      <c r="E348" s="139"/>
      <c r="F348" s="139"/>
      <c r="G348" s="140"/>
      <c r="H348" s="141"/>
      <c r="I348" s="141"/>
      <c r="J348" s="141"/>
      <c r="K348" s="142"/>
      <c r="L348" s="142"/>
      <c r="M348" s="142"/>
      <c r="N348" s="142"/>
      <c r="O348" s="142"/>
      <c r="P348" s="142"/>
      <c r="Q348" s="142"/>
      <c r="R348" s="142"/>
      <c r="S348" s="142"/>
      <c r="T348" s="142"/>
      <c r="U348" s="142"/>
      <c r="V348" s="142"/>
      <c r="W348" s="142"/>
      <c r="X348" s="142"/>
      <c r="Y348" s="142"/>
      <c r="Z348" s="142"/>
      <c r="AA348" s="142"/>
      <c r="AB348" s="143"/>
      <c r="AC348" s="142"/>
      <c r="AD348" s="142"/>
      <c r="AE348" s="142" t="s">
        <v>66</v>
      </c>
    </row>
    <row r="349" spans="1:31" s="14" customFormat="1" ht="17.25" customHeight="1">
      <c r="A349" s="85" t="s">
        <v>3</v>
      </c>
      <c r="B349" s="86" t="s">
        <v>492</v>
      </c>
      <c r="C349" s="87" t="s">
        <v>88</v>
      </c>
      <c r="D349" s="88"/>
      <c r="E349" s="88"/>
      <c r="F349" s="88"/>
      <c r="G349" s="89"/>
      <c r="H349" s="90"/>
      <c r="I349" s="90"/>
      <c r="J349" s="90"/>
      <c r="K349" s="91" t="s">
        <v>66</v>
      </c>
      <c r="L349" s="91" t="s">
        <v>66</v>
      </c>
      <c r="M349" s="91" t="s">
        <v>66</v>
      </c>
      <c r="N349" s="91" t="s">
        <v>66</v>
      </c>
      <c r="O349" s="91" t="s">
        <v>66</v>
      </c>
      <c r="P349" s="91" t="s">
        <v>66</v>
      </c>
      <c r="Q349" s="91" t="s">
        <v>66</v>
      </c>
      <c r="R349" s="91" t="s">
        <v>66</v>
      </c>
      <c r="S349" s="91" t="s">
        <v>66</v>
      </c>
      <c r="T349" s="91" t="s">
        <v>66</v>
      </c>
      <c r="U349" s="91"/>
      <c r="V349" s="91"/>
      <c r="W349" s="91"/>
      <c r="X349" s="91" t="s">
        <v>66</v>
      </c>
      <c r="Y349" s="91"/>
      <c r="Z349" s="91"/>
      <c r="AA349" s="91"/>
      <c r="AB349" s="92"/>
      <c r="AC349" s="91"/>
      <c r="AD349" s="91"/>
      <c r="AE349" s="91"/>
    </row>
    <row r="350" spans="1:31" s="11" customFormat="1" ht="15.75">
      <c r="A350" s="105" t="s">
        <v>54</v>
      </c>
      <c r="B350" s="106" t="s">
        <v>67</v>
      </c>
      <c r="C350" s="95" t="s">
        <v>88</v>
      </c>
      <c r="D350" s="95"/>
      <c r="E350" s="95"/>
      <c r="F350" s="95"/>
      <c r="G350" s="96"/>
      <c r="H350" s="97"/>
      <c r="I350" s="97"/>
      <c r="J350" s="9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 t="s">
        <v>66</v>
      </c>
      <c r="U350" s="107"/>
      <c r="V350" s="108"/>
      <c r="W350" s="108"/>
      <c r="X350" s="108"/>
      <c r="Y350" s="108"/>
      <c r="Z350" s="108"/>
      <c r="AA350" s="108"/>
      <c r="AB350" s="109"/>
      <c r="AC350" s="107"/>
      <c r="AD350" s="107"/>
      <c r="AE350" s="107" t="s">
        <v>32</v>
      </c>
    </row>
    <row r="351" spans="1:31" s="11" customFormat="1" ht="15.75">
      <c r="A351" s="105" t="s">
        <v>55</v>
      </c>
      <c r="B351" s="106" t="s">
        <v>68</v>
      </c>
      <c r="C351" s="95" t="s">
        <v>88</v>
      </c>
      <c r="D351" s="95"/>
      <c r="E351" s="95"/>
      <c r="F351" s="95"/>
      <c r="G351" s="96"/>
      <c r="H351" s="97"/>
      <c r="I351" s="97"/>
      <c r="J351" s="97"/>
      <c r="K351" s="107" t="s">
        <v>66</v>
      </c>
      <c r="L351" s="107" t="s">
        <v>66</v>
      </c>
      <c r="M351" s="107" t="s">
        <v>66</v>
      </c>
      <c r="N351" s="107" t="s">
        <v>66</v>
      </c>
      <c r="O351" s="107" t="s">
        <v>66</v>
      </c>
      <c r="P351" s="107" t="s">
        <v>66</v>
      </c>
      <c r="Q351" s="107" t="s">
        <v>66</v>
      </c>
      <c r="R351" s="107" t="s">
        <v>66</v>
      </c>
      <c r="S351" s="107" t="s">
        <v>66</v>
      </c>
      <c r="T351" s="107" t="s">
        <v>66</v>
      </c>
      <c r="U351" s="107"/>
      <c r="V351" s="108"/>
      <c r="W351" s="108"/>
      <c r="X351" s="108"/>
      <c r="Y351" s="108"/>
      <c r="Z351" s="108"/>
      <c r="AA351" s="108"/>
      <c r="AB351" s="109"/>
      <c r="AC351" s="107"/>
      <c r="AD351" s="107"/>
      <c r="AE351" s="107"/>
    </row>
    <row r="352" spans="1:31" s="11" customFormat="1" ht="15.75">
      <c r="A352" s="105" t="s">
        <v>56</v>
      </c>
      <c r="B352" s="106" t="s">
        <v>174</v>
      </c>
      <c r="C352" s="95" t="s">
        <v>88</v>
      </c>
      <c r="D352" s="95"/>
      <c r="E352" s="95"/>
      <c r="F352" s="95"/>
      <c r="G352" s="96"/>
      <c r="H352" s="97"/>
      <c r="I352" s="97"/>
      <c r="J352" s="9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8"/>
      <c r="W352" s="108"/>
      <c r="X352" s="108"/>
      <c r="Y352" s="108"/>
      <c r="Z352" s="108"/>
      <c r="AA352" s="108"/>
      <c r="AB352" s="109"/>
      <c r="AC352" s="107"/>
      <c r="AD352" s="107"/>
      <c r="AE352" s="107"/>
    </row>
    <row r="353" spans="1:31" s="14" customFormat="1" ht="17.25" customHeight="1">
      <c r="A353" s="85" t="s">
        <v>4</v>
      </c>
      <c r="B353" s="86" t="s">
        <v>201</v>
      </c>
      <c r="C353" s="87" t="s">
        <v>88</v>
      </c>
      <c r="D353" s="88"/>
      <c r="E353" s="88"/>
      <c r="F353" s="88"/>
      <c r="G353" s="89"/>
      <c r="H353" s="90"/>
      <c r="I353" s="90"/>
      <c r="J353" s="90"/>
      <c r="K353" s="91" t="s">
        <v>66</v>
      </c>
      <c r="L353" s="91" t="s">
        <v>66</v>
      </c>
      <c r="M353" s="91" t="s">
        <v>66</v>
      </c>
      <c r="N353" s="91" t="s">
        <v>66</v>
      </c>
      <c r="O353" s="91" t="s">
        <v>66</v>
      </c>
      <c r="P353" s="91" t="s">
        <v>66</v>
      </c>
      <c r="Q353" s="91" t="s">
        <v>66</v>
      </c>
      <c r="R353" s="91" t="s">
        <v>66</v>
      </c>
      <c r="S353" s="91" t="s">
        <v>66</v>
      </c>
      <c r="T353" s="91" t="s">
        <v>66</v>
      </c>
      <c r="U353" s="91"/>
      <c r="V353" s="91"/>
      <c r="W353" s="91"/>
      <c r="X353" s="91" t="s">
        <v>66</v>
      </c>
      <c r="Y353" s="91"/>
      <c r="Z353" s="91"/>
      <c r="AA353" s="91"/>
      <c r="AB353" s="92"/>
      <c r="AC353" s="91"/>
      <c r="AD353" s="91"/>
      <c r="AE353" s="91"/>
    </row>
    <row r="354" spans="1:31" s="11" customFormat="1" ht="15.75">
      <c r="A354" s="105">
        <v>1</v>
      </c>
      <c r="B354" s="106" t="s">
        <v>67</v>
      </c>
      <c r="C354" s="95" t="s">
        <v>88</v>
      </c>
      <c r="D354" s="95"/>
      <c r="E354" s="95"/>
      <c r="F354" s="95"/>
      <c r="G354" s="96"/>
      <c r="H354" s="97"/>
      <c r="I354" s="97"/>
      <c r="J354" s="9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 t="s">
        <v>66</v>
      </c>
      <c r="U354" s="107"/>
      <c r="V354" s="108"/>
      <c r="W354" s="108"/>
      <c r="X354" s="108"/>
      <c r="Y354" s="108"/>
      <c r="Z354" s="108"/>
      <c r="AA354" s="108"/>
      <c r="AB354" s="109"/>
      <c r="AC354" s="107"/>
      <c r="AD354" s="107"/>
      <c r="AE354" s="107" t="s">
        <v>32</v>
      </c>
    </row>
    <row r="355" spans="1:31" s="11" customFormat="1" ht="15.75">
      <c r="A355" s="105">
        <v>2</v>
      </c>
      <c r="B355" s="106" t="s">
        <v>68</v>
      </c>
      <c r="C355" s="95" t="s">
        <v>88</v>
      </c>
      <c r="D355" s="95"/>
      <c r="E355" s="95"/>
      <c r="F355" s="95"/>
      <c r="G355" s="96"/>
      <c r="H355" s="97"/>
      <c r="I355" s="97"/>
      <c r="J355" s="97"/>
      <c r="K355" s="107" t="s">
        <v>66</v>
      </c>
      <c r="L355" s="107" t="s">
        <v>66</v>
      </c>
      <c r="M355" s="107" t="s">
        <v>66</v>
      </c>
      <c r="N355" s="107" t="s">
        <v>66</v>
      </c>
      <c r="O355" s="107" t="s">
        <v>66</v>
      </c>
      <c r="P355" s="107" t="s">
        <v>66</v>
      </c>
      <c r="Q355" s="107" t="s">
        <v>66</v>
      </c>
      <c r="R355" s="107" t="s">
        <v>66</v>
      </c>
      <c r="S355" s="107" t="s">
        <v>66</v>
      </c>
      <c r="T355" s="107"/>
      <c r="U355" s="107"/>
      <c r="V355" s="108"/>
      <c r="W355" s="108"/>
      <c r="X355" s="108"/>
      <c r="Y355" s="108"/>
      <c r="Z355" s="108"/>
      <c r="AA355" s="108"/>
      <c r="AB355" s="109"/>
      <c r="AC355" s="107"/>
      <c r="AD355" s="107"/>
      <c r="AE355" s="107"/>
    </row>
    <row r="356" spans="1:31" s="14" customFormat="1" ht="31.5">
      <c r="A356" s="85" t="s">
        <v>6</v>
      </c>
      <c r="B356" s="86" t="s">
        <v>493</v>
      </c>
      <c r="C356" s="87" t="s">
        <v>88</v>
      </c>
      <c r="D356" s="88"/>
      <c r="E356" s="88"/>
      <c r="F356" s="88"/>
      <c r="G356" s="89"/>
      <c r="H356" s="90"/>
      <c r="I356" s="90"/>
      <c r="J356" s="90"/>
      <c r="K356" s="91" t="s">
        <v>66</v>
      </c>
      <c r="L356" s="91" t="s">
        <v>66</v>
      </c>
      <c r="M356" s="91" t="s">
        <v>66</v>
      </c>
      <c r="N356" s="91" t="s">
        <v>66</v>
      </c>
      <c r="O356" s="91" t="s">
        <v>66</v>
      </c>
      <c r="P356" s="91" t="s">
        <v>66</v>
      </c>
      <c r="Q356" s="91" t="s">
        <v>66</v>
      </c>
      <c r="R356" s="91" t="s">
        <v>66</v>
      </c>
      <c r="S356" s="91" t="s">
        <v>66</v>
      </c>
      <c r="T356" s="91" t="s">
        <v>66</v>
      </c>
      <c r="U356" s="91"/>
      <c r="V356" s="91"/>
      <c r="W356" s="91"/>
      <c r="X356" s="91" t="s">
        <v>66</v>
      </c>
      <c r="Y356" s="91"/>
      <c r="Z356" s="91"/>
      <c r="AA356" s="91"/>
      <c r="AB356" s="92"/>
      <c r="AC356" s="91"/>
      <c r="AD356" s="91"/>
      <c r="AE356" s="91"/>
    </row>
    <row r="357" spans="1:31" s="13" customFormat="1" ht="17.25" customHeight="1">
      <c r="A357" s="80">
        <v>1</v>
      </c>
      <c r="B357" s="81" t="s">
        <v>85</v>
      </c>
      <c r="C357" s="82" t="s">
        <v>88</v>
      </c>
      <c r="D357" s="82"/>
      <c r="E357" s="82"/>
      <c r="F357" s="82"/>
      <c r="G357" s="83"/>
      <c r="H357" s="84"/>
      <c r="I357" s="84"/>
      <c r="J357" s="84"/>
      <c r="K357" s="93" t="s">
        <v>66</v>
      </c>
      <c r="L357" s="93" t="s">
        <v>66</v>
      </c>
      <c r="M357" s="93" t="s">
        <v>66</v>
      </c>
      <c r="N357" s="93" t="s">
        <v>66</v>
      </c>
      <c r="O357" s="93" t="s">
        <v>66</v>
      </c>
      <c r="P357" s="93" t="s">
        <v>66</v>
      </c>
      <c r="Q357" s="93" t="s">
        <v>66</v>
      </c>
      <c r="R357" s="93" t="s">
        <v>66</v>
      </c>
      <c r="S357" s="93" t="s">
        <v>66</v>
      </c>
      <c r="T357" s="93" t="s">
        <v>66</v>
      </c>
      <c r="U357" s="93"/>
      <c r="V357" s="93"/>
      <c r="W357" s="93"/>
      <c r="X357" s="93" t="s">
        <v>66</v>
      </c>
      <c r="Y357" s="93"/>
      <c r="Z357" s="93"/>
      <c r="AA357" s="93"/>
      <c r="AB357" s="94"/>
      <c r="AC357" s="93"/>
      <c r="AD357" s="93"/>
      <c r="AE357" s="93"/>
    </row>
    <row r="358" spans="1:31" s="11" customFormat="1" ht="15.75">
      <c r="A358" s="105" t="s">
        <v>54</v>
      </c>
      <c r="B358" s="106" t="s">
        <v>187</v>
      </c>
      <c r="C358" s="95" t="s">
        <v>195</v>
      </c>
      <c r="D358" s="95"/>
      <c r="E358" s="95"/>
      <c r="F358" s="95"/>
      <c r="G358" s="96"/>
      <c r="H358" s="97"/>
      <c r="I358" s="97"/>
      <c r="J358" s="9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 t="s">
        <v>66</v>
      </c>
      <c r="V358" s="108" t="s">
        <v>66</v>
      </c>
      <c r="W358" s="108" t="s">
        <v>66</v>
      </c>
      <c r="X358" s="108" t="s">
        <v>66</v>
      </c>
      <c r="Y358" s="108"/>
      <c r="Z358" s="108"/>
      <c r="AA358" s="108"/>
      <c r="AB358" s="109" t="s">
        <v>66</v>
      </c>
      <c r="AC358" s="107"/>
      <c r="AD358" s="107"/>
      <c r="AE358" s="107"/>
    </row>
    <row r="359" spans="1:31" s="11" customFormat="1" ht="15.75">
      <c r="A359" s="105" t="s">
        <v>55</v>
      </c>
      <c r="B359" s="106" t="s">
        <v>188</v>
      </c>
      <c r="C359" s="95" t="s">
        <v>195</v>
      </c>
      <c r="D359" s="95"/>
      <c r="E359" s="95"/>
      <c r="F359" s="95"/>
      <c r="G359" s="96"/>
      <c r="H359" s="97"/>
      <c r="I359" s="97"/>
      <c r="J359" s="9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8"/>
      <c r="W359" s="108"/>
      <c r="X359" s="108"/>
      <c r="Y359" s="108"/>
      <c r="Z359" s="108"/>
      <c r="AA359" s="108"/>
      <c r="AB359" s="109"/>
      <c r="AC359" s="107"/>
      <c r="AD359" s="107"/>
      <c r="AE359" s="107"/>
    </row>
    <row r="360" spans="1:31" s="11" customFormat="1" ht="15.75">
      <c r="A360" s="105" t="s">
        <v>56</v>
      </c>
      <c r="B360" s="106" t="s">
        <v>189</v>
      </c>
      <c r="C360" s="95" t="s">
        <v>195</v>
      </c>
      <c r="D360" s="95"/>
      <c r="E360" s="95"/>
      <c r="F360" s="95"/>
      <c r="G360" s="96"/>
      <c r="H360" s="97"/>
      <c r="I360" s="97"/>
      <c r="J360" s="9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 t="s">
        <v>66</v>
      </c>
      <c r="V360" s="108" t="s">
        <v>66</v>
      </c>
      <c r="W360" s="108" t="s">
        <v>66</v>
      </c>
      <c r="X360" s="108" t="s">
        <v>66</v>
      </c>
      <c r="Y360" s="108"/>
      <c r="Z360" s="108"/>
      <c r="AA360" s="108"/>
      <c r="AB360" s="109" t="s">
        <v>66</v>
      </c>
      <c r="AC360" s="107"/>
      <c r="AD360" s="107"/>
      <c r="AE360" s="107"/>
    </row>
    <row r="361" spans="1:31" s="11" customFormat="1" ht="15.75">
      <c r="A361" s="105" t="s">
        <v>57</v>
      </c>
      <c r="B361" s="106" t="s">
        <v>494</v>
      </c>
      <c r="C361" s="95"/>
      <c r="D361" s="95"/>
      <c r="E361" s="95"/>
      <c r="F361" s="95"/>
      <c r="G361" s="96"/>
      <c r="H361" s="97"/>
      <c r="I361" s="97"/>
      <c r="J361" s="9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8"/>
      <c r="W361" s="108"/>
      <c r="X361" s="108"/>
      <c r="Y361" s="108"/>
      <c r="Z361" s="108"/>
      <c r="AA361" s="108"/>
      <c r="AB361" s="109"/>
      <c r="AC361" s="107"/>
      <c r="AD361" s="107"/>
      <c r="AE361" s="107"/>
    </row>
    <row r="362" spans="1:31" s="13" customFormat="1" ht="17.25" customHeight="1">
      <c r="A362" s="80">
        <v>2</v>
      </c>
      <c r="B362" s="81" t="s">
        <v>86</v>
      </c>
      <c r="C362" s="82" t="s">
        <v>88</v>
      </c>
      <c r="D362" s="82"/>
      <c r="E362" s="82"/>
      <c r="F362" s="82"/>
      <c r="G362" s="83"/>
      <c r="H362" s="84"/>
      <c r="I362" s="84"/>
      <c r="J362" s="84"/>
      <c r="K362" s="93" t="s">
        <v>66</v>
      </c>
      <c r="L362" s="93" t="s">
        <v>66</v>
      </c>
      <c r="M362" s="93" t="s">
        <v>66</v>
      </c>
      <c r="N362" s="93" t="s">
        <v>66</v>
      </c>
      <c r="O362" s="93" t="s">
        <v>66</v>
      </c>
      <c r="P362" s="93" t="s">
        <v>66</v>
      </c>
      <c r="Q362" s="93" t="s">
        <v>66</v>
      </c>
      <c r="R362" s="93" t="s">
        <v>66</v>
      </c>
      <c r="S362" s="93" t="s">
        <v>66</v>
      </c>
      <c r="T362" s="93" t="s">
        <v>66</v>
      </c>
      <c r="U362" s="93"/>
      <c r="V362" s="93"/>
      <c r="W362" s="93"/>
      <c r="X362" s="93" t="s">
        <v>66</v>
      </c>
      <c r="Y362" s="93"/>
      <c r="Z362" s="93"/>
      <c r="AA362" s="93"/>
      <c r="AB362" s="94"/>
      <c r="AC362" s="93"/>
      <c r="AD362" s="93"/>
      <c r="AE362" s="93"/>
    </row>
    <row r="363" spans="1:31" s="11" customFormat="1" ht="15.75">
      <c r="A363" s="105" t="s">
        <v>58</v>
      </c>
      <c r="B363" s="106" t="s">
        <v>187</v>
      </c>
      <c r="C363" s="95" t="s">
        <v>195</v>
      </c>
      <c r="D363" s="95"/>
      <c r="E363" s="95"/>
      <c r="F363" s="95"/>
      <c r="G363" s="96"/>
      <c r="H363" s="97"/>
      <c r="I363" s="97"/>
      <c r="J363" s="9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 t="s">
        <v>66</v>
      </c>
      <c r="V363" s="108" t="s">
        <v>66</v>
      </c>
      <c r="W363" s="108" t="s">
        <v>66</v>
      </c>
      <c r="X363" s="108" t="s">
        <v>66</v>
      </c>
      <c r="Y363" s="108"/>
      <c r="Z363" s="108"/>
      <c r="AA363" s="108"/>
      <c r="AB363" s="109" t="s">
        <v>66</v>
      </c>
      <c r="AC363" s="107"/>
      <c r="AD363" s="107"/>
      <c r="AE363" s="107"/>
    </row>
    <row r="364" spans="1:31" s="11" customFormat="1" ht="15.75">
      <c r="A364" s="105" t="s">
        <v>59</v>
      </c>
      <c r="B364" s="106" t="s">
        <v>188</v>
      </c>
      <c r="C364" s="95" t="s">
        <v>195</v>
      </c>
      <c r="D364" s="95"/>
      <c r="E364" s="95"/>
      <c r="F364" s="95"/>
      <c r="G364" s="96"/>
      <c r="H364" s="97"/>
      <c r="I364" s="97"/>
      <c r="J364" s="9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8"/>
      <c r="W364" s="108"/>
      <c r="X364" s="108"/>
      <c r="Y364" s="108"/>
      <c r="Z364" s="108"/>
      <c r="AA364" s="108"/>
      <c r="AB364" s="109"/>
      <c r="AC364" s="107"/>
      <c r="AD364" s="107"/>
      <c r="AE364" s="107"/>
    </row>
    <row r="365" spans="1:31" s="11" customFormat="1" ht="15.75">
      <c r="A365" s="105" t="s">
        <v>106</v>
      </c>
      <c r="B365" s="106" t="s">
        <v>189</v>
      </c>
      <c r="C365" s="95" t="s">
        <v>195</v>
      </c>
      <c r="D365" s="95"/>
      <c r="E365" s="95"/>
      <c r="F365" s="95"/>
      <c r="G365" s="96"/>
      <c r="H365" s="97"/>
      <c r="I365" s="97"/>
      <c r="J365" s="9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 t="s">
        <v>66</v>
      </c>
      <c r="V365" s="108" t="s">
        <v>66</v>
      </c>
      <c r="W365" s="108" t="s">
        <v>66</v>
      </c>
      <c r="X365" s="108" t="s">
        <v>66</v>
      </c>
      <c r="Y365" s="108"/>
      <c r="Z365" s="108"/>
      <c r="AA365" s="108"/>
      <c r="AB365" s="109" t="s">
        <v>66</v>
      </c>
      <c r="AC365" s="107"/>
      <c r="AD365" s="107"/>
      <c r="AE365" s="107"/>
    </row>
    <row r="366" spans="1:31" s="11" customFormat="1" ht="15.75">
      <c r="A366" s="105" t="s">
        <v>107</v>
      </c>
      <c r="B366" s="106" t="s">
        <v>494</v>
      </c>
      <c r="C366" s="95"/>
      <c r="D366" s="95"/>
      <c r="E366" s="95"/>
      <c r="F366" s="95"/>
      <c r="G366" s="96"/>
      <c r="H366" s="97"/>
      <c r="I366" s="97"/>
      <c r="J366" s="9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8"/>
      <c r="W366" s="108"/>
      <c r="X366" s="108"/>
      <c r="Y366" s="108"/>
      <c r="Z366" s="108"/>
      <c r="AA366" s="108"/>
      <c r="AB366" s="109"/>
      <c r="AC366" s="107"/>
      <c r="AD366" s="107"/>
      <c r="AE366" s="107"/>
    </row>
    <row r="367" spans="1:31" s="13" customFormat="1" ht="17.25" customHeight="1">
      <c r="A367" s="80">
        <v>3</v>
      </c>
      <c r="B367" s="81" t="s">
        <v>202</v>
      </c>
      <c r="C367" s="82" t="s">
        <v>88</v>
      </c>
      <c r="D367" s="82"/>
      <c r="E367" s="82"/>
      <c r="F367" s="82"/>
      <c r="G367" s="83"/>
      <c r="H367" s="84"/>
      <c r="I367" s="84"/>
      <c r="J367" s="84"/>
      <c r="K367" s="93" t="s">
        <v>66</v>
      </c>
      <c r="L367" s="93" t="s">
        <v>66</v>
      </c>
      <c r="M367" s="93" t="s">
        <v>66</v>
      </c>
      <c r="N367" s="93" t="s">
        <v>66</v>
      </c>
      <c r="O367" s="93" t="s">
        <v>66</v>
      </c>
      <c r="P367" s="93" t="s">
        <v>66</v>
      </c>
      <c r="Q367" s="93" t="s">
        <v>66</v>
      </c>
      <c r="R367" s="93" t="s">
        <v>66</v>
      </c>
      <c r="S367" s="93" t="s">
        <v>66</v>
      </c>
      <c r="T367" s="93" t="s">
        <v>66</v>
      </c>
      <c r="U367" s="93"/>
      <c r="V367" s="93"/>
      <c r="W367" s="93"/>
      <c r="X367" s="93" t="s">
        <v>66</v>
      </c>
      <c r="Y367" s="93"/>
      <c r="Z367" s="93"/>
      <c r="AA367" s="93"/>
      <c r="AB367" s="94"/>
      <c r="AC367" s="93"/>
      <c r="AD367" s="93"/>
      <c r="AE367" s="93"/>
    </row>
    <row r="368" spans="1:31" s="11" customFormat="1" ht="15.75">
      <c r="A368" s="105" t="s">
        <v>63</v>
      </c>
      <c r="B368" s="106" t="s">
        <v>188</v>
      </c>
      <c r="C368" s="95" t="s">
        <v>195</v>
      </c>
      <c r="D368" s="95"/>
      <c r="E368" s="95"/>
      <c r="F368" s="95"/>
      <c r="G368" s="96"/>
      <c r="H368" s="97"/>
      <c r="I368" s="97"/>
      <c r="J368" s="9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8"/>
      <c r="W368" s="108"/>
      <c r="X368" s="108"/>
      <c r="Y368" s="108"/>
      <c r="Z368" s="108"/>
      <c r="AA368" s="108"/>
      <c r="AB368" s="109"/>
      <c r="AC368" s="107"/>
      <c r="AD368" s="107"/>
      <c r="AE368" s="107"/>
    </row>
    <row r="369" spans="1:31" s="11" customFormat="1" ht="15.75">
      <c r="A369" s="105" t="s">
        <v>64</v>
      </c>
      <c r="B369" s="106" t="s">
        <v>189</v>
      </c>
      <c r="C369" s="95" t="s">
        <v>195</v>
      </c>
      <c r="D369" s="95"/>
      <c r="E369" s="95"/>
      <c r="F369" s="95"/>
      <c r="G369" s="96"/>
      <c r="H369" s="97"/>
      <c r="I369" s="97"/>
      <c r="J369" s="9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 t="s">
        <v>66</v>
      </c>
      <c r="V369" s="108" t="s">
        <v>66</v>
      </c>
      <c r="W369" s="108" t="s">
        <v>66</v>
      </c>
      <c r="X369" s="108" t="s">
        <v>66</v>
      </c>
      <c r="Y369" s="108"/>
      <c r="Z369" s="108"/>
      <c r="AA369" s="108"/>
      <c r="AB369" s="109" t="s">
        <v>66</v>
      </c>
      <c r="AC369" s="107"/>
      <c r="AD369" s="107"/>
      <c r="AE369" s="107"/>
    </row>
    <row r="370" spans="1:31" s="11" customFormat="1" ht="16.5" thickBot="1">
      <c r="A370" s="145" t="s">
        <v>104</v>
      </c>
      <c r="B370" s="146" t="s">
        <v>494</v>
      </c>
      <c r="C370" s="147"/>
      <c r="D370" s="147"/>
      <c r="E370" s="147"/>
      <c r="F370" s="147"/>
      <c r="G370" s="148"/>
      <c r="H370" s="149"/>
      <c r="I370" s="149"/>
      <c r="J370" s="149"/>
      <c r="K370" s="150"/>
      <c r="L370" s="150"/>
      <c r="M370" s="150"/>
      <c r="N370" s="150"/>
      <c r="O370" s="150"/>
      <c r="P370" s="150"/>
      <c r="Q370" s="150"/>
      <c r="R370" s="150"/>
      <c r="S370" s="150"/>
      <c r="T370" s="150"/>
      <c r="U370" s="150"/>
      <c r="V370" s="151"/>
      <c r="W370" s="151"/>
      <c r="X370" s="151"/>
      <c r="Y370" s="151"/>
      <c r="Z370" s="151"/>
      <c r="AA370" s="151"/>
      <c r="AB370" s="152"/>
      <c r="AC370" s="150"/>
      <c r="AD370" s="150"/>
      <c r="AE370" s="150"/>
    </row>
    <row r="371" spans="1:31" s="3" customFormat="1" ht="16.5" thickTop="1">
      <c r="A371" s="64"/>
      <c r="C371" s="64"/>
      <c r="D371" s="64"/>
      <c r="E371" s="6"/>
      <c r="F371" s="64"/>
      <c r="G371" s="64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</row>
    <row r="372" spans="1:31" s="3" customFormat="1" ht="15.75">
      <c r="A372" s="64"/>
      <c r="C372" s="64"/>
      <c r="D372" s="64"/>
      <c r="E372" s="6"/>
      <c r="F372" s="64"/>
      <c r="G372" s="64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</row>
    <row r="373" spans="1:31" s="3" customFormat="1" ht="15.75">
      <c r="A373" s="64"/>
      <c r="C373" s="64"/>
      <c r="D373" s="64"/>
      <c r="E373" s="6"/>
      <c r="F373" s="64"/>
      <c r="G373" s="64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</row>
    <row r="374" spans="1:31" s="3" customFormat="1" ht="15.75">
      <c r="A374" s="64"/>
      <c r="C374" s="64"/>
      <c r="D374" s="64"/>
      <c r="E374" s="6"/>
      <c r="F374" s="64"/>
      <c r="G374" s="64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</row>
    <row r="375" spans="1:31" s="3" customFormat="1" ht="15.75">
      <c r="A375" s="64"/>
      <c r="C375" s="64"/>
      <c r="D375" s="64"/>
      <c r="E375" s="6"/>
      <c r="F375" s="64"/>
      <c r="G375" s="64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</row>
    <row r="376" spans="1:31" s="3" customFormat="1" ht="15.75">
      <c r="A376" s="64"/>
      <c r="C376" s="64"/>
      <c r="D376" s="64"/>
      <c r="E376" s="6"/>
      <c r="F376" s="64"/>
      <c r="G376" s="64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</row>
    <row r="377" spans="1:31" s="3" customFormat="1" ht="15.75">
      <c r="A377" s="64"/>
      <c r="C377" s="64"/>
      <c r="D377" s="64"/>
      <c r="E377" s="6"/>
      <c r="F377" s="64"/>
      <c r="G377" s="64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</row>
    <row r="378" spans="1:31" s="3" customFormat="1" ht="15.75">
      <c r="A378" s="64"/>
      <c r="C378" s="64"/>
      <c r="D378" s="64"/>
      <c r="E378" s="6"/>
      <c r="F378" s="64"/>
      <c r="G378" s="64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</row>
    <row r="379" spans="1:31" s="3" customFormat="1" ht="15.75">
      <c r="A379" s="64"/>
      <c r="C379" s="64"/>
      <c r="D379" s="64"/>
      <c r="E379" s="6"/>
      <c r="F379" s="64"/>
      <c r="G379" s="64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</row>
    <row r="380" spans="1:31" s="3" customFormat="1" ht="15.75">
      <c r="A380" s="64"/>
      <c r="C380" s="64"/>
      <c r="D380" s="64"/>
      <c r="E380" s="6"/>
      <c r="F380" s="64"/>
      <c r="G380" s="64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</row>
    <row r="381" spans="1:31" s="3" customFormat="1" ht="15.75">
      <c r="A381" s="64"/>
      <c r="C381" s="64"/>
      <c r="D381" s="64"/>
      <c r="E381" s="6"/>
      <c r="F381" s="64"/>
      <c r="G381" s="64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</row>
    <row r="382" spans="1:31" s="3" customFormat="1" ht="15.75">
      <c r="A382" s="64"/>
      <c r="C382" s="64"/>
      <c r="D382" s="64"/>
      <c r="E382" s="6"/>
      <c r="F382" s="64"/>
      <c r="G382" s="64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</row>
  </sheetData>
  <sheetProtection/>
  <mergeCells count="13">
    <mergeCell ref="C4:C5"/>
    <mergeCell ref="Y4:AA4"/>
    <mergeCell ref="E4:G4"/>
    <mergeCell ref="H4:H5"/>
    <mergeCell ref="I4:I5"/>
    <mergeCell ref="J4:J5"/>
    <mergeCell ref="A2:J2"/>
    <mergeCell ref="D4:D5"/>
    <mergeCell ref="AB4:AE4"/>
    <mergeCell ref="K4:T4"/>
    <mergeCell ref="U4:X4"/>
    <mergeCell ref="A4:A5"/>
    <mergeCell ref="B4:B5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3"/>
  <sheetViews>
    <sheetView zoomScale="115" zoomScaleNormal="115" zoomScalePageLayoutView="0" workbookViewId="0" topLeftCell="A1">
      <selection activeCell="A2" sqref="A2:W2"/>
    </sheetView>
  </sheetViews>
  <sheetFormatPr defaultColWidth="3.75390625" defaultRowHeight="15.75"/>
  <cols>
    <col min="1" max="1" width="3.75390625" style="0" customWidth="1"/>
    <col min="2" max="2" width="34.125" style="0" customWidth="1"/>
    <col min="3" max="3" width="6.25390625" style="169" customWidth="1"/>
    <col min="4" max="5" width="4.375" style="0" customWidth="1"/>
    <col min="6" max="6" width="5.50390625" style="0" customWidth="1"/>
    <col min="7" max="7" width="4.375" style="0" customWidth="1"/>
    <col min="8" max="8" width="5.75390625" style="0" customWidth="1"/>
    <col min="9" max="9" width="5.875" style="0" customWidth="1"/>
    <col min="10" max="10" width="4.375" style="0" customWidth="1"/>
    <col min="11" max="11" width="5.50390625" style="0" customWidth="1"/>
    <col min="12" max="12" width="4.625" style="0" customWidth="1"/>
    <col min="13" max="14" width="6.625" style="0" customWidth="1"/>
    <col min="15" max="15" width="4.375" style="0" customWidth="1"/>
    <col min="16" max="16" width="6.375" style="0" customWidth="1"/>
    <col min="17" max="17" width="4.625" style="0" customWidth="1"/>
    <col min="18" max="18" width="5.75390625" style="0" customWidth="1"/>
    <col min="19" max="19" width="5.625" style="0" customWidth="1"/>
    <col min="20" max="20" width="4.375" style="0" customWidth="1"/>
    <col min="21" max="21" width="4.75390625" style="0" customWidth="1"/>
    <col min="22" max="22" width="4.375" style="0" customWidth="1"/>
    <col min="23" max="23" width="5.00390625" style="0" customWidth="1"/>
    <col min="24" max="24" width="5.50390625" style="0" customWidth="1"/>
    <col min="25" max="25" width="4.625" style="0" customWidth="1"/>
    <col min="26" max="26" width="6.75390625" style="0" customWidth="1"/>
    <col min="27" max="27" width="4.50390625" style="0" customWidth="1"/>
  </cols>
  <sheetData>
    <row r="1" spans="1:23" ht="15.75">
      <c r="A1" s="742" t="s">
        <v>782</v>
      </c>
      <c r="B1" s="743"/>
      <c r="C1" s="743"/>
      <c r="D1" s="743"/>
      <c r="E1" s="743"/>
      <c r="F1" s="743"/>
      <c r="G1" s="743"/>
      <c r="H1" s="743"/>
      <c r="I1" s="743"/>
      <c r="J1" s="743"/>
      <c r="K1" s="743"/>
      <c r="L1" s="743"/>
      <c r="M1" s="743"/>
      <c r="N1" s="743"/>
      <c r="O1" s="743"/>
      <c r="P1" s="743"/>
      <c r="Q1" s="743"/>
      <c r="R1" s="743"/>
      <c r="S1" s="743"/>
      <c r="T1" s="743"/>
      <c r="U1" s="743"/>
      <c r="V1" s="743"/>
      <c r="W1" s="743"/>
    </row>
    <row r="2" spans="1:23" ht="18.75">
      <c r="A2" s="744" t="s">
        <v>809</v>
      </c>
      <c r="B2" s="745"/>
      <c r="C2" s="745"/>
      <c r="D2" s="745"/>
      <c r="E2" s="745"/>
      <c r="F2" s="745"/>
      <c r="G2" s="745"/>
      <c r="H2" s="745"/>
      <c r="I2" s="745"/>
      <c r="J2" s="745"/>
      <c r="K2" s="745"/>
      <c r="L2" s="745"/>
      <c r="M2" s="745"/>
      <c r="N2" s="745"/>
      <c r="O2" s="745"/>
      <c r="P2" s="745"/>
      <c r="Q2" s="745"/>
      <c r="R2" s="745"/>
      <c r="S2" s="745"/>
      <c r="T2" s="745"/>
      <c r="U2" s="745"/>
      <c r="V2" s="745"/>
      <c r="W2" s="745"/>
    </row>
    <row r="3" spans="1:27" ht="15.75">
      <c r="A3" s="746" t="s">
        <v>545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  <c r="U3" s="746"/>
      <c r="V3" s="746"/>
      <c r="W3" s="746"/>
      <c r="X3" s="746"/>
      <c r="Y3" s="746"/>
      <c r="Z3" s="746"/>
      <c r="AA3" s="746"/>
    </row>
    <row r="4" spans="1:27" ht="15.75" customHeight="1">
      <c r="A4" s="735" t="s">
        <v>236</v>
      </c>
      <c r="B4" s="735" t="s">
        <v>563</v>
      </c>
      <c r="C4" s="736" t="s">
        <v>783</v>
      </c>
      <c r="D4" s="737"/>
      <c r="E4" s="737"/>
      <c r="F4" s="737"/>
      <c r="G4" s="738"/>
      <c r="H4" s="736" t="s">
        <v>779</v>
      </c>
      <c r="I4" s="737"/>
      <c r="J4" s="737"/>
      <c r="K4" s="737"/>
      <c r="L4" s="738"/>
      <c r="M4" s="736" t="s">
        <v>784</v>
      </c>
      <c r="N4" s="737"/>
      <c r="O4" s="737"/>
      <c r="P4" s="737"/>
      <c r="Q4" s="738"/>
      <c r="R4" s="736" t="s">
        <v>785</v>
      </c>
      <c r="S4" s="737"/>
      <c r="T4" s="737"/>
      <c r="U4" s="737"/>
      <c r="V4" s="738"/>
      <c r="W4" s="736" t="s">
        <v>781</v>
      </c>
      <c r="X4" s="737"/>
      <c r="Y4" s="737"/>
      <c r="Z4" s="737"/>
      <c r="AA4" s="738"/>
    </row>
    <row r="5" spans="1:27" ht="15.75" customHeight="1">
      <c r="A5" s="735"/>
      <c r="B5" s="735"/>
      <c r="C5" s="739"/>
      <c r="D5" s="740"/>
      <c r="E5" s="740"/>
      <c r="F5" s="740"/>
      <c r="G5" s="741"/>
      <c r="H5" s="739"/>
      <c r="I5" s="740"/>
      <c r="J5" s="740"/>
      <c r="K5" s="740"/>
      <c r="L5" s="741"/>
      <c r="M5" s="739"/>
      <c r="N5" s="740"/>
      <c r="O5" s="740"/>
      <c r="P5" s="740"/>
      <c r="Q5" s="741"/>
      <c r="R5" s="739"/>
      <c r="S5" s="740"/>
      <c r="T5" s="740"/>
      <c r="U5" s="740"/>
      <c r="V5" s="741"/>
      <c r="W5" s="739"/>
      <c r="X5" s="740"/>
      <c r="Y5" s="740"/>
      <c r="Z5" s="740"/>
      <c r="AA5" s="741"/>
    </row>
    <row r="6" spans="1:27" ht="15.75" customHeight="1">
      <c r="A6" s="735"/>
      <c r="B6" s="735"/>
      <c r="C6" s="735" t="s">
        <v>546</v>
      </c>
      <c r="D6" s="735" t="s">
        <v>566</v>
      </c>
      <c r="E6" s="735"/>
      <c r="F6" s="735"/>
      <c r="G6" s="735"/>
      <c r="H6" s="735" t="s">
        <v>546</v>
      </c>
      <c r="I6" s="735" t="s">
        <v>566</v>
      </c>
      <c r="J6" s="735"/>
      <c r="K6" s="735"/>
      <c r="L6" s="735"/>
      <c r="M6" s="735" t="s">
        <v>546</v>
      </c>
      <c r="N6" s="735" t="s">
        <v>566</v>
      </c>
      <c r="O6" s="735"/>
      <c r="P6" s="735"/>
      <c r="Q6" s="735"/>
      <c r="R6" s="735" t="s">
        <v>546</v>
      </c>
      <c r="S6" s="735" t="s">
        <v>566</v>
      </c>
      <c r="T6" s="735"/>
      <c r="U6" s="735"/>
      <c r="V6" s="735"/>
      <c r="W6" s="735" t="s">
        <v>546</v>
      </c>
      <c r="X6" s="735" t="s">
        <v>566</v>
      </c>
      <c r="Y6" s="735"/>
      <c r="Z6" s="735"/>
      <c r="AA6" s="735"/>
    </row>
    <row r="7" spans="1:27" ht="15.75" customHeight="1">
      <c r="A7" s="735"/>
      <c r="B7" s="735"/>
      <c r="C7" s="735"/>
      <c r="D7" s="735" t="s">
        <v>567</v>
      </c>
      <c r="E7" s="735"/>
      <c r="F7" s="735" t="s">
        <v>568</v>
      </c>
      <c r="G7" s="735"/>
      <c r="H7" s="735"/>
      <c r="I7" s="735" t="s">
        <v>567</v>
      </c>
      <c r="J7" s="735"/>
      <c r="K7" s="735" t="s">
        <v>568</v>
      </c>
      <c r="L7" s="735"/>
      <c r="M7" s="735"/>
      <c r="N7" s="735" t="s">
        <v>567</v>
      </c>
      <c r="O7" s="735"/>
      <c r="P7" s="735" t="s">
        <v>568</v>
      </c>
      <c r="Q7" s="735"/>
      <c r="R7" s="735"/>
      <c r="S7" s="735" t="s">
        <v>567</v>
      </c>
      <c r="T7" s="735"/>
      <c r="U7" s="735" t="s">
        <v>568</v>
      </c>
      <c r="V7" s="735"/>
      <c r="W7" s="735"/>
      <c r="X7" s="735" t="s">
        <v>567</v>
      </c>
      <c r="Y7" s="735"/>
      <c r="Z7" s="735" t="s">
        <v>568</v>
      </c>
      <c r="AA7" s="735"/>
    </row>
    <row r="8" spans="1:27" ht="31.5">
      <c r="A8" s="735"/>
      <c r="B8" s="735"/>
      <c r="C8" s="735"/>
      <c r="D8" s="297" t="s">
        <v>557</v>
      </c>
      <c r="E8" s="297" t="s">
        <v>569</v>
      </c>
      <c r="F8" s="297" t="s">
        <v>557</v>
      </c>
      <c r="G8" s="297" t="s">
        <v>569</v>
      </c>
      <c r="H8" s="735"/>
      <c r="I8" s="297" t="s">
        <v>557</v>
      </c>
      <c r="J8" s="297" t="s">
        <v>569</v>
      </c>
      <c r="K8" s="297" t="s">
        <v>557</v>
      </c>
      <c r="L8" s="297" t="s">
        <v>569</v>
      </c>
      <c r="M8" s="735"/>
      <c r="N8" s="297" t="s">
        <v>557</v>
      </c>
      <c r="O8" s="297" t="s">
        <v>569</v>
      </c>
      <c r="P8" s="297" t="s">
        <v>557</v>
      </c>
      <c r="Q8" s="297" t="s">
        <v>569</v>
      </c>
      <c r="R8" s="735"/>
      <c r="S8" s="297" t="s">
        <v>557</v>
      </c>
      <c r="T8" s="297" t="s">
        <v>569</v>
      </c>
      <c r="U8" s="297" t="s">
        <v>557</v>
      </c>
      <c r="V8" s="297" t="s">
        <v>569</v>
      </c>
      <c r="W8" s="735"/>
      <c r="X8" s="297" t="s">
        <v>557</v>
      </c>
      <c r="Y8" s="297" t="s">
        <v>569</v>
      </c>
      <c r="Z8" s="297" t="s">
        <v>557</v>
      </c>
      <c r="AA8" s="297" t="s">
        <v>569</v>
      </c>
    </row>
    <row r="9" spans="1:27" ht="15.75">
      <c r="A9" s="161">
        <v>1</v>
      </c>
      <c r="B9" s="160">
        <v>2</v>
      </c>
      <c r="C9" s="294">
        <v>3</v>
      </c>
      <c r="D9" s="160">
        <v>4</v>
      </c>
      <c r="E9" s="161">
        <v>5</v>
      </c>
      <c r="F9" s="160">
        <v>6</v>
      </c>
      <c r="G9" s="161">
        <v>7</v>
      </c>
      <c r="H9" s="161">
        <v>3</v>
      </c>
      <c r="I9" s="160">
        <v>4</v>
      </c>
      <c r="J9" s="161">
        <v>5</v>
      </c>
      <c r="K9" s="160">
        <v>6</v>
      </c>
      <c r="L9" s="161">
        <v>7</v>
      </c>
      <c r="M9" s="160">
        <v>8</v>
      </c>
      <c r="N9" s="161">
        <v>9</v>
      </c>
      <c r="O9" s="160">
        <v>10</v>
      </c>
      <c r="P9" s="161">
        <v>11</v>
      </c>
      <c r="Q9" s="160">
        <v>12</v>
      </c>
      <c r="R9" s="161">
        <v>13</v>
      </c>
      <c r="S9" s="160">
        <v>14</v>
      </c>
      <c r="T9" s="161">
        <v>15</v>
      </c>
      <c r="U9" s="160">
        <v>16</v>
      </c>
      <c r="V9" s="161">
        <v>17</v>
      </c>
      <c r="W9" s="161">
        <v>3</v>
      </c>
      <c r="X9" s="160">
        <v>4</v>
      </c>
      <c r="Y9" s="161">
        <v>5</v>
      </c>
      <c r="Z9" s="160">
        <v>6</v>
      </c>
      <c r="AA9" s="161">
        <v>7</v>
      </c>
    </row>
    <row r="10" spans="1:27" s="169" customFormat="1" ht="25.5">
      <c r="A10" s="162"/>
      <c r="B10" s="167" t="s">
        <v>570</v>
      </c>
      <c r="C10" s="168">
        <f>D10+F10</f>
        <v>10311</v>
      </c>
      <c r="D10" s="168">
        <f>SUM(D11:D13)</f>
        <v>0</v>
      </c>
      <c r="E10" s="168">
        <f>SUM(E11:E13)</f>
        <v>0</v>
      </c>
      <c r="F10" s="168">
        <f>SUM(F11:F13)</f>
        <v>10311</v>
      </c>
      <c r="G10" s="168">
        <f>SUM(G11:G13)</f>
        <v>0</v>
      </c>
      <c r="H10" s="168">
        <f>I10+K10</f>
        <v>1700</v>
      </c>
      <c r="I10" s="168">
        <f>SUM(I11:I13)</f>
        <v>1500</v>
      </c>
      <c r="J10" s="168">
        <f aca="true" t="shared" si="0" ref="J10:V10">SUM(J11:J13)</f>
        <v>0</v>
      </c>
      <c r="K10" s="168">
        <f t="shared" si="0"/>
        <v>200</v>
      </c>
      <c r="L10" s="168">
        <f t="shared" si="0"/>
        <v>0</v>
      </c>
      <c r="M10" s="168">
        <f>N10+P10</f>
        <v>1700</v>
      </c>
      <c r="N10" s="168">
        <f t="shared" si="0"/>
        <v>1500</v>
      </c>
      <c r="O10" s="168">
        <f t="shared" si="0"/>
        <v>0</v>
      </c>
      <c r="P10" s="168">
        <f t="shared" si="0"/>
        <v>200</v>
      </c>
      <c r="Q10" s="168">
        <f t="shared" si="0"/>
        <v>0</v>
      </c>
      <c r="R10" s="168">
        <f>S10+U10</f>
        <v>1500</v>
      </c>
      <c r="S10" s="168">
        <f t="shared" si="0"/>
        <v>1500</v>
      </c>
      <c r="T10" s="168">
        <f t="shared" si="0"/>
        <v>0</v>
      </c>
      <c r="U10" s="168">
        <f t="shared" si="0"/>
        <v>0</v>
      </c>
      <c r="V10" s="168">
        <f t="shared" si="0"/>
        <v>0</v>
      </c>
      <c r="W10" s="168">
        <f>X10+Z10</f>
        <v>4100</v>
      </c>
      <c r="X10" s="168">
        <f>SUM(X11:X13)</f>
        <v>3000</v>
      </c>
      <c r="Y10" s="168">
        <f>SUM(Y11:Y13)</f>
        <v>0</v>
      </c>
      <c r="Z10" s="168">
        <f>SUM(Z11:Z13)</f>
        <v>1100</v>
      </c>
      <c r="AA10" s="168">
        <f>SUM(AA11:AA13)</f>
        <v>0</v>
      </c>
    </row>
    <row r="11" spans="1:27" ht="51.75" customHeight="1">
      <c r="A11" s="165">
        <v>1</v>
      </c>
      <c r="B11" s="163" t="s">
        <v>561</v>
      </c>
      <c r="C11" s="295">
        <f>D11+F11</f>
        <v>750</v>
      </c>
      <c r="D11" s="164"/>
      <c r="E11" s="164"/>
      <c r="F11" s="164">
        <v>750</v>
      </c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>
        <v>500</v>
      </c>
      <c r="X11" s="164"/>
      <c r="Y11" s="164"/>
      <c r="Z11" s="164">
        <v>500</v>
      </c>
      <c r="AA11" s="164"/>
    </row>
    <row r="12" spans="1:27" ht="53.25" customHeight="1">
      <c r="A12" s="165">
        <v>2</v>
      </c>
      <c r="B12" s="163" t="s">
        <v>571</v>
      </c>
      <c r="C12" s="295">
        <f>D12+F12</f>
        <v>8646</v>
      </c>
      <c r="D12" s="164"/>
      <c r="E12" s="164"/>
      <c r="F12" s="164">
        <f>7146+1500</f>
        <v>8646</v>
      </c>
      <c r="G12" s="164"/>
      <c r="H12" s="164">
        <f>I12+K12</f>
        <v>1500</v>
      </c>
      <c r="I12" s="164">
        <v>1500</v>
      </c>
      <c r="J12" s="164"/>
      <c r="K12" s="164"/>
      <c r="L12" s="164"/>
      <c r="M12" s="164">
        <f>N12+P12</f>
        <v>1500</v>
      </c>
      <c r="N12" s="164">
        <f>I12</f>
        <v>1500</v>
      </c>
      <c r="O12" s="164"/>
      <c r="P12" s="164">
        <f>K12</f>
        <v>0</v>
      </c>
      <c r="Q12" s="164"/>
      <c r="R12" s="164">
        <f>SUM(S12:V12)</f>
        <v>1500</v>
      </c>
      <c r="S12" s="164">
        <f>I12</f>
        <v>1500</v>
      </c>
      <c r="T12" s="164"/>
      <c r="U12" s="164"/>
      <c r="V12" s="164"/>
      <c r="W12" s="164">
        <v>3000</v>
      </c>
      <c r="X12" s="164">
        <v>3000</v>
      </c>
      <c r="Y12" s="164"/>
      <c r="Z12" s="164"/>
      <c r="AA12" s="164"/>
    </row>
    <row r="13" spans="1:27" ht="53.25" customHeight="1">
      <c r="A13" s="165">
        <v>3</v>
      </c>
      <c r="B13" s="163" t="s">
        <v>562</v>
      </c>
      <c r="C13" s="295">
        <f>D13+F13</f>
        <v>915</v>
      </c>
      <c r="D13" s="164"/>
      <c r="E13" s="164"/>
      <c r="F13" s="164">
        <f>715+200</f>
        <v>915</v>
      </c>
      <c r="G13" s="164"/>
      <c r="H13" s="164">
        <v>200</v>
      </c>
      <c r="I13" s="164"/>
      <c r="J13" s="164"/>
      <c r="K13" s="164">
        <v>200</v>
      </c>
      <c r="L13" s="164"/>
      <c r="M13" s="164">
        <v>200</v>
      </c>
      <c r="N13" s="164"/>
      <c r="O13" s="164"/>
      <c r="P13" s="164">
        <v>200</v>
      </c>
      <c r="Q13" s="164"/>
      <c r="R13" s="164"/>
      <c r="S13" s="164"/>
      <c r="T13" s="164"/>
      <c r="U13" s="164"/>
      <c r="V13" s="164"/>
      <c r="W13" s="164">
        <v>600</v>
      </c>
      <c r="X13" s="164"/>
      <c r="Y13" s="164"/>
      <c r="Z13" s="164">
        <v>600</v>
      </c>
      <c r="AA13" s="164"/>
    </row>
  </sheetData>
  <sheetProtection/>
  <mergeCells count="30">
    <mergeCell ref="A1:W1"/>
    <mergeCell ref="A2:W2"/>
    <mergeCell ref="A3:AA3"/>
    <mergeCell ref="W4:AA5"/>
    <mergeCell ref="W6:W8"/>
    <mergeCell ref="X6:AA6"/>
    <mergeCell ref="X7:Y7"/>
    <mergeCell ref="Z7:AA7"/>
    <mergeCell ref="P7:Q7"/>
    <mergeCell ref="C6:C8"/>
    <mergeCell ref="R4:V5"/>
    <mergeCell ref="R6:R8"/>
    <mergeCell ref="S6:V6"/>
    <mergeCell ref="S7:T7"/>
    <mergeCell ref="U7:V7"/>
    <mergeCell ref="D7:E7"/>
    <mergeCell ref="F7:G7"/>
    <mergeCell ref="I7:J7"/>
    <mergeCell ref="K7:L7"/>
    <mergeCell ref="N7:O7"/>
    <mergeCell ref="A4:A8"/>
    <mergeCell ref="B4:B8"/>
    <mergeCell ref="C4:G5"/>
    <mergeCell ref="H4:L5"/>
    <mergeCell ref="M4:Q5"/>
    <mergeCell ref="D6:G6"/>
    <mergeCell ref="H6:H8"/>
    <mergeCell ref="I6:L6"/>
    <mergeCell ref="M6:M8"/>
    <mergeCell ref="N6:Q6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selection activeCell="J46" sqref="J46"/>
    </sheetView>
  </sheetViews>
  <sheetFormatPr defaultColWidth="9.00390625" defaultRowHeight="15.75"/>
  <cols>
    <col min="1" max="1" width="6.50390625" style="0" customWidth="1"/>
    <col min="2" max="2" width="23.375" style="0" customWidth="1"/>
    <col min="3" max="3" width="10.25390625" style="0" customWidth="1"/>
    <col min="4" max="9" width="11.75390625" style="575" customWidth="1"/>
    <col min="10" max="10" width="9.00390625" style="579" customWidth="1"/>
    <col min="11" max="12" width="9.00390625" style="508" customWidth="1"/>
  </cols>
  <sheetData>
    <row r="1" spans="1:9" ht="15.75">
      <c r="A1" s="726" t="s">
        <v>914</v>
      </c>
      <c r="B1" s="726"/>
      <c r="C1" s="726"/>
      <c r="D1" s="726"/>
      <c r="E1" s="726"/>
      <c r="F1" s="726"/>
      <c r="G1" s="726"/>
      <c r="H1" s="726"/>
      <c r="I1" s="726"/>
    </row>
    <row r="2" spans="1:9" ht="19.5" customHeight="1">
      <c r="A2" s="726" t="s">
        <v>887</v>
      </c>
      <c r="B2" s="726"/>
      <c r="C2" s="726"/>
      <c r="D2" s="726"/>
      <c r="E2" s="726"/>
      <c r="F2" s="726"/>
      <c r="G2" s="726"/>
      <c r="H2" s="726"/>
      <c r="I2" s="726"/>
    </row>
    <row r="4" spans="1:9" ht="15.75" customHeight="1">
      <c r="A4" s="749" t="s">
        <v>0</v>
      </c>
      <c r="B4" s="749" t="s">
        <v>1</v>
      </c>
      <c r="C4" s="749" t="s">
        <v>845</v>
      </c>
      <c r="D4" s="749" t="s">
        <v>888</v>
      </c>
      <c r="E4" s="751" t="s">
        <v>915</v>
      </c>
      <c r="F4" s="752"/>
      <c r="G4" s="752"/>
      <c r="H4" s="753"/>
      <c r="I4" s="749" t="s">
        <v>916</v>
      </c>
    </row>
    <row r="5" spans="1:9" ht="68.25" customHeight="1">
      <c r="A5" s="750"/>
      <c r="B5" s="750"/>
      <c r="C5" s="750"/>
      <c r="D5" s="750"/>
      <c r="E5" s="555" t="s">
        <v>889</v>
      </c>
      <c r="F5" s="555" t="s">
        <v>890</v>
      </c>
      <c r="G5" s="555" t="s">
        <v>856</v>
      </c>
      <c r="H5" s="493" t="s">
        <v>891</v>
      </c>
      <c r="I5" s="750"/>
    </row>
    <row r="6" spans="1:9" ht="15.75">
      <c r="A6" s="538">
        <v>1</v>
      </c>
      <c r="B6" s="538">
        <v>2</v>
      </c>
      <c r="C6" s="538">
        <v>3</v>
      </c>
      <c r="D6" s="538">
        <v>4</v>
      </c>
      <c r="E6" s="538">
        <v>5</v>
      </c>
      <c r="F6" s="538">
        <v>6</v>
      </c>
      <c r="G6" s="538">
        <v>7</v>
      </c>
      <c r="H6" s="493" t="s">
        <v>819</v>
      </c>
      <c r="I6" s="493" t="s">
        <v>820</v>
      </c>
    </row>
    <row r="7" spans="1:9" ht="15.75">
      <c r="A7" s="495" t="s">
        <v>91</v>
      </c>
      <c r="B7" s="496" t="s">
        <v>95</v>
      </c>
      <c r="C7" s="497"/>
      <c r="D7" s="497"/>
      <c r="E7" s="498"/>
      <c r="F7" s="497"/>
      <c r="G7" s="497"/>
      <c r="H7" s="498"/>
      <c r="I7" s="498"/>
    </row>
    <row r="8" spans="1:9" ht="15.75">
      <c r="A8" s="495" t="s">
        <v>3</v>
      </c>
      <c r="B8" s="496" t="s">
        <v>33</v>
      </c>
      <c r="C8" s="497"/>
      <c r="D8" s="497"/>
      <c r="E8" s="498"/>
      <c r="F8" s="497"/>
      <c r="G8" s="497"/>
      <c r="H8" s="498"/>
      <c r="I8" s="498"/>
    </row>
    <row r="9" spans="1:12" s="219" customFormat="1" ht="15.75">
      <c r="A9" s="512">
        <v>1</v>
      </c>
      <c r="B9" s="500" t="s">
        <v>853</v>
      </c>
      <c r="C9" s="512" t="s">
        <v>34</v>
      </c>
      <c r="D9" s="556">
        <v>150</v>
      </c>
      <c r="E9" s="507">
        <v>155</v>
      </c>
      <c r="F9" s="557">
        <v>150</v>
      </c>
      <c r="G9" s="558">
        <v>156</v>
      </c>
      <c r="H9" s="578">
        <f>G9/D9</f>
        <v>1.04</v>
      </c>
      <c r="I9" s="578">
        <f>G9/E9</f>
        <v>1.0064516129032257</v>
      </c>
      <c r="J9" s="579" t="s">
        <v>893</v>
      </c>
      <c r="K9" s="508"/>
      <c r="L9" s="508"/>
    </row>
    <row r="10" spans="1:12" s="254" customFormat="1" ht="15.75">
      <c r="A10" s="501"/>
      <c r="B10" s="503" t="s">
        <v>854</v>
      </c>
      <c r="C10" s="501" t="s">
        <v>34</v>
      </c>
      <c r="D10" s="559">
        <v>99</v>
      </c>
      <c r="E10" s="539">
        <v>100</v>
      </c>
      <c r="F10" s="557">
        <v>100</v>
      </c>
      <c r="G10" s="560">
        <v>101</v>
      </c>
      <c r="H10" s="578">
        <f aca="true" t="shared" si="0" ref="H10:H67">G10/D10</f>
        <v>1.02020202020202</v>
      </c>
      <c r="I10" s="578">
        <f aca="true" t="shared" si="1" ref="I10:I67">G10/E10</f>
        <v>1.01</v>
      </c>
      <c r="J10" s="580" t="s">
        <v>893</v>
      </c>
      <c r="K10" s="509"/>
      <c r="L10" s="509"/>
    </row>
    <row r="11" spans="1:12" s="254" customFormat="1" ht="16.5" customHeight="1">
      <c r="A11" s="501"/>
      <c r="B11" s="503" t="s">
        <v>855</v>
      </c>
      <c r="C11" s="501" t="s">
        <v>34</v>
      </c>
      <c r="D11" s="559">
        <v>51</v>
      </c>
      <c r="E11" s="539">
        <v>53</v>
      </c>
      <c r="F11" s="557">
        <v>50</v>
      </c>
      <c r="G11" s="560">
        <v>55</v>
      </c>
      <c r="H11" s="578">
        <f t="shared" si="0"/>
        <v>1.0784313725490196</v>
      </c>
      <c r="I11" s="578">
        <f t="shared" si="1"/>
        <v>1.0377358490566038</v>
      </c>
      <c r="J11" s="580" t="s">
        <v>893</v>
      </c>
      <c r="K11" s="509"/>
      <c r="L11" s="509"/>
    </row>
    <row r="12" spans="1:10" ht="15.75">
      <c r="A12" s="512">
        <v>2</v>
      </c>
      <c r="B12" s="500" t="s">
        <v>846</v>
      </c>
      <c r="C12" s="501" t="s">
        <v>46</v>
      </c>
      <c r="D12" s="556">
        <v>85.3</v>
      </c>
      <c r="E12" s="507">
        <v>86.2</v>
      </c>
      <c r="F12" s="557">
        <v>86.2</v>
      </c>
      <c r="G12" s="558">
        <v>87</v>
      </c>
      <c r="H12" s="578">
        <f t="shared" si="0"/>
        <v>1.0199296600234466</v>
      </c>
      <c r="I12" s="578">
        <f t="shared" si="1"/>
        <v>1.0092807424593968</v>
      </c>
      <c r="J12" s="579" t="s">
        <v>893</v>
      </c>
    </row>
    <row r="13" spans="1:10" ht="15.75">
      <c r="A13" s="501">
        <v>3</v>
      </c>
      <c r="B13" s="500" t="s">
        <v>602</v>
      </c>
      <c r="C13" s="512" t="s">
        <v>93</v>
      </c>
      <c r="D13" s="561">
        <v>4011</v>
      </c>
      <c r="E13" s="542">
        <v>3830</v>
      </c>
      <c r="F13" s="562">
        <f>Sheet1!D31/Thuchien2020!F9</f>
        <v>4046.5933333333332</v>
      </c>
      <c r="G13" s="563">
        <f>Sheet1!D12/Thuchien2020!G9</f>
        <v>3925.128205128205</v>
      </c>
      <c r="H13" s="578">
        <f t="shared" si="0"/>
        <v>0.9785909262349053</v>
      </c>
      <c r="I13" s="578">
        <f t="shared" si="1"/>
        <v>1.0248376514695052</v>
      </c>
      <c r="J13" s="579" t="s">
        <v>893</v>
      </c>
    </row>
    <row r="14" spans="1:10" ht="15.75">
      <c r="A14" s="501">
        <v>4</v>
      </c>
      <c r="B14" s="500" t="s">
        <v>179</v>
      </c>
      <c r="C14" s="512" t="s">
        <v>94</v>
      </c>
      <c r="D14" s="556">
        <v>4.5</v>
      </c>
      <c r="E14" s="505">
        <v>4.43</v>
      </c>
      <c r="F14" s="557">
        <v>4.75</v>
      </c>
      <c r="G14" s="564">
        <v>4.43</v>
      </c>
      <c r="H14" s="578">
        <f t="shared" si="0"/>
        <v>0.9844444444444443</v>
      </c>
      <c r="I14" s="578">
        <f t="shared" si="1"/>
        <v>1</v>
      </c>
      <c r="J14" s="579" t="s">
        <v>893</v>
      </c>
    </row>
    <row r="15" spans="1:10" ht="25.5">
      <c r="A15" s="512">
        <v>5</v>
      </c>
      <c r="B15" s="500" t="s">
        <v>506</v>
      </c>
      <c r="C15" s="512" t="s">
        <v>39</v>
      </c>
      <c r="D15" s="561">
        <v>139938</v>
      </c>
      <c r="E15" s="542">
        <v>155000</v>
      </c>
      <c r="F15" s="562">
        <v>70000</v>
      </c>
      <c r="G15" s="563">
        <v>155000</v>
      </c>
      <c r="H15" s="578">
        <f t="shared" si="0"/>
        <v>1.1076333804970773</v>
      </c>
      <c r="I15" s="578">
        <f t="shared" si="1"/>
        <v>1</v>
      </c>
      <c r="J15" s="579" t="s">
        <v>917</v>
      </c>
    </row>
    <row r="16" spans="1:9" ht="15.75">
      <c r="A16" s="495" t="s">
        <v>4</v>
      </c>
      <c r="B16" s="496" t="s">
        <v>43</v>
      </c>
      <c r="C16" s="497"/>
      <c r="D16" s="497"/>
      <c r="E16" s="507"/>
      <c r="F16" s="497"/>
      <c r="G16" s="497"/>
      <c r="H16" s="578"/>
      <c r="I16" s="578"/>
    </row>
    <row r="17" spans="1:12" ht="15.75">
      <c r="A17" s="512">
        <v>6</v>
      </c>
      <c r="B17" s="500" t="s">
        <v>507</v>
      </c>
      <c r="C17" s="512" t="s">
        <v>44</v>
      </c>
      <c r="D17" s="561">
        <v>406604</v>
      </c>
      <c r="E17" s="544">
        <v>519900</v>
      </c>
      <c r="F17" s="562">
        <v>415398</v>
      </c>
      <c r="G17" s="563">
        <v>420000</v>
      </c>
      <c r="H17" s="578">
        <f t="shared" si="0"/>
        <v>1.0329460605404768</v>
      </c>
      <c r="I17" s="578">
        <f t="shared" si="1"/>
        <v>0.8078476630121177</v>
      </c>
      <c r="J17" s="579" t="s">
        <v>892</v>
      </c>
      <c r="L17" s="508" t="s">
        <v>66</v>
      </c>
    </row>
    <row r="18" spans="1:10" ht="25.5">
      <c r="A18" s="512">
        <v>7</v>
      </c>
      <c r="B18" s="500" t="s">
        <v>515</v>
      </c>
      <c r="C18" s="512" t="s">
        <v>81</v>
      </c>
      <c r="D18" s="565">
        <f>D17/Sheet1!D11*100</f>
        <v>67.58047332459084</v>
      </c>
      <c r="E18" s="545">
        <f>E17/595825*100</f>
        <v>87.25716443586624</v>
      </c>
      <c r="F18" s="566">
        <f>F17/Sheet1!D31*100</f>
        <v>68.4358365637598</v>
      </c>
      <c r="G18" s="564">
        <f>G17/Sheet1!D12*100</f>
        <v>68.59158609877188</v>
      </c>
      <c r="H18" s="578">
        <f t="shared" si="0"/>
        <v>1.0149616113122595</v>
      </c>
      <c r="I18" s="578">
        <f t="shared" si="1"/>
        <v>0.7860854354164407</v>
      </c>
      <c r="J18" s="579" t="s">
        <v>892</v>
      </c>
    </row>
    <row r="19" spans="1:10" ht="25.5">
      <c r="A19" s="512">
        <v>8</v>
      </c>
      <c r="B19" s="500" t="s">
        <v>509</v>
      </c>
      <c r="C19" s="512" t="s">
        <v>47</v>
      </c>
      <c r="D19" s="561">
        <v>1300</v>
      </c>
      <c r="E19" s="507">
        <v>1470</v>
      </c>
      <c r="F19" s="541">
        <v>1314</v>
      </c>
      <c r="G19" s="563">
        <v>1400</v>
      </c>
      <c r="H19" s="578">
        <f t="shared" si="0"/>
        <v>1.0769230769230769</v>
      </c>
      <c r="I19" s="578">
        <f t="shared" si="1"/>
        <v>0.9523809523809523</v>
      </c>
      <c r="J19" s="579" t="s">
        <v>892</v>
      </c>
    </row>
    <row r="20" spans="1:11" ht="25.5">
      <c r="A20" s="512">
        <v>9</v>
      </c>
      <c r="B20" s="500" t="s">
        <v>894</v>
      </c>
      <c r="C20" s="512" t="s">
        <v>90</v>
      </c>
      <c r="D20" s="556">
        <v>120</v>
      </c>
      <c r="E20" s="507">
        <v>130</v>
      </c>
      <c r="F20" s="497">
        <v>122</v>
      </c>
      <c r="G20" s="558">
        <v>125</v>
      </c>
      <c r="H20" s="578">
        <f t="shared" si="0"/>
        <v>1.0416666666666667</v>
      </c>
      <c r="I20" s="578">
        <f t="shared" si="1"/>
        <v>0.9615384615384616</v>
      </c>
      <c r="J20" s="579" t="s">
        <v>892</v>
      </c>
      <c r="K20" s="508" t="s">
        <v>66</v>
      </c>
    </row>
    <row r="21" spans="1:10" ht="25.5">
      <c r="A21" s="512">
        <v>10</v>
      </c>
      <c r="B21" s="500" t="s">
        <v>516</v>
      </c>
      <c r="C21" s="512" t="s">
        <v>39</v>
      </c>
      <c r="D21" s="561">
        <v>352089</v>
      </c>
      <c r="E21" s="542">
        <v>366351</v>
      </c>
      <c r="F21" s="562">
        <v>261154</v>
      </c>
      <c r="G21" s="563">
        <v>500000</v>
      </c>
      <c r="H21" s="578">
        <f t="shared" si="0"/>
        <v>1.4200954872205607</v>
      </c>
      <c r="I21" s="578">
        <f t="shared" si="1"/>
        <v>1.3648113421281776</v>
      </c>
      <c r="J21" s="579" t="s">
        <v>893</v>
      </c>
    </row>
    <row r="22" spans="1:9" ht="15.75">
      <c r="A22" s="495" t="s">
        <v>6</v>
      </c>
      <c r="B22" s="496" t="s">
        <v>50</v>
      </c>
      <c r="C22" s="497"/>
      <c r="D22" s="497"/>
      <c r="E22" s="507"/>
      <c r="F22" s="497"/>
      <c r="G22" s="497"/>
      <c r="H22" s="578"/>
      <c r="I22" s="578"/>
    </row>
    <row r="23" spans="1:10" ht="15.75">
      <c r="A23" s="512">
        <v>11</v>
      </c>
      <c r="B23" s="500" t="s">
        <v>514</v>
      </c>
      <c r="C23" s="512" t="s">
        <v>44</v>
      </c>
      <c r="D23" s="561">
        <v>39963</v>
      </c>
      <c r="E23" s="542">
        <v>45000</v>
      </c>
      <c r="F23" s="541">
        <v>46094</v>
      </c>
      <c r="G23" s="563">
        <v>47000</v>
      </c>
      <c r="H23" s="578">
        <f t="shared" si="0"/>
        <v>1.1760878812901934</v>
      </c>
      <c r="I23" s="578">
        <f t="shared" si="1"/>
        <v>1.0444444444444445</v>
      </c>
      <c r="J23" s="579" t="s">
        <v>893</v>
      </c>
    </row>
    <row r="24" spans="1:10" ht="25.5">
      <c r="A24" s="512">
        <v>12</v>
      </c>
      <c r="B24" s="500" t="s">
        <v>517</v>
      </c>
      <c r="C24" s="538" t="s">
        <v>173</v>
      </c>
      <c r="D24" s="565">
        <f>D23/Sheet1!D11*100</f>
        <v>6.642134498112719</v>
      </c>
      <c r="E24" s="547">
        <v>7.6</v>
      </c>
      <c r="F24" s="554">
        <f>F23/Sheet1!D31*100</f>
        <v>7.593877319028845</v>
      </c>
      <c r="G24" s="564">
        <f>G23/Sheet1!D12*100</f>
        <v>7.675725111053044</v>
      </c>
      <c r="H24" s="578">
        <f t="shared" si="0"/>
        <v>1.155611214020735</v>
      </c>
      <c r="I24" s="578">
        <f t="shared" si="1"/>
        <v>1.0099638304017164</v>
      </c>
      <c r="J24" s="579" t="s">
        <v>893</v>
      </c>
    </row>
    <row r="25" spans="1:11" ht="15.75">
      <c r="A25" s="512">
        <v>13</v>
      </c>
      <c r="B25" s="500" t="s">
        <v>908</v>
      </c>
      <c r="C25" s="512" t="s">
        <v>226</v>
      </c>
      <c r="D25" s="548">
        <v>37001</v>
      </c>
      <c r="E25" s="550">
        <v>44500</v>
      </c>
      <c r="F25" s="550">
        <v>45087</v>
      </c>
      <c r="G25" s="548">
        <v>46000</v>
      </c>
      <c r="H25" s="578">
        <f t="shared" si="0"/>
        <v>1.243209642982622</v>
      </c>
      <c r="I25" s="578">
        <f t="shared" si="1"/>
        <v>1.0337078651685394</v>
      </c>
      <c r="J25" s="579" t="s">
        <v>893</v>
      </c>
      <c r="K25" s="508" t="s">
        <v>66</v>
      </c>
    </row>
    <row r="26" spans="1:11" ht="25.5">
      <c r="A26" s="512">
        <v>14</v>
      </c>
      <c r="B26" s="500" t="s">
        <v>909</v>
      </c>
      <c r="C26" s="512" t="s">
        <v>46</v>
      </c>
      <c r="D26" s="551">
        <f>D25/'[1]Sheet1'!E23</f>
        <v>0.2898243085527192</v>
      </c>
      <c r="E26" s="549">
        <v>0.339</v>
      </c>
      <c r="F26" s="551">
        <f>F25/Sheet1!D33</f>
        <v>0.3342589404420838</v>
      </c>
      <c r="G26" s="551">
        <f>G25/Sheet1!D29</f>
        <v>0.33805880753430195</v>
      </c>
      <c r="H26" s="578">
        <f t="shared" si="0"/>
        <v>1.1664266852647693</v>
      </c>
      <c r="I26" s="578">
        <f t="shared" si="1"/>
        <v>0.9972236210451384</v>
      </c>
      <c r="J26" s="579" t="s">
        <v>917</v>
      </c>
      <c r="K26" s="508" t="s">
        <v>66</v>
      </c>
    </row>
    <row r="27" spans="1:10" ht="15.75">
      <c r="A27" s="512">
        <v>15</v>
      </c>
      <c r="B27" s="500" t="s">
        <v>518</v>
      </c>
      <c r="C27" s="512" t="s">
        <v>39</v>
      </c>
      <c r="D27" s="561">
        <v>68934</v>
      </c>
      <c r="E27" s="542">
        <v>65000</v>
      </c>
      <c r="F27" s="567">
        <v>25303</v>
      </c>
      <c r="G27" s="563">
        <v>77200</v>
      </c>
      <c r="H27" s="578">
        <f t="shared" si="0"/>
        <v>1.1199117996924595</v>
      </c>
      <c r="I27" s="578">
        <f t="shared" si="1"/>
        <v>1.1876923076923076</v>
      </c>
      <c r="J27" s="579" t="s">
        <v>893</v>
      </c>
    </row>
    <row r="28" spans="1:9" ht="25.5">
      <c r="A28" s="495" t="s">
        <v>182</v>
      </c>
      <c r="B28" s="496" t="s">
        <v>530</v>
      </c>
      <c r="C28" s="497"/>
      <c r="D28" s="497"/>
      <c r="E28" s="507"/>
      <c r="F28" s="546"/>
      <c r="G28" s="546"/>
      <c r="H28" s="578"/>
      <c r="I28" s="578"/>
    </row>
    <row r="29" spans="1:9" ht="15.75">
      <c r="A29" s="495" t="s">
        <v>3</v>
      </c>
      <c r="B29" s="496" t="s">
        <v>529</v>
      </c>
      <c r="C29" s="497"/>
      <c r="D29" s="497"/>
      <c r="E29" s="507"/>
      <c r="F29" s="497"/>
      <c r="G29" s="497"/>
      <c r="H29" s="578"/>
      <c r="I29" s="578"/>
    </row>
    <row r="30" spans="1:12" ht="25.5">
      <c r="A30" s="512">
        <v>16</v>
      </c>
      <c r="B30" s="500" t="s">
        <v>895</v>
      </c>
      <c r="C30" s="512" t="s">
        <v>598</v>
      </c>
      <c r="D30" s="497">
        <v>321</v>
      </c>
      <c r="E30" s="553">
        <v>330</v>
      </c>
      <c r="F30" s="552">
        <v>143</v>
      </c>
      <c r="G30" s="576">
        <v>355</v>
      </c>
      <c r="H30" s="578">
        <f t="shared" si="0"/>
        <v>1.1059190031152648</v>
      </c>
      <c r="I30" s="578">
        <f t="shared" si="1"/>
        <v>1.0757575757575757</v>
      </c>
      <c r="J30" s="579" t="s">
        <v>893</v>
      </c>
      <c r="L30" s="508" t="s">
        <v>66</v>
      </c>
    </row>
    <row r="31" spans="1:12" ht="25.5">
      <c r="A31" s="512">
        <v>17</v>
      </c>
      <c r="B31" s="500" t="s">
        <v>896</v>
      </c>
      <c r="C31" s="512" t="s">
        <v>521</v>
      </c>
      <c r="D31" s="541">
        <v>952500</v>
      </c>
      <c r="E31" s="542">
        <v>810000</v>
      </c>
      <c r="F31" s="541">
        <v>442150</v>
      </c>
      <c r="G31" s="577">
        <v>952200</v>
      </c>
      <c r="H31" s="578">
        <f t="shared" si="0"/>
        <v>0.9996850393700787</v>
      </c>
      <c r="I31" s="578">
        <f t="shared" si="1"/>
        <v>1.1755555555555555</v>
      </c>
      <c r="J31" s="579" t="s">
        <v>893</v>
      </c>
      <c r="L31" s="508" t="s">
        <v>66</v>
      </c>
    </row>
    <row r="32" spans="1:12" ht="47.25" customHeight="1">
      <c r="A32" s="512">
        <v>18</v>
      </c>
      <c r="B32" s="498" t="s">
        <v>897</v>
      </c>
      <c r="C32" s="512" t="s">
        <v>910</v>
      </c>
      <c r="D32" s="554">
        <f>D31/Sheet1!D11</f>
        <v>1.5831226658289828</v>
      </c>
      <c r="E32" s="547">
        <v>1.4</v>
      </c>
      <c r="F32" s="554">
        <f>F31/Sheet1!D31</f>
        <v>0.7284316519739238</v>
      </c>
      <c r="G32" s="554">
        <f>G31/Sheet1!D12</f>
        <v>1.5550692448392998</v>
      </c>
      <c r="H32" s="578">
        <f t="shared" si="0"/>
        <v>0.9822796921582869</v>
      </c>
      <c r="I32" s="578">
        <f t="shared" si="1"/>
        <v>1.1107637463137856</v>
      </c>
      <c r="J32" s="579" t="s">
        <v>893</v>
      </c>
      <c r="L32" s="508" t="s">
        <v>66</v>
      </c>
    </row>
    <row r="33" spans="1:10" ht="25.5" customHeight="1">
      <c r="A33" s="512">
        <v>19</v>
      </c>
      <c r="B33" s="498" t="s">
        <v>911</v>
      </c>
      <c r="C33" s="512" t="s">
        <v>39</v>
      </c>
      <c r="D33" s="497">
        <v>130</v>
      </c>
      <c r="E33" s="507">
        <v>130</v>
      </c>
      <c r="F33" s="497">
        <v>20</v>
      </c>
      <c r="G33" s="497">
        <v>130</v>
      </c>
      <c r="H33" s="578">
        <f t="shared" si="0"/>
        <v>1</v>
      </c>
      <c r="I33" s="578">
        <f t="shared" si="1"/>
        <v>1</v>
      </c>
      <c r="J33" s="579" t="s">
        <v>917</v>
      </c>
    </row>
    <row r="34" spans="1:10" ht="25.5">
      <c r="A34" s="512">
        <v>20</v>
      </c>
      <c r="B34" s="500" t="s">
        <v>847</v>
      </c>
      <c r="C34" s="512" t="s">
        <v>39</v>
      </c>
      <c r="D34" s="541">
        <v>21898</v>
      </c>
      <c r="E34" s="542">
        <v>20110</v>
      </c>
      <c r="F34" s="541">
        <v>4605</v>
      </c>
      <c r="G34" s="542">
        <v>18000</v>
      </c>
      <c r="H34" s="578">
        <f t="shared" si="0"/>
        <v>0.8219928760617408</v>
      </c>
      <c r="I34" s="578">
        <f t="shared" si="1"/>
        <v>0.8950770760815515</v>
      </c>
      <c r="J34" s="579" t="s">
        <v>892</v>
      </c>
    </row>
    <row r="35" spans="1:9" ht="15.75">
      <c r="A35" s="495" t="s">
        <v>4</v>
      </c>
      <c r="B35" s="496" t="s">
        <v>170</v>
      </c>
      <c r="C35" s="497"/>
      <c r="D35" s="497"/>
      <c r="E35" s="507"/>
      <c r="F35" s="497"/>
      <c r="G35" s="497"/>
      <c r="H35" s="578"/>
      <c r="I35" s="578"/>
    </row>
    <row r="36" spans="1:12" ht="25.5">
      <c r="A36" s="512">
        <v>21</v>
      </c>
      <c r="B36" s="500" t="s">
        <v>807</v>
      </c>
      <c r="C36" s="512" t="s">
        <v>65</v>
      </c>
      <c r="D36" s="568">
        <v>67470</v>
      </c>
      <c r="E36" s="543">
        <v>67470</v>
      </c>
      <c r="F36" s="541">
        <v>33670</v>
      </c>
      <c r="G36" s="542">
        <v>67710</v>
      </c>
      <c r="H36" s="578">
        <f t="shared" si="0"/>
        <v>1.0035571365051135</v>
      </c>
      <c r="I36" s="578">
        <f t="shared" si="1"/>
        <v>1.0035571365051135</v>
      </c>
      <c r="J36" s="579" t="s">
        <v>917</v>
      </c>
      <c r="L36" s="508" t="s">
        <v>66</v>
      </c>
    </row>
    <row r="37" spans="1:12" ht="25.5">
      <c r="A37" s="512">
        <v>22</v>
      </c>
      <c r="B37" s="500" t="s">
        <v>898</v>
      </c>
      <c r="C37" s="512" t="s">
        <v>65</v>
      </c>
      <c r="D37" s="568">
        <v>85410</v>
      </c>
      <c r="E37" s="543">
        <v>85410</v>
      </c>
      <c r="F37" s="541">
        <v>42588</v>
      </c>
      <c r="G37" s="542">
        <v>85644</v>
      </c>
      <c r="H37" s="578">
        <f t="shared" si="0"/>
        <v>1.0027397260273974</v>
      </c>
      <c r="I37" s="578">
        <f t="shared" si="1"/>
        <v>1.0027397260273974</v>
      </c>
      <c r="J37" s="579" t="s">
        <v>917</v>
      </c>
      <c r="L37" s="508" t="s">
        <v>66</v>
      </c>
    </row>
    <row r="38" spans="1:12" ht="25.5">
      <c r="A38" s="512">
        <v>23</v>
      </c>
      <c r="B38" s="500" t="s">
        <v>899</v>
      </c>
      <c r="C38" s="512" t="s">
        <v>65</v>
      </c>
      <c r="D38" s="568">
        <v>65700</v>
      </c>
      <c r="E38" s="543">
        <v>65700</v>
      </c>
      <c r="F38" s="541">
        <v>25926</v>
      </c>
      <c r="G38" s="542">
        <v>52137</v>
      </c>
      <c r="H38" s="578">
        <f t="shared" si="0"/>
        <v>0.7935616438356164</v>
      </c>
      <c r="I38" s="578">
        <f t="shared" si="1"/>
        <v>0.7935616438356164</v>
      </c>
      <c r="J38" s="579" t="s">
        <v>892</v>
      </c>
      <c r="L38" s="508" t="s">
        <v>66</v>
      </c>
    </row>
    <row r="39" spans="1:12" ht="25.5">
      <c r="A39" s="512">
        <v>24</v>
      </c>
      <c r="B39" s="500" t="s">
        <v>900</v>
      </c>
      <c r="C39" s="512" t="s">
        <v>46</v>
      </c>
      <c r="D39" s="569">
        <v>77</v>
      </c>
      <c r="E39" s="552">
        <v>77</v>
      </c>
      <c r="F39" s="554">
        <f>F38/F37*100</f>
        <v>60.876303183995496</v>
      </c>
      <c r="G39" s="554">
        <f>G38/G37*100</f>
        <v>60.87641866330391</v>
      </c>
      <c r="H39" s="578">
        <f t="shared" si="0"/>
        <v>0.7906028397831677</v>
      </c>
      <c r="I39" s="578">
        <f t="shared" si="1"/>
        <v>0.7906028397831677</v>
      </c>
      <c r="J39" s="579" t="s">
        <v>892</v>
      </c>
      <c r="L39" s="508" t="s">
        <v>66</v>
      </c>
    </row>
    <row r="40" spans="1:10" ht="15.75">
      <c r="A40" s="512">
        <v>25</v>
      </c>
      <c r="B40" s="500" t="s">
        <v>901</v>
      </c>
      <c r="C40" s="512" t="s">
        <v>902</v>
      </c>
      <c r="D40" s="497">
        <v>58</v>
      </c>
      <c r="E40" s="507">
        <v>75</v>
      </c>
      <c r="F40" s="497">
        <v>76</v>
      </c>
      <c r="G40" s="498">
        <v>96</v>
      </c>
      <c r="H40" s="578">
        <f t="shared" si="0"/>
        <v>1.6551724137931034</v>
      </c>
      <c r="I40" s="578">
        <f t="shared" si="1"/>
        <v>1.28</v>
      </c>
      <c r="J40" s="579" t="s">
        <v>893</v>
      </c>
    </row>
    <row r="41" spans="1:10" ht="25.5">
      <c r="A41" s="512">
        <v>26</v>
      </c>
      <c r="B41" s="500" t="s">
        <v>848</v>
      </c>
      <c r="C41" s="512" t="s">
        <v>90</v>
      </c>
      <c r="D41" s="497">
        <v>58</v>
      </c>
      <c r="E41" s="507">
        <v>75</v>
      </c>
      <c r="F41" s="497">
        <v>76</v>
      </c>
      <c r="G41" s="498">
        <v>96</v>
      </c>
      <c r="H41" s="578">
        <f t="shared" si="0"/>
        <v>1.6551724137931034</v>
      </c>
      <c r="I41" s="578">
        <f t="shared" si="1"/>
        <v>1.28</v>
      </c>
      <c r="J41" s="579" t="s">
        <v>893</v>
      </c>
    </row>
    <row r="42" spans="1:10" ht="25.5">
      <c r="A42" s="512">
        <v>27</v>
      </c>
      <c r="B42" s="500" t="s">
        <v>849</v>
      </c>
      <c r="C42" s="512" t="s">
        <v>46</v>
      </c>
      <c r="D42" s="497">
        <v>44.6</v>
      </c>
      <c r="E42" s="505">
        <f>E41/130*100</f>
        <v>57.692307692307686</v>
      </c>
      <c r="F42" s="554">
        <f>F41/129*100</f>
        <v>58.91472868217055</v>
      </c>
      <c r="G42" s="558">
        <v>82.8</v>
      </c>
      <c r="H42" s="578">
        <f t="shared" si="0"/>
        <v>1.8565022421524662</v>
      </c>
      <c r="I42" s="578">
        <f t="shared" si="1"/>
        <v>1.4352</v>
      </c>
      <c r="J42" s="579" t="s">
        <v>893</v>
      </c>
    </row>
    <row r="43" spans="1:9" ht="15.75">
      <c r="A43" s="495" t="s">
        <v>6</v>
      </c>
      <c r="B43" s="496" t="s">
        <v>62</v>
      </c>
      <c r="C43" s="497"/>
      <c r="D43" s="497"/>
      <c r="E43" s="507"/>
      <c r="F43" s="497"/>
      <c r="G43" s="497"/>
      <c r="H43" s="578"/>
      <c r="I43" s="578"/>
    </row>
    <row r="44" spans="1:12" ht="25.5">
      <c r="A44" s="512">
        <v>28</v>
      </c>
      <c r="B44" s="500" t="s">
        <v>808</v>
      </c>
      <c r="C44" s="512" t="s">
        <v>65</v>
      </c>
      <c r="D44" s="541">
        <v>267604</v>
      </c>
      <c r="E44" s="544">
        <v>268604</v>
      </c>
      <c r="F44" s="543">
        <v>134302</v>
      </c>
      <c r="G44" s="543">
        <f>F44*2</f>
        <v>268604</v>
      </c>
      <c r="H44" s="578">
        <f t="shared" si="0"/>
        <v>1.0037368649198068</v>
      </c>
      <c r="I44" s="578">
        <f t="shared" si="1"/>
        <v>1</v>
      </c>
      <c r="J44" s="579" t="s">
        <v>917</v>
      </c>
      <c r="L44" s="508" t="s">
        <v>66</v>
      </c>
    </row>
    <row r="45" spans="1:12" ht="25.5">
      <c r="A45" s="512">
        <v>29</v>
      </c>
      <c r="B45" s="500" t="s">
        <v>903</v>
      </c>
      <c r="C45" s="512" t="s">
        <v>65</v>
      </c>
      <c r="D45" s="541">
        <v>117416</v>
      </c>
      <c r="E45" s="544">
        <v>118417</v>
      </c>
      <c r="F45" s="543">
        <v>58722</v>
      </c>
      <c r="G45" s="543">
        <v>118417</v>
      </c>
      <c r="H45" s="578">
        <f t="shared" si="0"/>
        <v>1.008525243578388</v>
      </c>
      <c r="I45" s="578">
        <f t="shared" si="1"/>
        <v>1</v>
      </c>
      <c r="J45" s="579" t="s">
        <v>917</v>
      </c>
      <c r="L45" s="508" t="s">
        <v>66</v>
      </c>
    </row>
    <row r="46" spans="1:11" ht="25.5">
      <c r="A46" s="512">
        <v>30</v>
      </c>
      <c r="B46" s="500" t="s">
        <v>912</v>
      </c>
      <c r="C46" s="512" t="s">
        <v>39</v>
      </c>
      <c r="D46" s="541">
        <v>6600</v>
      </c>
      <c r="E46" s="542">
        <v>6800</v>
      </c>
      <c r="F46" s="541">
        <v>832</v>
      </c>
      <c r="G46" s="541">
        <v>3800</v>
      </c>
      <c r="H46" s="578">
        <f t="shared" si="0"/>
        <v>0.5757575757575758</v>
      </c>
      <c r="I46" s="578">
        <f t="shared" si="1"/>
        <v>0.5588235294117647</v>
      </c>
      <c r="J46" s="579" t="s">
        <v>892</v>
      </c>
      <c r="K46" s="508" t="s">
        <v>66</v>
      </c>
    </row>
    <row r="47" spans="1:11" ht="25.5" hidden="1">
      <c r="A47" s="538">
        <v>34</v>
      </c>
      <c r="B47" s="500" t="s">
        <v>533</v>
      </c>
      <c r="C47" s="538" t="s">
        <v>46</v>
      </c>
      <c r="D47" s="497">
        <v>100</v>
      </c>
      <c r="E47" s="507"/>
      <c r="F47" s="497">
        <v>100</v>
      </c>
      <c r="G47" s="497">
        <v>100</v>
      </c>
      <c r="H47" s="578">
        <f t="shared" si="0"/>
        <v>1</v>
      </c>
      <c r="I47" s="578" t="e">
        <f t="shared" si="1"/>
        <v>#DIV/0!</v>
      </c>
      <c r="K47" s="508" t="s">
        <v>66</v>
      </c>
    </row>
    <row r="48" spans="1:11" ht="25.5" hidden="1">
      <c r="A48" s="498">
        <v>35</v>
      </c>
      <c r="B48" s="500" t="s">
        <v>850</v>
      </c>
      <c r="C48" s="538" t="s">
        <v>226</v>
      </c>
      <c r="D48" s="541">
        <v>127667</v>
      </c>
      <c r="E48" s="507"/>
      <c r="F48" s="541">
        <v>128867</v>
      </c>
      <c r="G48" s="541">
        <v>129754</v>
      </c>
      <c r="H48" s="578">
        <f t="shared" si="0"/>
        <v>1.016347215803614</v>
      </c>
      <c r="I48" s="578" t="e">
        <f t="shared" si="1"/>
        <v>#DIV/0!</v>
      </c>
      <c r="K48" s="508" t="s">
        <v>66</v>
      </c>
    </row>
    <row r="49" spans="1:11" ht="25.5" hidden="1">
      <c r="A49" s="512">
        <v>36</v>
      </c>
      <c r="B49" s="500" t="s">
        <v>851</v>
      </c>
      <c r="C49" s="512" t="s">
        <v>46</v>
      </c>
      <c r="D49" s="497">
        <v>100</v>
      </c>
      <c r="E49" s="507"/>
      <c r="F49" s="497">
        <v>100</v>
      </c>
      <c r="G49" s="497">
        <v>100</v>
      </c>
      <c r="H49" s="578">
        <f t="shared" si="0"/>
        <v>1</v>
      </c>
      <c r="I49" s="578" t="e">
        <f t="shared" si="1"/>
        <v>#DIV/0!</v>
      </c>
      <c r="K49" s="508" t="s">
        <v>66</v>
      </c>
    </row>
    <row r="50" spans="1:9" ht="15.75">
      <c r="A50" s="493" t="s">
        <v>183</v>
      </c>
      <c r="B50" s="496" t="s">
        <v>7</v>
      </c>
      <c r="C50" s="498"/>
      <c r="D50" s="497"/>
      <c r="E50" s="507"/>
      <c r="F50" s="497"/>
      <c r="G50" s="497"/>
      <c r="H50" s="578"/>
      <c r="I50" s="578"/>
    </row>
    <row r="51" spans="1:10" ht="25.5">
      <c r="A51" s="538">
        <v>31</v>
      </c>
      <c r="B51" s="500" t="s">
        <v>904</v>
      </c>
      <c r="C51" s="538" t="s">
        <v>811</v>
      </c>
      <c r="D51" s="570">
        <v>4809</v>
      </c>
      <c r="E51" s="542">
        <f>E52+E53</f>
        <v>5318</v>
      </c>
      <c r="F51" s="497">
        <v>5247</v>
      </c>
      <c r="G51" s="571">
        <v>5318</v>
      </c>
      <c r="H51" s="578">
        <f t="shared" si="0"/>
        <v>1.105843210646704</v>
      </c>
      <c r="I51" s="578">
        <f t="shared" si="1"/>
        <v>1</v>
      </c>
      <c r="J51" s="579" t="s">
        <v>917</v>
      </c>
    </row>
    <row r="52" spans="1:10" ht="15.75">
      <c r="A52" s="747"/>
      <c r="B52" s="500" t="s">
        <v>905</v>
      </c>
      <c r="C52" s="538" t="s">
        <v>811</v>
      </c>
      <c r="D52" s="556">
        <v>100</v>
      </c>
      <c r="E52" s="507">
        <v>105</v>
      </c>
      <c r="F52" s="497">
        <v>103</v>
      </c>
      <c r="G52" s="558">
        <v>105</v>
      </c>
      <c r="H52" s="578">
        <f t="shared" si="0"/>
        <v>1.05</v>
      </c>
      <c r="I52" s="578">
        <f t="shared" si="1"/>
        <v>1</v>
      </c>
      <c r="J52" s="579" t="s">
        <v>917</v>
      </c>
    </row>
    <row r="53" spans="1:10" ht="15.75">
      <c r="A53" s="747"/>
      <c r="B53" s="500" t="s">
        <v>906</v>
      </c>
      <c r="C53" s="512" t="s">
        <v>811</v>
      </c>
      <c r="D53" s="561">
        <v>4709</v>
      </c>
      <c r="E53" s="507">
        <v>5213</v>
      </c>
      <c r="F53" s="497">
        <v>5144</v>
      </c>
      <c r="G53" s="558">
        <v>5213</v>
      </c>
      <c r="H53" s="578">
        <f t="shared" si="0"/>
        <v>1.107029093225738</v>
      </c>
      <c r="I53" s="578">
        <f t="shared" si="1"/>
        <v>1</v>
      </c>
      <c r="J53" s="579" t="s">
        <v>917</v>
      </c>
    </row>
    <row r="54" spans="1:9" ht="38.25">
      <c r="A54" s="538">
        <v>32</v>
      </c>
      <c r="B54" s="500" t="s">
        <v>790</v>
      </c>
      <c r="C54" s="538"/>
      <c r="D54" s="497"/>
      <c r="E54" s="507"/>
      <c r="F54" s="546"/>
      <c r="G54" s="546"/>
      <c r="H54" s="578"/>
      <c r="I54" s="578"/>
    </row>
    <row r="55" spans="1:10" ht="15.75">
      <c r="A55" s="747"/>
      <c r="B55" s="500" t="s">
        <v>67</v>
      </c>
      <c r="C55" s="538" t="s">
        <v>46</v>
      </c>
      <c r="D55" s="497">
        <v>100</v>
      </c>
      <c r="E55" s="497">
        <v>100</v>
      </c>
      <c r="F55" s="497">
        <v>100</v>
      </c>
      <c r="G55" s="497">
        <v>100</v>
      </c>
      <c r="H55" s="578">
        <f t="shared" si="0"/>
        <v>1</v>
      </c>
      <c r="I55" s="578">
        <f t="shared" si="1"/>
        <v>1</v>
      </c>
      <c r="J55" s="579" t="s">
        <v>917</v>
      </c>
    </row>
    <row r="56" spans="1:10" ht="15.75">
      <c r="A56" s="747"/>
      <c r="B56" s="500" t="s">
        <v>68</v>
      </c>
      <c r="C56" s="538" t="s">
        <v>46</v>
      </c>
      <c r="D56" s="497">
        <v>100</v>
      </c>
      <c r="E56" s="497">
        <v>100</v>
      </c>
      <c r="F56" s="497">
        <v>100</v>
      </c>
      <c r="G56" s="497">
        <v>100</v>
      </c>
      <c r="H56" s="578">
        <f t="shared" si="0"/>
        <v>1</v>
      </c>
      <c r="I56" s="578">
        <f t="shared" si="1"/>
        <v>1</v>
      </c>
      <c r="J56" s="579" t="s">
        <v>917</v>
      </c>
    </row>
    <row r="57" spans="1:10" ht="15.75">
      <c r="A57" s="747"/>
      <c r="B57" s="500" t="s">
        <v>174</v>
      </c>
      <c r="C57" s="512" t="s">
        <v>46</v>
      </c>
      <c r="D57" s="497">
        <v>88</v>
      </c>
      <c r="E57" s="553">
        <v>89</v>
      </c>
      <c r="F57" s="552">
        <v>89</v>
      </c>
      <c r="G57" s="552">
        <v>90</v>
      </c>
      <c r="H57" s="578">
        <f t="shared" si="0"/>
        <v>1.0227272727272727</v>
      </c>
      <c r="I57" s="578">
        <f t="shared" si="1"/>
        <v>1.0112359550561798</v>
      </c>
      <c r="J57" s="579" t="s">
        <v>917</v>
      </c>
    </row>
    <row r="58" spans="1:9" ht="15.75">
      <c r="A58" s="512">
        <v>33</v>
      </c>
      <c r="B58" s="500" t="s">
        <v>791</v>
      </c>
      <c r="C58" s="512"/>
      <c r="D58" s="497"/>
      <c r="E58" s="507"/>
      <c r="F58" s="497"/>
      <c r="G58" s="497"/>
      <c r="H58" s="578"/>
      <c r="I58" s="578"/>
    </row>
    <row r="59" spans="1:10" ht="15.75">
      <c r="A59" s="748"/>
      <c r="B59" s="500" t="s">
        <v>67</v>
      </c>
      <c r="C59" s="512" t="s">
        <v>46</v>
      </c>
      <c r="D59" s="497">
        <v>100</v>
      </c>
      <c r="E59" s="507">
        <v>100</v>
      </c>
      <c r="F59" s="497">
        <v>100</v>
      </c>
      <c r="G59" s="497">
        <v>100</v>
      </c>
      <c r="H59" s="578">
        <f t="shared" si="0"/>
        <v>1</v>
      </c>
      <c r="I59" s="578">
        <f t="shared" si="1"/>
        <v>1</v>
      </c>
      <c r="J59" s="579" t="s">
        <v>917</v>
      </c>
    </row>
    <row r="60" spans="1:10" ht="15.75">
      <c r="A60" s="748"/>
      <c r="B60" s="500" t="s">
        <v>68</v>
      </c>
      <c r="C60" s="512" t="s">
        <v>46</v>
      </c>
      <c r="D60" s="497">
        <v>100</v>
      </c>
      <c r="E60" s="507">
        <v>100</v>
      </c>
      <c r="F60" s="497">
        <v>100</v>
      </c>
      <c r="G60" s="497">
        <v>100</v>
      </c>
      <c r="H60" s="578">
        <f t="shared" si="0"/>
        <v>1</v>
      </c>
      <c r="I60" s="578">
        <f t="shared" si="1"/>
        <v>1</v>
      </c>
      <c r="J60" s="579" t="s">
        <v>917</v>
      </c>
    </row>
    <row r="61" spans="1:10" ht="15.75">
      <c r="A61" s="748"/>
      <c r="B61" s="500" t="s">
        <v>174</v>
      </c>
      <c r="C61" s="512" t="s">
        <v>46</v>
      </c>
      <c r="D61" s="497">
        <v>60</v>
      </c>
      <c r="E61" s="553">
        <v>69</v>
      </c>
      <c r="F61" s="552">
        <v>68</v>
      </c>
      <c r="G61" s="552">
        <v>69</v>
      </c>
      <c r="H61" s="578">
        <f t="shared" si="0"/>
        <v>1.15</v>
      </c>
      <c r="I61" s="578">
        <f t="shared" si="1"/>
        <v>1</v>
      </c>
      <c r="J61" s="579" t="s">
        <v>917</v>
      </c>
    </row>
    <row r="62" spans="1:9" ht="38.25">
      <c r="A62" s="512">
        <v>34</v>
      </c>
      <c r="B62" s="500" t="s">
        <v>792</v>
      </c>
      <c r="C62" s="497"/>
      <c r="D62" s="497"/>
      <c r="E62" s="507"/>
      <c r="F62" s="497"/>
      <c r="G62" s="497"/>
      <c r="H62" s="578"/>
      <c r="I62" s="578"/>
    </row>
    <row r="63" spans="1:10" ht="15.75">
      <c r="A63" s="748"/>
      <c r="B63" s="500" t="s">
        <v>67</v>
      </c>
      <c r="C63" s="512" t="s">
        <v>46</v>
      </c>
      <c r="D63" s="497">
        <v>100</v>
      </c>
      <c r="E63" s="507">
        <v>100</v>
      </c>
      <c r="F63" s="497">
        <v>100</v>
      </c>
      <c r="G63" s="497">
        <v>100</v>
      </c>
      <c r="H63" s="578">
        <f t="shared" si="0"/>
        <v>1</v>
      </c>
      <c r="I63" s="578">
        <f t="shared" si="1"/>
        <v>1</v>
      </c>
      <c r="J63" s="579" t="s">
        <v>917</v>
      </c>
    </row>
    <row r="64" spans="1:10" ht="15.75">
      <c r="A64" s="748"/>
      <c r="B64" s="500" t="s">
        <v>68</v>
      </c>
      <c r="C64" s="512" t="s">
        <v>46</v>
      </c>
      <c r="D64" s="497">
        <v>100</v>
      </c>
      <c r="E64" s="507">
        <v>100</v>
      </c>
      <c r="F64" s="497">
        <v>100</v>
      </c>
      <c r="G64" s="497">
        <v>100</v>
      </c>
      <c r="H64" s="578">
        <f t="shared" si="0"/>
        <v>1</v>
      </c>
      <c r="I64" s="578">
        <f t="shared" si="1"/>
        <v>1</v>
      </c>
      <c r="J64" s="579" t="s">
        <v>917</v>
      </c>
    </row>
    <row r="65" spans="1:10" ht="15.75">
      <c r="A65" s="748"/>
      <c r="B65" s="500" t="s">
        <v>174</v>
      </c>
      <c r="C65" s="538" t="s">
        <v>46</v>
      </c>
      <c r="D65" s="497">
        <v>60</v>
      </c>
      <c r="E65" s="553">
        <v>85</v>
      </c>
      <c r="F65" s="552">
        <v>83</v>
      </c>
      <c r="G65" s="552">
        <v>85</v>
      </c>
      <c r="H65" s="578">
        <f t="shared" si="0"/>
        <v>1.4166666666666667</v>
      </c>
      <c r="I65" s="578">
        <f t="shared" si="1"/>
        <v>1</v>
      </c>
      <c r="J65" s="579" t="s">
        <v>917</v>
      </c>
    </row>
    <row r="66" spans="1:11" ht="25.5">
      <c r="A66" s="538">
        <v>35</v>
      </c>
      <c r="B66" s="500" t="s">
        <v>907</v>
      </c>
      <c r="C66" s="538" t="s">
        <v>852</v>
      </c>
      <c r="D66" s="556">
        <v>342</v>
      </c>
      <c r="E66" s="507">
        <v>218</v>
      </c>
      <c r="F66" s="497">
        <v>561</v>
      </c>
      <c r="G66" s="558">
        <v>500</v>
      </c>
      <c r="H66" s="578">
        <f t="shared" si="0"/>
        <v>1.4619883040935673</v>
      </c>
      <c r="I66" s="578">
        <f t="shared" si="1"/>
        <v>2.293577981651376</v>
      </c>
      <c r="J66" s="579" t="s">
        <v>893</v>
      </c>
      <c r="K66" s="508" t="s">
        <v>66</v>
      </c>
    </row>
    <row r="67" spans="1:11" ht="38.25">
      <c r="A67" s="538">
        <v>36</v>
      </c>
      <c r="B67" s="500" t="s">
        <v>913</v>
      </c>
      <c r="C67" s="538" t="s">
        <v>46</v>
      </c>
      <c r="D67" s="572">
        <v>0.1628</v>
      </c>
      <c r="E67" s="540">
        <f>E66/2116</f>
        <v>0.10302457466918714</v>
      </c>
      <c r="F67" s="573">
        <v>0.34</v>
      </c>
      <c r="G67" s="574">
        <v>0.2778</v>
      </c>
      <c r="H67" s="578">
        <f t="shared" si="0"/>
        <v>1.7063882063882063</v>
      </c>
      <c r="I67" s="578">
        <f t="shared" si="1"/>
        <v>2.6964440366972475</v>
      </c>
      <c r="J67" s="579" t="s">
        <v>893</v>
      </c>
      <c r="K67" s="508" t="s">
        <v>66</v>
      </c>
    </row>
    <row r="69" spans="10:12" ht="15.75">
      <c r="J69" s="579">
        <f>COUNTIF(J10:J67,"x")</f>
        <v>0</v>
      </c>
      <c r="K69" s="508">
        <f>COUNTIF(K10:K67,"x")</f>
        <v>9</v>
      </c>
      <c r="L69" s="508">
        <f>COUNTIF(L10:L67,"x")</f>
        <v>10</v>
      </c>
    </row>
  </sheetData>
  <sheetProtection/>
  <mergeCells count="12">
    <mergeCell ref="E4:H4"/>
    <mergeCell ref="I4:I5"/>
    <mergeCell ref="A52:A53"/>
    <mergeCell ref="A55:A57"/>
    <mergeCell ref="A59:A61"/>
    <mergeCell ref="A63:A65"/>
    <mergeCell ref="A1:I1"/>
    <mergeCell ref="A2:I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J10" sqref="J10"/>
    </sheetView>
  </sheetViews>
  <sheetFormatPr defaultColWidth="9.00390625" defaultRowHeight="15.75"/>
  <cols>
    <col min="1" max="1" width="6.50390625" style="0" customWidth="1"/>
    <col min="2" max="2" width="53.00390625" style="0" customWidth="1"/>
    <col min="3" max="4" width="10.25390625" style="0" customWidth="1"/>
    <col min="5" max="5" width="12.125" style="575" customWidth="1"/>
    <col min="6" max="6" width="10.25390625" style="0" customWidth="1"/>
    <col min="7" max="8" width="12.625" style="0" customWidth="1"/>
    <col min="9" max="9" width="11.75390625" style="506" customWidth="1"/>
    <col min="10" max="10" width="11.75390625" style="589" customWidth="1"/>
    <col min="11" max="12" width="9.00390625" style="579" customWidth="1"/>
    <col min="13" max="13" width="9.00390625" style="508" customWidth="1"/>
  </cols>
  <sheetData>
    <row r="1" spans="1:10" ht="21" customHeight="1">
      <c r="A1" s="726" t="s">
        <v>923</v>
      </c>
      <c r="B1" s="726"/>
      <c r="C1" s="726"/>
      <c r="D1" s="726"/>
      <c r="E1" s="726"/>
      <c r="F1" s="726"/>
      <c r="G1" s="726"/>
      <c r="H1" s="726"/>
      <c r="I1" s="726"/>
      <c r="J1" s="586"/>
    </row>
    <row r="2" spans="1:10" ht="15.75">
      <c r="A2" s="727" t="s">
        <v>924</v>
      </c>
      <c r="B2" s="727"/>
      <c r="C2" s="727"/>
      <c r="D2" s="727"/>
      <c r="E2" s="727"/>
      <c r="F2" s="727"/>
      <c r="G2" s="727"/>
      <c r="H2" s="727"/>
      <c r="I2" s="727"/>
      <c r="J2" s="587"/>
    </row>
    <row r="4" spans="1:13" ht="15.75" customHeight="1">
      <c r="A4" s="749" t="s">
        <v>0</v>
      </c>
      <c r="B4" s="749" t="s">
        <v>1</v>
      </c>
      <c r="C4" s="749" t="s">
        <v>845</v>
      </c>
      <c r="D4" s="749" t="s">
        <v>918</v>
      </c>
      <c r="E4" s="749" t="s">
        <v>925</v>
      </c>
      <c r="F4" s="749" t="s">
        <v>919</v>
      </c>
      <c r="G4" s="749" t="s">
        <v>920</v>
      </c>
      <c r="H4" s="754" t="s">
        <v>921</v>
      </c>
      <c r="I4" s="749" t="s">
        <v>922</v>
      </c>
      <c r="J4" s="756" t="s">
        <v>926</v>
      </c>
      <c r="M4"/>
    </row>
    <row r="5" spans="1:13" ht="68.25" customHeight="1">
      <c r="A5" s="750"/>
      <c r="B5" s="750"/>
      <c r="C5" s="750"/>
      <c r="D5" s="750"/>
      <c r="E5" s="750"/>
      <c r="F5" s="750"/>
      <c r="G5" s="750"/>
      <c r="H5" s="755"/>
      <c r="I5" s="750"/>
      <c r="J5" s="757"/>
      <c r="M5"/>
    </row>
    <row r="6" spans="1:13" ht="15.75">
      <c r="A6" s="494">
        <v>1</v>
      </c>
      <c r="B6" s="494">
        <v>2</v>
      </c>
      <c r="C6" s="494">
        <v>3</v>
      </c>
      <c r="D6" s="581">
        <v>4</v>
      </c>
      <c r="E6" s="583">
        <v>5</v>
      </c>
      <c r="F6" s="581">
        <v>6</v>
      </c>
      <c r="G6" s="494">
        <v>7</v>
      </c>
      <c r="H6" s="616">
        <v>8</v>
      </c>
      <c r="I6" s="606" t="s">
        <v>927</v>
      </c>
      <c r="J6" s="617" t="s">
        <v>928</v>
      </c>
      <c r="M6"/>
    </row>
    <row r="7" spans="1:13" ht="15.75">
      <c r="A7" s="513" t="s">
        <v>91</v>
      </c>
      <c r="B7" s="521" t="s">
        <v>95</v>
      </c>
      <c r="C7" s="497"/>
      <c r="D7" s="497"/>
      <c r="E7" s="497"/>
      <c r="F7" s="497"/>
      <c r="G7" s="497"/>
      <c r="H7" s="505"/>
      <c r="I7" s="498"/>
      <c r="J7" s="588"/>
      <c r="M7"/>
    </row>
    <row r="8" spans="1:13" ht="15.75">
      <c r="A8" s="495" t="s">
        <v>3</v>
      </c>
      <c r="B8" s="496" t="s">
        <v>33</v>
      </c>
      <c r="C8" s="497"/>
      <c r="D8" s="497"/>
      <c r="E8" s="497"/>
      <c r="F8" s="497"/>
      <c r="G8" s="497"/>
      <c r="H8" s="507"/>
      <c r="I8" s="498"/>
      <c r="J8" s="588"/>
      <c r="M8"/>
    </row>
    <row r="9" spans="1:12" s="219" customFormat="1" ht="15.75">
      <c r="A9" s="499">
        <v>1</v>
      </c>
      <c r="B9" s="500" t="s">
        <v>853</v>
      </c>
      <c r="C9" s="499" t="s">
        <v>34</v>
      </c>
      <c r="D9" s="601">
        <v>167</v>
      </c>
      <c r="E9" s="590">
        <v>161</v>
      </c>
      <c r="F9" s="621">
        <v>168</v>
      </c>
      <c r="G9" s="524">
        <v>170</v>
      </c>
      <c r="H9" s="524">
        <v>172</v>
      </c>
      <c r="I9" s="504">
        <f aca="true" t="shared" si="0" ref="I9:I35">H9/G9</f>
        <v>1.011764705882353</v>
      </c>
      <c r="J9" s="636">
        <f>G9/E9</f>
        <v>1.0559006211180124</v>
      </c>
      <c r="K9" s="579" t="s">
        <v>893</v>
      </c>
      <c r="L9" s="579" t="s">
        <v>893</v>
      </c>
    </row>
    <row r="10" spans="1:12" s="254" customFormat="1" ht="15.75">
      <c r="A10" s="501"/>
      <c r="B10" s="503" t="s">
        <v>854</v>
      </c>
      <c r="C10" s="501" t="s">
        <v>34</v>
      </c>
      <c r="D10" s="602">
        <v>100</v>
      </c>
      <c r="E10" s="591">
        <v>105</v>
      </c>
      <c r="F10" s="622">
        <v>107</v>
      </c>
      <c r="G10" s="525">
        <v>115</v>
      </c>
      <c r="H10" s="525">
        <v>115</v>
      </c>
      <c r="I10" s="504">
        <f t="shared" si="0"/>
        <v>1</v>
      </c>
      <c r="J10" s="636"/>
      <c r="K10" s="580"/>
      <c r="L10" s="580"/>
    </row>
    <row r="11" spans="1:12" s="254" customFormat="1" ht="16.5" customHeight="1">
      <c r="A11" s="501"/>
      <c r="B11" s="503" t="s">
        <v>855</v>
      </c>
      <c r="C11" s="501" t="s">
        <v>34</v>
      </c>
      <c r="D11" s="602">
        <v>67</v>
      </c>
      <c r="E11" s="591">
        <v>57</v>
      </c>
      <c r="F11" s="622">
        <v>61</v>
      </c>
      <c r="G11" s="525">
        <v>55</v>
      </c>
      <c r="H11" s="525">
        <v>57</v>
      </c>
      <c r="I11" s="504">
        <f t="shared" si="0"/>
        <v>1.0363636363636364</v>
      </c>
      <c r="J11" s="636"/>
      <c r="K11" s="580"/>
      <c r="L11" s="580"/>
    </row>
    <row r="12" spans="1:13" ht="15.75">
      <c r="A12" s="510">
        <v>2</v>
      </c>
      <c r="B12" s="500" t="s">
        <v>846</v>
      </c>
      <c r="C12" s="501" t="s">
        <v>46</v>
      </c>
      <c r="D12" s="603">
        <v>86</v>
      </c>
      <c r="E12" s="590">
        <v>90</v>
      </c>
      <c r="F12" s="628">
        <v>100</v>
      </c>
      <c r="G12" s="637">
        <v>100</v>
      </c>
      <c r="H12" s="637">
        <v>100</v>
      </c>
      <c r="I12" s="504">
        <f t="shared" si="0"/>
        <v>1</v>
      </c>
      <c r="J12" s="636">
        <f aca="true" t="shared" si="1" ref="J9:J35">G12/E12</f>
        <v>1.1111111111111112</v>
      </c>
      <c r="K12" s="579" t="s">
        <v>893</v>
      </c>
      <c r="L12" s="579" t="s">
        <v>893</v>
      </c>
      <c r="M12"/>
    </row>
    <row r="13" spans="1:13" ht="15.75">
      <c r="A13" s="501">
        <v>3</v>
      </c>
      <c r="B13" s="500" t="s">
        <v>602</v>
      </c>
      <c r="C13" s="499" t="s">
        <v>93</v>
      </c>
      <c r="D13" s="604">
        <v>3.585</v>
      </c>
      <c r="E13" s="592">
        <v>3764</v>
      </c>
      <c r="F13" s="621">
        <v>3.55</v>
      </c>
      <c r="G13" s="604">
        <v>3522</v>
      </c>
      <c r="H13" s="604">
        <v>3481</v>
      </c>
      <c r="I13" s="504">
        <f>G13/H13</f>
        <v>1.0117782246480895</v>
      </c>
      <c r="J13" s="636">
        <f>E13/G13</f>
        <v>1.0687109596819988</v>
      </c>
      <c r="K13" s="579" t="s">
        <v>893</v>
      </c>
      <c r="L13" s="579" t="s">
        <v>893</v>
      </c>
      <c r="M13"/>
    </row>
    <row r="14" spans="1:13" ht="15.75">
      <c r="A14" s="501">
        <v>4</v>
      </c>
      <c r="B14" s="500" t="s">
        <v>179</v>
      </c>
      <c r="C14" s="499" t="s">
        <v>94</v>
      </c>
      <c r="D14" s="604">
        <v>4.26</v>
      </c>
      <c r="E14" s="593">
        <v>4.37</v>
      </c>
      <c r="F14" s="621" t="s">
        <v>934</v>
      </c>
      <c r="G14" s="604" t="s">
        <v>935</v>
      </c>
      <c r="H14" s="604" t="s">
        <v>936</v>
      </c>
      <c r="I14" s="504">
        <f>G14/H14</f>
        <v>1.0071428571428571</v>
      </c>
      <c r="J14" s="636">
        <f>E14/G14</f>
        <v>1.0330969267139478</v>
      </c>
      <c r="K14" s="579" t="s">
        <v>893</v>
      </c>
      <c r="L14" s="579" t="s">
        <v>893</v>
      </c>
      <c r="M14"/>
    </row>
    <row r="15" spans="1:13" ht="15.75">
      <c r="A15" s="499">
        <v>5</v>
      </c>
      <c r="B15" s="500" t="s">
        <v>506</v>
      </c>
      <c r="C15" s="499" t="s">
        <v>39</v>
      </c>
      <c r="D15" s="600">
        <v>139000</v>
      </c>
      <c r="E15" s="592">
        <v>165000</v>
      </c>
      <c r="F15" s="618">
        <v>71000</v>
      </c>
      <c r="G15" s="600">
        <v>157000</v>
      </c>
      <c r="H15" s="600">
        <v>175000</v>
      </c>
      <c r="I15" s="504">
        <f t="shared" si="0"/>
        <v>1.1146496815286624</v>
      </c>
      <c r="J15" s="636">
        <f t="shared" si="1"/>
        <v>0.9515151515151515</v>
      </c>
      <c r="K15" s="579" t="s">
        <v>892</v>
      </c>
      <c r="M15"/>
    </row>
    <row r="16" spans="1:13" ht="15.75">
      <c r="A16" s="513" t="s">
        <v>4</v>
      </c>
      <c r="B16" s="521" t="s">
        <v>43</v>
      </c>
      <c r="C16" s="497"/>
      <c r="D16" s="497"/>
      <c r="E16" s="590"/>
      <c r="F16" s="620"/>
      <c r="G16" s="524"/>
      <c r="H16" s="524"/>
      <c r="I16" s="504"/>
      <c r="J16" s="636"/>
      <c r="M16"/>
    </row>
    <row r="17" spans="1:13" ht="15.75">
      <c r="A17" s="495" t="s">
        <v>3</v>
      </c>
      <c r="B17" s="496" t="s">
        <v>857</v>
      </c>
      <c r="C17" s="499" t="s">
        <v>44</v>
      </c>
      <c r="D17" s="582"/>
      <c r="E17" s="592"/>
      <c r="F17" s="621"/>
      <c r="G17" s="625"/>
      <c r="H17" s="626"/>
      <c r="I17" s="504"/>
      <c r="J17" s="636"/>
      <c r="M17"/>
    </row>
    <row r="18" spans="1:13" ht="27" customHeight="1">
      <c r="A18" s="512">
        <v>6</v>
      </c>
      <c r="B18" s="500" t="s">
        <v>858</v>
      </c>
      <c r="C18" s="514" t="s">
        <v>46</v>
      </c>
      <c r="D18" s="609">
        <v>80</v>
      </c>
      <c r="E18" s="592">
        <v>72</v>
      </c>
      <c r="F18" s="623">
        <v>88.3</v>
      </c>
      <c r="G18" s="623">
        <v>89</v>
      </c>
      <c r="H18" s="647">
        <v>90</v>
      </c>
      <c r="I18" s="504">
        <f t="shared" si="0"/>
        <v>1.0112359550561798</v>
      </c>
      <c r="J18" s="636">
        <f t="shared" si="1"/>
        <v>1.2361111111111112</v>
      </c>
      <c r="K18" s="579" t="s">
        <v>893</v>
      </c>
      <c r="L18" s="579" t="s">
        <v>893</v>
      </c>
      <c r="M18"/>
    </row>
    <row r="19" spans="1:13" ht="54" customHeight="1">
      <c r="A19" s="512">
        <v>7</v>
      </c>
      <c r="B19" s="500" t="s">
        <v>859</v>
      </c>
      <c r="C19" s="514" t="s">
        <v>46</v>
      </c>
      <c r="D19" s="609">
        <v>15</v>
      </c>
      <c r="E19" s="592">
        <v>20</v>
      </c>
      <c r="F19" s="623">
        <v>15</v>
      </c>
      <c r="G19" s="623">
        <v>18</v>
      </c>
      <c r="H19" s="626">
        <v>21</v>
      </c>
      <c r="I19" s="504">
        <f t="shared" si="0"/>
        <v>1.1666666666666667</v>
      </c>
      <c r="J19" s="636">
        <f t="shared" si="1"/>
        <v>0.9</v>
      </c>
      <c r="K19" s="579" t="s">
        <v>892</v>
      </c>
      <c r="M19"/>
    </row>
    <row r="20" spans="1:13" ht="25.5">
      <c r="A20" s="499">
        <v>8</v>
      </c>
      <c r="B20" s="500" t="s">
        <v>860</v>
      </c>
      <c r="C20" s="514" t="s">
        <v>46</v>
      </c>
      <c r="D20" s="609">
        <v>15</v>
      </c>
      <c r="E20" s="592">
        <v>24</v>
      </c>
      <c r="F20" s="623">
        <v>16</v>
      </c>
      <c r="G20" s="623">
        <v>18</v>
      </c>
      <c r="H20" s="626">
        <v>21</v>
      </c>
      <c r="I20" s="504">
        <f t="shared" si="0"/>
        <v>1.1666666666666667</v>
      </c>
      <c r="J20" s="636">
        <f t="shared" si="1"/>
        <v>0.75</v>
      </c>
      <c r="K20" s="579" t="s">
        <v>892</v>
      </c>
      <c r="M20"/>
    </row>
    <row r="21" spans="1:13" ht="25.5">
      <c r="A21" s="499">
        <v>9</v>
      </c>
      <c r="B21" s="500" t="s">
        <v>861</v>
      </c>
      <c r="C21" s="514" t="s">
        <v>46</v>
      </c>
      <c r="D21" s="609">
        <v>75</v>
      </c>
      <c r="E21" s="592">
        <v>80</v>
      </c>
      <c r="F21" s="623">
        <v>94.4</v>
      </c>
      <c r="G21" s="623">
        <v>95</v>
      </c>
      <c r="H21" s="648">
        <v>97</v>
      </c>
      <c r="I21" s="504">
        <f t="shared" si="0"/>
        <v>1.0210526315789474</v>
      </c>
      <c r="J21" s="636">
        <f t="shared" si="1"/>
        <v>1.1875</v>
      </c>
      <c r="K21" s="579" t="s">
        <v>893</v>
      </c>
      <c r="L21" s="579" t="s">
        <v>893</v>
      </c>
      <c r="M21"/>
    </row>
    <row r="22" spans="1:13" ht="15.75">
      <c r="A22" s="499">
        <v>10</v>
      </c>
      <c r="B22" s="500" t="s">
        <v>509</v>
      </c>
      <c r="C22" s="514" t="s">
        <v>865</v>
      </c>
      <c r="D22" s="609">
        <v>800</v>
      </c>
      <c r="E22" s="592">
        <v>800</v>
      </c>
      <c r="F22" s="623">
        <v>815</v>
      </c>
      <c r="G22" s="623">
        <v>825</v>
      </c>
      <c r="H22" s="626">
        <v>870</v>
      </c>
      <c r="I22" s="504">
        <f t="shared" si="0"/>
        <v>1.0545454545454545</v>
      </c>
      <c r="J22" s="636">
        <f t="shared" si="1"/>
        <v>1.03125</v>
      </c>
      <c r="K22" s="579" t="s">
        <v>893</v>
      </c>
      <c r="L22" s="579" t="s">
        <v>893</v>
      </c>
      <c r="M22"/>
    </row>
    <row r="23" spans="1:13" ht="15.75">
      <c r="A23" s="495" t="s">
        <v>4</v>
      </c>
      <c r="B23" s="496" t="s">
        <v>862</v>
      </c>
      <c r="C23" s="497"/>
      <c r="D23" s="607"/>
      <c r="E23" s="592"/>
      <c r="F23" s="620"/>
      <c r="G23" s="625"/>
      <c r="H23" s="626"/>
      <c r="I23" s="504"/>
      <c r="J23" s="636"/>
      <c r="M23"/>
    </row>
    <row r="24" spans="1:13" ht="25.5">
      <c r="A24" s="499">
        <v>11</v>
      </c>
      <c r="B24" s="500" t="s">
        <v>863</v>
      </c>
      <c r="C24" s="514" t="s">
        <v>173</v>
      </c>
      <c r="D24" s="609">
        <v>67</v>
      </c>
      <c r="E24" s="592">
        <v>70</v>
      </c>
      <c r="F24" s="623">
        <v>75.8</v>
      </c>
      <c r="G24" s="623">
        <v>77</v>
      </c>
      <c r="H24" s="648">
        <v>78</v>
      </c>
      <c r="I24" s="504">
        <f t="shared" si="0"/>
        <v>1.0129870129870129</v>
      </c>
      <c r="J24" s="636">
        <f t="shared" si="1"/>
        <v>1.1</v>
      </c>
      <c r="K24" s="579" t="s">
        <v>893</v>
      </c>
      <c r="L24" s="579" t="s">
        <v>893</v>
      </c>
      <c r="M24"/>
    </row>
    <row r="25" spans="1:13" ht="15.75">
      <c r="A25" s="499">
        <v>12</v>
      </c>
      <c r="B25" s="500" t="s">
        <v>507</v>
      </c>
      <c r="C25" s="514" t="s">
        <v>44</v>
      </c>
      <c r="D25" s="627">
        <v>400000</v>
      </c>
      <c r="E25" s="626">
        <v>446000</v>
      </c>
      <c r="F25" s="627">
        <v>470254</v>
      </c>
      <c r="G25" s="626">
        <v>478000</v>
      </c>
      <c r="H25" s="648">
        <v>479000</v>
      </c>
      <c r="I25" s="504">
        <f t="shared" si="0"/>
        <v>1.002092050209205</v>
      </c>
      <c r="J25" s="636">
        <f t="shared" si="1"/>
        <v>1.0717488789237668</v>
      </c>
      <c r="K25" s="579" t="s">
        <v>893</v>
      </c>
      <c r="L25" s="579" t="s">
        <v>893</v>
      </c>
      <c r="M25"/>
    </row>
    <row r="26" spans="1:13" ht="15.75">
      <c r="A26" s="499">
        <v>13</v>
      </c>
      <c r="B26" s="500" t="s">
        <v>864</v>
      </c>
      <c r="C26" s="514" t="s">
        <v>46</v>
      </c>
      <c r="D26" s="609">
        <v>68</v>
      </c>
      <c r="E26" s="594">
        <v>56.7</v>
      </c>
      <c r="F26" s="623">
        <v>69</v>
      </c>
      <c r="G26" s="623">
        <v>71</v>
      </c>
      <c r="H26" s="526">
        <v>80</v>
      </c>
      <c r="I26" s="504">
        <f t="shared" si="0"/>
        <v>1.1267605633802817</v>
      </c>
      <c r="J26" s="636">
        <f t="shared" si="1"/>
        <v>1.252204585537919</v>
      </c>
      <c r="K26" s="579" t="s">
        <v>893</v>
      </c>
      <c r="L26" s="579" t="s">
        <v>893</v>
      </c>
      <c r="M26"/>
    </row>
    <row r="27" spans="1:13" ht="15.75">
      <c r="A27" s="515" t="s">
        <v>6</v>
      </c>
      <c r="B27" s="516" t="s">
        <v>866</v>
      </c>
      <c r="C27" s="517"/>
      <c r="D27" s="611"/>
      <c r="E27" s="592"/>
      <c r="F27" s="625"/>
      <c r="G27" s="625"/>
      <c r="H27" s="626"/>
      <c r="I27" s="504"/>
      <c r="J27" s="636"/>
      <c r="M27"/>
    </row>
    <row r="28" spans="1:13" ht="15.75">
      <c r="A28" s="518">
        <v>14</v>
      </c>
      <c r="B28" s="519" t="s">
        <v>867</v>
      </c>
      <c r="C28" s="514" t="s">
        <v>46</v>
      </c>
      <c r="D28" s="609">
        <v>31</v>
      </c>
      <c r="E28" s="594">
        <v>35.84</v>
      </c>
      <c r="F28" s="623">
        <v>34.4</v>
      </c>
      <c r="G28" s="623">
        <v>36</v>
      </c>
      <c r="H28" s="626">
        <v>42</v>
      </c>
      <c r="I28" s="504">
        <f t="shared" si="0"/>
        <v>1.1666666666666667</v>
      </c>
      <c r="J28" s="636">
        <f t="shared" si="1"/>
        <v>1.0044642857142856</v>
      </c>
      <c r="K28" s="579" t="s">
        <v>893</v>
      </c>
      <c r="M28"/>
    </row>
    <row r="29" spans="1:13" ht="15.75">
      <c r="A29" s="518">
        <v>15</v>
      </c>
      <c r="B29" s="519" t="s">
        <v>868</v>
      </c>
      <c r="C29" s="514" t="s">
        <v>44</v>
      </c>
      <c r="D29" s="612">
        <v>41212</v>
      </c>
      <c r="E29" s="592">
        <v>55600</v>
      </c>
      <c r="F29" s="627">
        <v>48409</v>
      </c>
      <c r="G29" s="626">
        <v>52600</v>
      </c>
      <c r="H29" s="626">
        <v>57500</v>
      </c>
      <c r="I29" s="504">
        <f t="shared" si="0"/>
        <v>1.0931558935361216</v>
      </c>
      <c r="J29" s="636">
        <f t="shared" si="1"/>
        <v>0.9460431654676259</v>
      </c>
      <c r="K29" s="579" t="s">
        <v>892</v>
      </c>
      <c r="M29"/>
    </row>
    <row r="30" spans="1:13" ht="15.75">
      <c r="A30" s="518">
        <v>16</v>
      </c>
      <c r="B30" s="519" t="s">
        <v>869</v>
      </c>
      <c r="C30" s="514" t="s">
        <v>46</v>
      </c>
      <c r="D30" s="609" t="s">
        <v>929</v>
      </c>
      <c r="E30" s="590">
        <v>66</v>
      </c>
      <c r="F30" s="623">
        <v>69</v>
      </c>
      <c r="G30" s="623">
        <v>70</v>
      </c>
      <c r="H30" s="524">
        <v>71</v>
      </c>
      <c r="I30" s="504">
        <f t="shared" si="0"/>
        <v>1.0142857142857142</v>
      </c>
      <c r="J30" s="636">
        <f t="shared" si="1"/>
        <v>1.0606060606060606</v>
      </c>
      <c r="K30" s="579" t="s">
        <v>893</v>
      </c>
      <c r="L30" s="579" t="s">
        <v>893</v>
      </c>
      <c r="M30"/>
    </row>
    <row r="31" spans="1:13" ht="15.75">
      <c r="A31" s="518">
        <v>17</v>
      </c>
      <c r="B31" s="519" t="s">
        <v>870</v>
      </c>
      <c r="C31" s="514" t="s">
        <v>871</v>
      </c>
      <c r="D31" s="609">
        <v>20</v>
      </c>
      <c r="E31" s="594">
        <v>25.26</v>
      </c>
      <c r="F31" s="623">
        <v>22</v>
      </c>
      <c r="G31" s="623">
        <v>25.3</v>
      </c>
      <c r="H31" s="526">
        <v>35.5</v>
      </c>
      <c r="I31" s="504">
        <f t="shared" si="0"/>
        <v>1.4031620553359683</v>
      </c>
      <c r="J31" s="636">
        <f t="shared" si="1"/>
        <v>1.0015835312747425</v>
      </c>
      <c r="K31" s="579" t="s">
        <v>893</v>
      </c>
      <c r="M31"/>
    </row>
    <row r="32" spans="1:13" ht="15.75">
      <c r="A32" s="518">
        <v>18</v>
      </c>
      <c r="B32" s="519" t="s">
        <v>872</v>
      </c>
      <c r="C32" s="514" t="s">
        <v>44</v>
      </c>
      <c r="D32" s="612">
        <v>274000</v>
      </c>
      <c r="E32" s="592">
        <v>256000</v>
      </c>
      <c r="F32" s="627">
        <v>327000</v>
      </c>
      <c r="G32" s="626">
        <v>340000</v>
      </c>
      <c r="H32" s="626">
        <v>367040</v>
      </c>
      <c r="I32" s="504">
        <f t="shared" si="0"/>
        <v>1.0795294117647058</v>
      </c>
      <c r="J32" s="636">
        <f t="shared" si="1"/>
        <v>1.328125</v>
      </c>
      <c r="K32" s="579" t="s">
        <v>893</v>
      </c>
      <c r="L32" s="579" t="s">
        <v>893</v>
      </c>
      <c r="M32"/>
    </row>
    <row r="33" spans="1:13" ht="15.75">
      <c r="A33" s="518">
        <v>19</v>
      </c>
      <c r="B33" s="519" t="s">
        <v>873</v>
      </c>
      <c r="C33" s="514" t="s">
        <v>46</v>
      </c>
      <c r="D33" s="609">
        <v>65</v>
      </c>
      <c r="E33" s="592">
        <v>68</v>
      </c>
      <c r="F33" s="623">
        <v>67</v>
      </c>
      <c r="G33" s="623">
        <v>68</v>
      </c>
      <c r="H33" s="626">
        <v>71</v>
      </c>
      <c r="I33" s="504">
        <f t="shared" si="0"/>
        <v>1.0441176470588236</v>
      </c>
      <c r="J33" s="636">
        <f t="shared" si="1"/>
        <v>1</v>
      </c>
      <c r="K33" s="579" t="s">
        <v>893</v>
      </c>
      <c r="M33"/>
    </row>
    <row r="34" spans="1:13" ht="15.75">
      <c r="A34" s="515" t="s">
        <v>84</v>
      </c>
      <c r="B34" s="516" t="s">
        <v>874</v>
      </c>
      <c r="C34" s="515"/>
      <c r="D34" s="610"/>
      <c r="E34" s="590"/>
      <c r="F34" s="624"/>
      <c r="G34" s="625"/>
      <c r="H34" s="524"/>
      <c r="I34" s="504"/>
      <c r="J34" s="636"/>
      <c r="M34"/>
    </row>
    <row r="35" spans="1:13" ht="15.75">
      <c r="A35" s="518">
        <v>20</v>
      </c>
      <c r="B35" s="520" t="s">
        <v>875</v>
      </c>
      <c r="C35" s="518" t="s">
        <v>39</v>
      </c>
      <c r="D35" s="613">
        <v>354245</v>
      </c>
      <c r="E35" s="592">
        <v>520000</v>
      </c>
      <c r="F35" s="629">
        <v>166998</v>
      </c>
      <c r="G35" s="626">
        <v>340000</v>
      </c>
      <c r="H35" s="626">
        <v>350000</v>
      </c>
      <c r="I35" s="504">
        <f t="shared" si="0"/>
        <v>1.0294117647058822</v>
      </c>
      <c r="J35" s="636">
        <f t="shared" si="1"/>
        <v>0.6538461538461539</v>
      </c>
      <c r="K35" s="579" t="s">
        <v>893</v>
      </c>
      <c r="M35"/>
    </row>
    <row r="36" spans="1:14" ht="15.75">
      <c r="A36" s="513" t="s">
        <v>182</v>
      </c>
      <c r="B36" s="521" t="s">
        <v>530</v>
      </c>
      <c r="C36" s="531"/>
      <c r="D36" s="584"/>
      <c r="E36" s="590"/>
      <c r="F36" s="584"/>
      <c r="G36" s="532"/>
      <c r="H36" s="524"/>
      <c r="I36" s="504"/>
      <c r="J36" s="636"/>
      <c r="M36"/>
      <c r="N36">
        <f>5187-3789</f>
        <v>1398</v>
      </c>
    </row>
    <row r="37" spans="1:13" ht="15.75">
      <c r="A37" s="515" t="s">
        <v>3</v>
      </c>
      <c r="B37" s="530" t="s">
        <v>529</v>
      </c>
      <c r="C37" s="531"/>
      <c r="D37" s="584"/>
      <c r="E37" s="590"/>
      <c r="F37" s="584"/>
      <c r="G37" s="532"/>
      <c r="H37" s="524"/>
      <c r="I37" s="504"/>
      <c r="J37" s="636"/>
      <c r="M37"/>
    </row>
    <row r="38" spans="1:13" ht="15.75">
      <c r="A38" s="518">
        <v>21</v>
      </c>
      <c r="B38" s="533" t="s">
        <v>876</v>
      </c>
      <c r="C38" s="518" t="s">
        <v>877</v>
      </c>
      <c r="D38" s="585">
        <v>193</v>
      </c>
      <c r="E38" s="590">
        <v>120</v>
      </c>
      <c r="F38" s="585">
        <f>55+28+110</f>
        <v>193</v>
      </c>
      <c r="G38" s="532">
        <v>193</v>
      </c>
      <c r="H38" s="524">
        <v>195</v>
      </c>
      <c r="I38" s="504">
        <f>H38/G38</f>
        <v>1.0103626943005182</v>
      </c>
      <c r="J38" s="636">
        <f>G38/E38</f>
        <v>1.6083333333333334</v>
      </c>
      <c r="K38" s="579" t="s">
        <v>893</v>
      </c>
      <c r="L38" s="579" t="s">
        <v>893</v>
      </c>
      <c r="M38"/>
    </row>
    <row r="39" spans="1:12" s="254" customFormat="1" ht="15.75">
      <c r="A39" s="518">
        <v>22</v>
      </c>
      <c r="B39" s="533" t="s">
        <v>847</v>
      </c>
      <c r="C39" s="518" t="s">
        <v>39</v>
      </c>
      <c r="D39" s="631">
        <f>15220+7405+600</f>
        <v>23225</v>
      </c>
      <c r="E39" s="595">
        <v>20300</v>
      </c>
      <c r="F39" s="631">
        <v>6382</v>
      </c>
      <c r="G39" s="632">
        <v>24400</v>
      </c>
      <c r="H39" s="633">
        <v>24500</v>
      </c>
      <c r="I39" s="504">
        <f>H39/G39</f>
        <v>1.0040983606557377</v>
      </c>
      <c r="J39" s="636">
        <f>G39/E39</f>
        <v>1.2019704433497538</v>
      </c>
      <c r="K39" s="580" t="s">
        <v>893</v>
      </c>
      <c r="L39" s="580"/>
    </row>
    <row r="40" spans="1:13" ht="15.75">
      <c r="A40" s="515" t="s">
        <v>4</v>
      </c>
      <c r="B40" s="530" t="s">
        <v>170</v>
      </c>
      <c r="C40" s="531"/>
      <c r="D40" s="584"/>
      <c r="E40" s="590"/>
      <c r="F40" s="584"/>
      <c r="G40" s="532"/>
      <c r="H40" s="524"/>
      <c r="I40" s="504"/>
      <c r="J40" s="636"/>
      <c r="M40"/>
    </row>
    <row r="41" spans="1:13" ht="15.75">
      <c r="A41" s="518">
        <v>23</v>
      </c>
      <c r="B41" s="533" t="s">
        <v>848</v>
      </c>
      <c r="C41" s="518" t="s">
        <v>90</v>
      </c>
      <c r="D41" s="585">
        <v>96</v>
      </c>
      <c r="E41" s="590">
        <v>116</v>
      </c>
      <c r="F41" s="585">
        <v>97</v>
      </c>
      <c r="G41" s="532">
        <v>97</v>
      </c>
      <c r="H41" s="524">
        <v>126</v>
      </c>
      <c r="I41" s="504">
        <f aca="true" t="shared" si="2" ref="I41:I49">H41/G41</f>
        <v>1.2989690721649485</v>
      </c>
      <c r="J41" s="636">
        <f aca="true" t="shared" si="3" ref="J41:J52">G41/E41</f>
        <v>0.8362068965517241</v>
      </c>
      <c r="K41" s="579" t="s">
        <v>892</v>
      </c>
      <c r="M41"/>
    </row>
    <row r="42" spans="1:13" ht="15.75">
      <c r="A42" s="518">
        <v>24</v>
      </c>
      <c r="B42" s="533" t="s">
        <v>849</v>
      </c>
      <c r="C42" s="518" t="s">
        <v>46</v>
      </c>
      <c r="D42" s="638">
        <f>D41/129*100</f>
        <v>74.4186046511628</v>
      </c>
      <c r="E42" s="590">
        <f>E41/129*100</f>
        <v>89.92248062015504</v>
      </c>
      <c r="F42" s="638">
        <f>F41/129*100</f>
        <v>75.1937984496124</v>
      </c>
      <c r="G42" s="644">
        <f>97/129*100</f>
        <v>75.1937984496124</v>
      </c>
      <c r="H42" s="646">
        <f>126/129*100</f>
        <v>97.67441860465115</v>
      </c>
      <c r="I42" s="504">
        <f t="shared" si="2"/>
        <v>1.2989690721649483</v>
      </c>
      <c r="J42" s="636">
        <f t="shared" si="3"/>
        <v>0.8362068965517241</v>
      </c>
      <c r="K42" s="579" t="s">
        <v>892</v>
      </c>
      <c r="M42"/>
    </row>
    <row r="43" spans="1:13" ht="15.75">
      <c r="A43" s="518">
        <v>25</v>
      </c>
      <c r="B43" s="533" t="s">
        <v>878</v>
      </c>
      <c r="C43" s="518" t="s">
        <v>279</v>
      </c>
      <c r="D43" s="642">
        <v>11.5</v>
      </c>
      <c r="E43" s="535">
        <v>12</v>
      </c>
      <c r="F43" s="585">
        <f>((364/182)/2+1+1+1+1+(1/2)+1+1)*2</f>
        <v>15</v>
      </c>
      <c r="G43" s="645">
        <f aca="true" t="shared" si="4" ref="G43:H45">F43</f>
        <v>15</v>
      </c>
      <c r="H43" s="645">
        <f t="shared" si="4"/>
        <v>15</v>
      </c>
      <c r="I43" s="504">
        <f t="shared" si="2"/>
        <v>1</v>
      </c>
      <c r="J43" s="636">
        <f t="shared" si="3"/>
        <v>1.25</v>
      </c>
      <c r="K43" s="579" t="s">
        <v>893</v>
      </c>
      <c r="M43"/>
    </row>
    <row r="44" spans="1:13" ht="15.75">
      <c r="A44" s="518">
        <v>26</v>
      </c>
      <c r="B44" s="533" t="s">
        <v>880</v>
      </c>
      <c r="C44" s="518" t="s">
        <v>279</v>
      </c>
      <c r="D44" s="642">
        <v>6</v>
      </c>
      <c r="E44" s="535">
        <v>6.5</v>
      </c>
      <c r="F44" s="585">
        <f>(364/182)/2+1+1+1+1+(1/2)+1+1</f>
        <v>7.5</v>
      </c>
      <c r="G44" s="645">
        <f t="shared" si="4"/>
        <v>7.5</v>
      </c>
      <c r="H44" s="645">
        <f t="shared" si="4"/>
        <v>7.5</v>
      </c>
      <c r="I44" s="504">
        <f t="shared" si="2"/>
        <v>1</v>
      </c>
      <c r="J44" s="636">
        <f t="shared" si="3"/>
        <v>1.1538461538461537</v>
      </c>
      <c r="K44" s="579" t="s">
        <v>893</v>
      </c>
      <c r="M44"/>
    </row>
    <row r="45" spans="1:13" ht="15.75">
      <c r="A45" s="518">
        <v>27</v>
      </c>
      <c r="B45" s="533" t="s">
        <v>881</v>
      </c>
      <c r="C45" s="518" t="s">
        <v>496</v>
      </c>
      <c r="D45" s="642">
        <v>2</v>
      </c>
      <c r="E45" s="535">
        <v>3</v>
      </c>
      <c r="F45" s="585">
        <f>E45</f>
        <v>3</v>
      </c>
      <c r="G45" s="645">
        <f t="shared" si="4"/>
        <v>3</v>
      </c>
      <c r="H45" s="645">
        <f t="shared" si="4"/>
        <v>3</v>
      </c>
      <c r="I45" s="504">
        <f t="shared" si="2"/>
        <v>1</v>
      </c>
      <c r="J45" s="636">
        <f t="shared" si="3"/>
        <v>1</v>
      </c>
      <c r="K45" s="579" t="s">
        <v>917</v>
      </c>
      <c r="M45"/>
    </row>
    <row r="46" spans="1:13" ht="15.75">
      <c r="A46" s="515" t="s">
        <v>6</v>
      </c>
      <c r="B46" s="530" t="s">
        <v>62</v>
      </c>
      <c r="C46" s="531"/>
      <c r="D46" s="642"/>
      <c r="E46" s="535"/>
      <c r="F46" s="584"/>
      <c r="G46" s="534"/>
      <c r="H46" s="534"/>
      <c r="I46" s="504"/>
      <c r="J46" s="636"/>
      <c r="M46"/>
    </row>
    <row r="47" spans="1:13" ht="15.75">
      <c r="A47" s="518">
        <v>28</v>
      </c>
      <c r="B47" s="533" t="s">
        <v>884</v>
      </c>
      <c r="C47" s="518" t="s">
        <v>46</v>
      </c>
      <c r="D47" s="641">
        <f>(67848+3148+130)/127667*100</f>
        <v>55.7121260779998</v>
      </c>
      <c r="E47" s="639">
        <f>(67848+3148+130+130)/127667*100</f>
        <v>55.81395348837209</v>
      </c>
      <c r="F47" s="641">
        <f>(30+60+17+58+31+18+19+6+100+100)/10</f>
        <v>43.9</v>
      </c>
      <c r="G47" s="641">
        <f>F47</f>
        <v>43.9</v>
      </c>
      <c r="H47" s="641">
        <f>G47</f>
        <v>43.9</v>
      </c>
      <c r="I47" s="504">
        <f t="shared" si="2"/>
        <v>1</v>
      </c>
      <c r="J47" s="636">
        <f t="shared" si="3"/>
        <v>0.7865416666666667</v>
      </c>
      <c r="K47" s="579" t="s">
        <v>892</v>
      </c>
      <c r="M47"/>
    </row>
    <row r="48" spans="1:13" ht="15.75">
      <c r="A48" s="518">
        <v>29</v>
      </c>
      <c r="B48" s="533" t="s">
        <v>878</v>
      </c>
      <c r="C48" s="518" t="s">
        <v>879</v>
      </c>
      <c r="D48" s="643">
        <v>9</v>
      </c>
      <c r="E48" s="536">
        <v>9.5</v>
      </c>
      <c r="F48" s="640">
        <f>((728/182)*1/2)+1+(3/4)+2+(1/2)+(1/2)+(1/2)+2+(1/2)</f>
        <v>9.75</v>
      </c>
      <c r="G48" s="640">
        <f>((728/182)*1/2)+1+(3/4)+2+(1/2)+(1/2)+(1/2)+2+(1/2)</f>
        <v>9.75</v>
      </c>
      <c r="H48" s="640">
        <f>((728/182)*1/2)+1+(3/4)+2+(1/2)+(1/2)+(1/2)+2+(1/2)</f>
        <v>9.75</v>
      </c>
      <c r="I48" s="504">
        <f t="shared" si="2"/>
        <v>1</v>
      </c>
      <c r="J48" s="636">
        <f t="shared" si="3"/>
        <v>1.0263157894736843</v>
      </c>
      <c r="K48" s="579" t="s">
        <v>893</v>
      </c>
      <c r="M48"/>
    </row>
    <row r="49" spans="1:13" ht="15.75">
      <c r="A49" s="518">
        <v>30</v>
      </c>
      <c r="B49" s="533" t="s">
        <v>880</v>
      </c>
      <c r="C49" s="518" t="s">
        <v>879</v>
      </c>
      <c r="D49" s="643">
        <f>45*D48/100</f>
        <v>4.05</v>
      </c>
      <c r="E49" s="535">
        <f>45*E48/100</f>
        <v>4.275</v>
      </c>
      <c r="F49" s="640">
        <f>((E49*5)/100)+E49</f>
        <v>4.4887500000000005</v>
      </c>
      <c r="G49" s="640">
        <f>((F49*5)/100)+F49</f>
        <v>4.7131875</v>
      </c>
      <c r="H49" s="640">
        <f>((G49*5)/100)+G49</f>
        <v>4.948846875</v>
      </c>
      <c r="I49" s="504">
        <f t="shared" si="2"/>
        <v>1.05</v>
      </c>
      <c r="J49" s="636">
        <f t="shared" si="3"/>
        <v>1.1025</v>
      </c>
      <c r="K49" s="579" t="s">
        <v>893</v>
      </c>
      <c r="M49"/>
    </row>
    <row r="50" spans="1:13" ht="15.75" hidden="1">
      <c r="A50" s="494">
        <v>34</v>
      </c>
      <c r="B50" s="500" t="s">
        <v>533</v>
      </c>
      <c r="C50" s="494" t="s">
        <v>46</v>
      </c>
      <c r="D50" s="581"/>
      <c r="E50" s="547"/>
      <c r="F50" s="581"/>
      <c r="G50" s="527"/>
      <c r="H50" s="527"/>
      <c r="I50" s="504"/>
      <c r="J50" s="636" t="e">
        <f t="shared" si="3"/>
        <v>#DIV/0!</v>
      </c>
      <c r="M50"/>
    </row>
    <row r="51" spans="1:13" ht="15.75" hidden="1">
      <c r="A51" s="498">
        <v>35</v>
      </c>
      <c r="B51" s="500" t="s">
        <v>850</v>
      </c>
      <c r="C51" s="494" t="s">
        <v>226</v>
      </c>
      <c r="D51" s="581"/>
      <c r="E51" s="507"/>
      <c r="F51" s="581"/>
      <c r="G51" s="523"/>
      <c r="H51" s="523"/>
      <c r="I51" s="504"/>
      <c r="J51" s="636" t="e">
        <f t="shared" si="3"/>
        <v>#DIV/0!</v>
      </c>
      <c r="M51"/>
    </row>
    <row r="52" spans="1:13" ht="15.75" hidden="1">
      <c r="A52" s="499">
        <v>36</v>
      </c>
      <c r="B52" s="500" t="s">
        <v>851</v>
      </c>
      <c r="C52" s="499" t="s">
        <v>46</v>
      </c>
      <c r="D52" s="582"/>
      <c r="E52" s="507"/>
      <c r="F52" s="582"/>
      <c r="G52" s="523"/>
      <c r="H52" s="523"/>
      <c r="I52" s="504"/>
      <c r="J52" s="636" t="e">
        <f t="shared" si="3"/>
        <v>#DIV/0!</v>
      </c>
      <c r="M52"/>
    </row>
    <row r="53" spans="1:13" ht="24.75" customHeight="1">
      <c r="A53" s="537" t="s">
        <v>183</v>
      </c>
      <c r="B53" s="521" t="s">
        <v>7</v>
      </c>
      <c r="C53" s="498"/>
      <c r="D53" s="498"/>
      <c r="E53" s="507"/>
      <c r="F53" s="498"/>
      <c r="G53" s="523"/>
      <c r="H53" s="523"/>
      <c r="I53" s="504"/>
      <c r="J53" s="588"/>
      <c r="M53"/>
    </row>
    <row r="54" spans="1:13" ht="23.25" customHeight="1">
      <c r="A54" s="502">
        <v>31</v>
      </c>
      <c r="B54" s="500" t="s">
        <v>882</v>
      </c>
      <c r="C54" s="494"/>
      <c r="D54" s="581"/>
      <c r="E54" s="507"/>
      <c r="F54" s="581"/>
      <c r="G54" s="523"/>
      <c r="H54" s="523"/>
      <c r="I54" s="504"/>
      <c r="J54" s="588"/>
      <c r="K54" s="579" t="s">
        <v>893</v>
      </c>
      <c r="M54"/>
    </row>
    <row r="55" spans="1:13" ht="15.75">
      <c r="A55" s="747"/>
      <c r="B55" s="500" t="s">
        <v>67</v>
      </c>
      <c r="C55" s="494" t="s">
        <v>46</v>
      </c>
      <c r="D55" s="606">
        <v>80</v>
      </c>
      <c r="E55" s="596">
        <v>85</v>
      </c>
      <c r="F55" s="619">
        <v>83</v>
      </c>
      <c r="G55" s="528">
        <v>85</v>
      </c>
      <c r="H55" s="528">
        <v>90</v>
      </c>
      <c r="I55" s="634">
        <f>H55/G55</f>
        <v>1.0588235294117647</v>
      </c>
      <c r="J55" s="635">
        <f>G55/E55</f>
        <v>1</v>
      </c>
      <c r="M55"/>
    </row>
    <row r="56" spans="1:13" ht="15.75">
      <c r="A56" s="747"/>
      <c r="B56" s="500" t="s">
        <v>68</v>
      </c>
      <c r="C56" s="494" t="s">
        <v>46</v>
      </c>
      <c r="D56" s="606">
        <v>60</v>
      </c>
      <c r="E56" s="596">
        <v>60</v>
      </c>
      <c r="F56" s="619">
        <v>62</v>
      </c>
      <c r="G56" s="528">
        <v>65</v>
      </c>
      <c r="H56" s="528">
        <v>70</v>
      </c>
      <c r="I56" s="634">
        <f aca="true" t="shared" si="5" ref="I56:I61">H56/G56</f>
        <v>1.0769230769230769</v>
      </c>
      <c r="J56" s="635">
        <f>G56/E56</f>
        <v>1.0833333333333333</v>
      </c>
      <c r="M56"/>
    </row>
    <row r="57" spans="1:13" ht="15.75">
      <c r="A57" s="747"/>
      <c r="B57" s="500" t="s">
        <v>174</v>
      </c>
      <c r="C57" s="499" t="s">
        <v>46</v>
      </c>
      <c r="D57" s="608">
        <v>30</v>
      </c>
      <c r="E57" s="597">
        <v>30</v>
      </c>
      <c r="F57" s="621">
        <v>30</v>
      </c>
      <c r="G57" s="529">
        <v>35</v>
      </c>
      <c r="H57" s="529">
        <v>40</v>
      </c>
      <c r="I57" s="634">
        <f t="shared" si="5"/>
        <v>1.1428571428571428</v>
      </c>
      <c r="J57" s="635">
        <f>G57/E57</f>
        <v>1.1666666666666667</v>
      </c>
      <c r="M57"/>
    </row>
    <row r="58" spans="1:13" ht="25.5">
      <c r="A58" s="502">
        <v>32</v>
      </c>
      <c r="B58" s="500" t="s">
        <v>883</v>
      </c>
      <c r="C58" s="494" t="s">
        <v>852</v>
      </c>
      <c r="D58" s="606" t="s">
        <v>930</v>
      </c>
      <c r="E58" s="507">
        <v>30</v>
      </c>
      <c r="F58" s="619">
        <v>24</v>
      </c>
      <c r="G58" s="523">
        <v>30</v>
      </c>
      <c r="H58" s="523">
        <v>30</v>
      </c>
      <c r="I58" s="634">
        <f t="shared" si="5"/>
        <v>1</v>
      </c>
      <c r="J58" s="635">
        <f>G58/E58</f>
        <v>1</v>
      </c>
      <c r="K58" s="579" t="s">
        <v>917</v>
      </c>
      <c r="M58"/>
    </row>
    <row r="59" spans="1:13" ht="38.25">
      <c r="A59" s="514">
        <v>33</v>
      </c>
      <c r="B59" s="522" t="s">
        <v>931</v>
      </c>
      <c r="C59" s="511" t="s">
        <v>46</v>
      </c>
      <c r="D59" s="523">
        <f>(D61+D60)/2</f>
        <v>51.724137931034484</v>
      </c>
      <c r="E59" s="507">
        <v>60</v>
      </c>
      <c r="F59" s="523">
        <f>(F60+F61)/2</f>
        <v>51.724137931034484</v>
      </c>
      <c r="G59" s="523">
        <f>F59</f>
        <v>51.724137931034484</v>
      </c>
      <c r="H59" s="523">
        <v>75</v>
      </c>
      <c r="I59" s="634">
        <f t="shared" si="5"/>
        <v>1.45</v>
      </c>
      <c r="J59" s="635">
        <f>G59/E59</f>
        <v>0.8620689655172414</v>
      </c>
      <c r="K59" s="579" t="s">
        <v>892</v>
      </c>
      <c r="M59"/>
    </row>
    <row r="60" spans="1:13" ht="26.25">
      <c r="A60" s="605"/>
      <c r="B60" s="598" t="s">
        <v>932</v>
      </c>
      <c r="C60" s="599" t="s">
        <v>46</v>
      </c>
      <c r="D60" s="614">
        <f>1/29*100</f>
        <v>3.4482758620689653</v>
      </c>
      <c r="E60" s="615">
        <f>1/29*100</f>
        <v>3.4482758620689653</v>
      </c>
      <c r="F60" s="630">
        <f>1/29*100</f>
        <v>3.4482758620689653</v>
      </c>
      <c r="G60" s="630">
        <f>F60</f>
        <v>3.4482758620689653</v>
      </c>
      <c r="H60" s="630">
        <v>50</v>
      </c>
      <c r="I60" s="634">
        <f t="shared" si="5"/>
        <v>14.500000000000002</v>
      </c>
      <c r="J60" s="635"/>
      <c r="M60" s="508">
        <f>COUNTIF(L10:L58,"x")</f>
        <v>0</v>
      </c>
    </row>
    <row r="61" spans="1:10" ht="26.25">
      <c r="A61" s="605"/>
      <c r="B61" s="598" t="s">
        <v>933</v>
      </c>
      <c r="C61" s="599" t="s">
        <v>46</v>
      </c>
      <c r="D61" s="614">
        <v>100</v>
      </c>
      <c r="E61" s="615">
        <v>100</v>
      </c>
      <c r="F61" s="630">
        <v>100</v>
      </c>
      <c r="G61" s="630">
        <f>F61</f>
        <v>100</v>
      </c>
      <c r="H61" s="630">
        <v>100</v>
      </c>
      <c r="I61" s="634">
        <f t="shared" si="5"/>
        <v>1</v>
      </c>
      <c r="J61" s="635"/>
    </row>
    <row r="63" ht="15.75">
      <c r="K63" s="579">
        <f>COUNTIF(K7:K61,"v")</f>
        <v>23</v>
      </c>
    </row>
    <row r="64" ht="15.75">
      <c r="K64" s="579">
        <f>COUNTIF(K7:K61,"k")</f>
        <v>8</v>
      </c>
    </row>
    <row r="65" ht="15.75">
      <c r="K65" s="579">
        <f>COUNTIF(K7:K61,"d")</f>
        <v>2</v>
      </c>
    </row>
    <row r="66" ht="15.75">
      <c r="K66" s="579">
        <f>SUM(K63:K65)</f>
        <v>33</v>
      </c>
    </row>
    <row r="67" ht="15.75">
      <c r="G67">
        <f>157/152.4*100</f>
        <v>103.01837270341207</v>
      </c>
    </row>
    <row r="68" ht="15.75">
      <c r="K68" s="579">
        <f>26/33</f>
        <v>0.7878787878787878</v>
      </c>
    </row>
    <row r="71" ht="15.75">
      <c r="K71" s="579">
        <f>25/33</f>
        <v>0.7575757575757576</v>
      </c>
    </row>
  </sheetData>
  <sheetProtection/>
  <mergeCells count="13">
    <mergeCell ref="J4:J5"/>
    <mergeCell ref="F4:F5"/>
    <mergeCell ref="A55:A57"/>
    <mergeCell ref="A4:A5"/>
    <mergeCell ref="B4:B5"/>
    <mergeCell ref="A2:I2"/>
    <mergeCell ref="A1:I1"/>
    <mergeCell ref="C4:C5"/>
    <mergeCell ref="G4:G5"/>
    <mergeCell ref="H4:H5"/>
    <mergeCell ref="I4:I5"/>
    <mergeCell ref="D4:D5"/>
    <mergeCell ref="E4:E5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40">
      <selection activeCell="H30" sqref="H30"/>
    </sheetView>
  </sheetViews>
  <sheetFormatPr defaultColWidth="9.00390625" defaultRowHeight="15.75"/>
  <cols>
    <col min="1" max="1" width="8.50390625" style="62" customWidth="1"/>
    <col min="2" max="2" width="21.625" style="60" customWidth="1"/>
    <col min="3" max="3" width="19.375" style="60" customWidth="1"/>
    <col min="4" max="4" width="10.125" style="60" customWidth="1"/>
    <col min="5" max="5" width="9.125" style="60" customWidth="1"/>
    <col min="6" max="6" width="10.75390625" style="60" customWidth="1"/>
    <col min="7" max="7" width="11.50390625" style="60" customWidth="1"/>
    <col min="8" max="8" width="10.625" style="60" customWidth="1"/>
    <col min="9" max="9" width="9.625" style="60" customWidth="1"/>
    <col min="10" max="10" width="9.75390625" style="60" customWidth="1"/>
    <col min="11" max="11" width="8.25390625" style="60" customWidth="1"/>
    <col min="12" max="12" width="7.875" style="60" customWidth="1"/>
    <col min="13" max="13" width="9.00390625" style="60" customWidth="1"/>
    <col min="14" max="14" width="8.125" style="60" customWidth="1"/>
    <col min="15" max="15" width="15.50390625" style="60" customWidth="1"/>
    <col min="16" max="16" width="12.125" style="60" bestFit="1" customWidth="1"/>
    <col min="17" max="19" width="9.00390625" style="61" customWidth="1"/>
    <col min="20" max="16384" width="9.00390625" style="60" customWidth="1"/>
  </cols>
  <sheetData>
    <row r="1" spans="1:4" ht="18.75">
      <c r="A1" s="734" t="s">
        <v>604</v>
      </c>
      <c r="B1" s="734"/>
      <c r="C1" s="734"/>
      <c r="D1" s="734"/>
    </row>
    <row r="4" spans="1:14" ht="47.25">
      <c r="A4" s="204" t="s">
        <v>0</v>
      </c>
      <c r="B4" s="204" t="s">
        <v>388</v>
      </c>
      <c r="C4" s="204" t="s">
        <v>2</v>
      </c>
      <c r="D4" s="204" t="s">
        <v>389</v>
      </c>
      <c r="E4" s="313" t="s">
        <v>794</v>
      </c>
      <c r="F4" s="313" t="s">
        <v>795</v>
      </c>
      <c r="G4" s="313" t="s">
        <v>796</v>
      </c>
      <c r="H4" s="313" t="s">
        <v>797</v>
      </c>
      <c r="I4" s="313" t="s">
        <v>798</v>
      </c>
      <c r="J4" s="313" t="s">
        <v>799</v>
      </c>
      <c r="K4" s="313" t="s">
        <v>800</v>
      </c>
      <c r="L4" s="313" t="s">
        <v>801</v>
      </c>
      <c r="M4" s="313" t="s">
        <v>802</v>
      </c>
      <c r="N4" s="313" t="s">
        <v>803</v>
      </c>
    </row>
    <row r="5" spans="1:19" s="315" customFormat="1" ht="18.75">
      <c r="A5" s="205">
        <v>1</v>
      </c>
      <c r="B5" s="206" t="s">
        <v>390</v>
      </c>
      <c r="C5" s="206" t="s">
        <v>605</v>
      </c>
      <c r="D5" s="206">
        <v>9541.25</v>
      </c>
      <c r="E5" s="206">
        <v>6427</v>
      </c>
      <c r="F5" s="206">
        <v>163926</v>
      </c>
      <c r="G5" s="206">
        <v>120898</v>
      </c>
      <c r="H5" s="206">
        <v>113777</v>
      </c>
      <c r="I5" s="206">
        <v>44352</v>
      </c>
      <c r="J5" s="206">
        <v>68526</v>
      </c>
      <c r="K5" s="206">
        <v>11256</v>
      </c>
      <c r="L5" s="206">
        <v>119942</v>
      </c>
      <c r="M5" s="206">
        <v>157373</v>
      </c>
      <c r="N5" s="206">
        <v>149813</v>
      </c>
      <c r="O5" s="314">
        <f>SUM(E5:N5)</f>
        <v>956290</v>
      </c>
      <c r="P5" s="314"/>
      <c r="Q5" s="316"/>
      <c r="R5" s="316"/>
      <c r="S5" s="316"/>
    </row>
    <row r="6" spans="1:4" ht="18.75">
      <c r="A6" s="205">
        <v>2</v>
      </c>
      <c r="B6" s="206" t="s">
        <v>391</v>
      </c>
      <c r="C6" s="206"/>
      <c r="D6" s="206"/>
    </row>
    <row r="7" spans="1:14" ht="18.75" customHeight="1" hidden="1">
      <c r="A7" s="205"/>
      <c r="B7" s="207">
        <v>2015</v>
      </c>
      <c r="C7" s="206"/>
      <c r="D7" s="206">
        <v>547785</v>
      </c>
      <c r="E7" s="206"/>
      <c r="F7" s="206"/>
      <c r="G7" s="206"/>
      <c r="H7" s="206"/>
      <c r="I7" s="206"/>
      <c r="J7" s="206"/>
      <c r="K7" s="206"/>
      <c r="L7" s="206"/>
      <c r="M7" s="206"/>
      <c r="N7" s="206"/>
    </row>
    <row r="8" spans="1:14" ht="18.75" customHeight="1" hidden="1">
      <c r="A8" s="205"/>
      <c r="B8" s="207">
        <v>2016</v>
      </c>
      <c r="C8" s="206"/>
      <c r="D8" s="206">
        <v>557097</v>
      </c>
      <c r="E8" s="206"/>
      <c r="F8" s="206"/>
      <c r="G8" s="206"/>
      <c r="H8" s="206"/>
      <c r="I8" s="206"/>
      <c r="J8" s="206"/>
      <c r="K8" s="206"/>
      <c r="L8" s="206"/>
      <c r="M8" s="206"/>
      <c r="N8" s="206"/>
    </row>
    <row r="9" spans="1:14" ht="18.75">
      <c r="A9" s="205"/>
      <c r="B9" s="207">
        <v>2017</v>
      </c>
      <c r="C9" s="206"/>
      <c r="D9" s="206">
        <v>566953</v>
      </c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1:14" ht="18.75">
      <c r="A10" s="205"/>
      <c r="B10" s="207">
        <v>2018</v>
      </c>
      <c r="C10" s="206"/>
      <c r="D10" s="206">
        <v>576658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</row>
    <row r="11" spans="1:14" ht="18.75">
      <c r="A11" s="205"/>
      <c r="B11" s="207" t="s">
        <v>831</v>
      </c>
      <c r="C11" s="206"/>
      <c r="D11" s="206">
        <v>601659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</row>
    <row r="12" spans="1:14" ht="18.75">
      <c r="A12" s="205"/>
      <c r="B12" s="207" t="s">
        <v>885</v>
      </c>
      <c r="C12" s="206"/>
      <c r="D12" s="206">
        <v>612320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</row>
    <row r="13" spans="1:4" ht="18.75">
      <c r="A13" s="205">
        <v>3</v>
      </c>
      <c r="B13" s="206" t="s">
        <v>392</v>
      </c>
      <c r="C13" s="206"/>
      <c r="D13" s="206"/>
    </row>
    <row r="14" spans="1:8" ht="18.75" hidden="1">
      <c r="A14" s="205"/>
      <c r="B14" s="207">
        <v>2012</v>
      </c>
      <c r="C14" s="206" t="s">
        <v>606</v>
      </c>
      <c r="D14" s="206">
        <v>112</v>
      </c>
      <c r="H14" s="60">
        <f>D7/134</f>
        <v>4087.9477611940297</v>
      </c>
    </row>
    <row r="15" spans="1:4" ht="18.75" hidden="1">
      <c r="A15" s="205"/>
      <c r="B15" s="206" t="s">
        <v>607</v>
      </c>
      <c r="C15" s="206"/>
      <c r="D15" s="206">
        <v>98</v>
      </c>
    </row>
    <row r="16" spans="1:4" ht="18.75">
      <c r="A16" s="205"/>
      <c r="B16" s="207">
        <v>2019</v>
      </c>
      <c r="C16" s="206" t="s">
        <v>606</v>
      </c>
      <c r="D16" s="206">
        <v>130</v>
      </c>
    </row>
    <row r="17" spans="1:4" ht="18.75">
      <c r="A17" s="205"/>
      <c r="B17" s="206" t="s">
        <v>607</v>
      </c>
      <c r="C17" s="206"/>
      <c r="D17" s="206">
        <v>116</v>
      </c>
    </row>
    <row r="18" spans="1:4" ht="18.75" hidden="1">
      <c r="A18" s="205">
        <v>4</v>
      </c>
      <c r="B18" s="206" t="s">
        <v>393</v>
      </c>
      <c r="C18" s="206"/>
      <c r="D18" s="206">
        <v>28</v>
      </c>
    </row>
    <row r="19" spans="1:4" ht="18.75" hidden="1">
      <c r="A19" s="205">
        <v>5</v>
      </c>
      <c r="B19" s="206" t="s">
        <v>394</v>
      </c>
      <c r="C19" s="206"/>
      <c r="D19" s="206"/>
    </row>
    <row r="20" spans="1:4" ht="18.75">
      <c r="A20" s="205"/>
      <c r="B20" s="207">
        <v>2020</v>
      </c>
      <c r="C20" s="206" t="s">
        <v>606</v>
      </c>
      <c r="D20" s="206">
        <v>129</v>
      </c>
    </row>
    <row r="21" spans="1:4" ht="18.75">
      <c r="A21" s="205"/>
      <c r="B21" s="207"/>
      <c r="C21" s="206"/>
      <c r="D21" s="206">
        <v>115</v>
      </c>
    </row>
    <row r="22" spans="1:4" ht="18.75">
      <c r="A22" s="205">
        <v>4</v>
      </c>
      <c r="B22" s="206" t="s">
        <v>419</v>
      </c>
      <c r="C22" s="208"/>
      <c r="D22" s="206"/>
    </row>
    <row r="23" spans="1:4" ht="18.75" hidden="1">
      <c r="A23" s="205"/>
      <c r="B23" s="207">
        <v>2015</v>
      </c>
      <c r="C23" s="208"/>
      <c r="D23" s="206">
        <v>116048</v>
      </c>
    </row>
    <row r="24" spans="1:4" ht="18.75" hidden="1">
      <c r="A24" s="205"/>
      <c r="B24" s="207">
        <v>2016</v>
      </c>
      <c r="C24" s="208"/>
      <c r="D24" s="206">
        <f>ROUND(D8/4.7,0)</f>
        <v>118531</v>
      </c>
    </row>
    <row r="25" spans="1:4" ht="18.75">
      <c r="A25" s="205"/>
      <c r="B25" s="207">
        <v>2017</v>
      </c>
      <c r="C25" s="208"/>
      <c r="D25" s="206">
        <f>ROUND(D9/4.7,0)</f>
        <v>120628</v>
      </c>
    </row>
    <row r="26" spans="1:4" ht="18.75">
      <c r="A26" s="205"/>
      <c r="B26" s="207">
        <v>2018</v>
      </c>
      <c r="C26" s="208"/>
      <c r="D26" s="206">
        <v>127667</v>
      </c>
    </row>
    <row r="27" spans="1:4" ht="37.5" hidden="1">
      <c r="A27" s="480">
        <v>7</v>
      </c>
      <c r="B27" s="481" t="s">
        <v>420</v>
      </c>
      <c r="C27" s="481"/>
      <c r="D27" s="206">
        <f>ROUND(D11/4.7,0)</f>
        <v>128013</v>
      </c>
    </row>
    <row r="28" spans="1:4" ht="18.75">
      <c r="A28" s="205"/>
      <c r="B28" s="206" t="s">
        <v>831</v>
      </c>
      <c r="C28" s="206"/>
      <c r="D28" s="206">
        <v>133702</v>
      </c>
    </row>
    <row r="29" spans="1:4" ht="18.75">
      <c r="A29" s="205"/>
      <c r="B29" s="206" t="s">
        <v>885</v>
      </c>
      <c r="C29" s="206"/>
      <c r="D29" s="206">
        <v>136071</v>
      </c>
    </row>
    <row r="30" ht="18.75">
      <c r="B30" s="60" t="s">
        <v>818</v>
      </c>
    </row>
    <row r="31" spans="2:4" ht="18.75">
      <c r="B31" s="60" t="s">
        <v>886</v>
      </c>
      <c r="D31" s="60">
        <v>606989</v>
      </c>
    </row>
    <row r="32" ht="18.75">
      <c r="B32" s="60" t="s">
        <v>419</v>
      </c>
    </row>
    <row r="33" spans="2:9" ht="18.75">
      <c r="B33" s="60" t="s">
        <v>886</v>
      </c>
      <c r="D33" s="60">
        <f>D31/4.5</f>
        <v>134886.44444444444</v>
      </c>
      <c r="I33" s="60" t="s">
        <v>829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Y79"/>
  <sheetViews>
    <sheetView zoomScaleSheetLayoutView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16" sqref="G16"/>
    </sheetView>
  </sheetViews>
  <sheetFormatPr defaultColWidth="9.00390625" defaultRowHeight="15.75"/>
  <cols>
    <col min="1" max="1" width="5.25390625" style="439" customWidth="1"/>
    <col min="2" max="2" width="35.75390625" style="309" customWidth="1"/>
    <col min="3" max="3" width="12.50390625" style="440" customWidth="1"/>
    <col min="4" max="4" width="10.375" style="441" customWidth="1"/>
    <col min="5" max="6" width="10.75390625" style="441" customWidth="1"/>
    <col min="7" max="7" width="10.50390625" style="442" customWidth="1"/>
    <col min="8" max="8" width="13.00390625" style="442" customWidth="1"/>
    <col min="9" max="9" width="11.00390625" style="442" customWidth="1"/>
    <col min="10" max="10" width="8.50390625" style="441" hidden="1" customWidth="1"/>
    <col min="11" max="12" width="6.50390625" style="441" hidden="1" customWidth="1"/>
    <col min="13" max="13" width="6.375" style="441" hidden="1" customWidth="1"/>
    <col min="14" max="14" width="6.875" style="441" hidden="1" customWidth="1"/>
    <col min="15" max="15" width="6.625" style="441" hidden="1" customWidth="1"/>
    <col min="16" max="16" width="6.875" style="441" hidden="1" customWidth="1"/>
    <col min="17" max="17" width="7.25390625" style="441" hidden="1" customWidth="1"/>
    <col min="18" max="18" width="7.00390625" style="441" hidden="1" customWidth="1"/>
    <col min="19" max="19" width="6.75390625" style="441" hidden="1" customWidth="1"/>
    <col min="20" max="20" width="12.375" style="443" customWidth="1"/>
    <col min="21" max="21" width="13.25390625" style="443" hidden="1" customWidth="1"/>
    <col min="22" max="22" width="8.125" style="453" hidden="1" customWidth="1"/>
    <col min="23" max="24" width="7.50390625" style="453" hidden="1" customWidth="1"/>
    <col min="25" max="25" width="21.75390625" style="309" customWidth="1"/>
    <col min="26" max="16384" width="9.00390625" style="309" customWidth="1"/>
  </cols>
  <sheetData>
    <row r="1" spans="1:24" s="308" customFormat="1" ht="18.75" customHeight="1">
      <c r="A1" s="668" t="s">
        <v>832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 s="668"/>
      <c r="V1" s="668"/>
      <c r="W1" s="668"/>
      <c r="X1" s="668"/>
    </row>
    <row r="2" spans="1:24" ht="20.25" customHeight="1">
      <c r="A2" s="669" t="s">
        <v>833</v>
      </c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  <c r="S2" s="669"/>
      <c r="T2" s="669"/>
      <c r="U2" s="669"/>
      <c r="V2" s="669"/>
      <c r="W2" s="669"/>
      <c r="X2" s="669"/>
    </row>
    <row r="3" ht="17.25" customHeight="1"/>
    <row r="4" spans="1:24" s="444" customFormat="1" ht="27" customHeight="1">
      <c r="A4" s="684" t="s">
        <v>0</v>
      </c>
      <c r="B4" s="684" t="s">
        <v>1</v>
      </c>
      <c r="C4" s="685" t="s">
        <v>2</v>
      </c>
      <c r="D4" s="698" t="s">
        <v>834</v>
      </c>
      <c r="E4" s="670" t="s">
        <v>835</v>
      </c>
      <c r="F4" s="671"/>
      <c r="G4" s="671"/>
      <c r="H4" s="672"/>
      <c r="I4" s="685" t="s">
        <v>837</v>
      </c>
      <c r="J4" s="685" t="s">
        <v>793</v>
      </c>
      <c r="K4" s="685"/>
      <c r="L4" s="685"/>
      <c r="M4" s="685"/>
      <c r="N4" s="685"/>
      <c r="O4" s="685"/>
      <c r="P4" s="685"/>
      <c r="Q4" s="685"/>
      <c r="R4" s="685"/>
      <c r="S4" s="685"/>
      <c r="T4" s="673" t="s">
        <v>838</v>
      </c>
      <c r="U4" s="693" t="s">
        <v>839</v>
      </c>
      <c r="V4" s="694"/>
      <c r="W4" s="694"/>
      <c r="X4" s="695"/>
    </row>
    <row r="5" spans="1:24" s="444" customFormat="1" ht="63" customHeight="1">
      <c r="A5" s="684"/>
      <c r="B5" s="684"/>
      <c r="C5" s="685"/>
      <c r="D5" s="699"/>
      <c r="E5" s="491" t="s">
        <v>241</v>
      </c>
      <c r="F5" s="424" t="s">
        <v>612</v>
      </c>
      <c r="G5" s="424" t="s">
        <v>806</v>
      </c>
      <c r="H5" s="469" t="s">
        <v>836</v>
      </c>
      <c r="I5" s="685"/>
      <c r="J5" s="424" t="s">
        <v>794</v>
      </c>
      <c r="K5" s="424" t="s">
        <v>795</v>
      </c>
      <c r="L5" s="424" t="s">
        <v>796</v>
      </c>
      <c r="M5" s="424" t="s">
        <v>797</v>
      </c>
      <c r="N5" s="424" t="s">
        <v>798</v>
      </c>
      <c r="O5" s="424" t="s">
        <v>799</v>
      </c>
      <c r="P5" s="424" t="s">
        <v>800</v>
      </c>
      <c r="Q5" s="424" t="s">
        <v>801</v>
      </c>
      <c r="R5" s="424" t="s">
        <v>802</v>
      </c>
      <c r="S5" s="424" t="s">
        <v>803</v>
      </c>
      <c r="T5" s="674"/>
      <c r="U5" s="468" t="s">
        <v>840</v>
      </c>
      <c r="V5" s="438" t="s">
        <v>821</v>
      </c>
      <c r="W5" s="438" t="s">
        <v>822</v>
      </c>
      <c r="X5" s="438" t="s">
        <v>823</v>
      </c>
    </row>
    <row r="6" spans="1:25" s="445" customFormat="1" ht="15.75">
      <c r="A6" s="310">
        <v>1</v>
      </c>
      <c r="B6" s="310">
        <v>2</v>
      </c>
      <c r="C6" s="310">
        <v>3</v>
      </c>
      <c r="D6" s="310">
        <v>4</v>
      </c>
      <c r="E6" s="426">
        <v>5</v>
      </c>
      <c r="F6" s="310">
        <v>6</v>
      </c>
      <c r="G6" s="310">
        <v>7</v>
      </c>
      <c r="H6" s="310" t="s">
        <v>819</v>
      </c>
      <c r="I6" s="310">
        <v>9</v>
      </c>
      <c r="J6" s="310">
        <v>8</v>
      </c>
      <c r="K6" s="310">
        <v>9</v>
      </c>
      <c r="L6" s="310">
        <v>10</v>
      </c>
      <c r="M6" s="310">
        <v>11</v>
      </c>
      <c r="N6" s="310">
        <v>12</v>
      </c>
      <c r="O6" s="310">
        <v>13</v>
      </c>
      <c r="P6" s="310">
        <v>14</v>
      </c>
      <c r="Q6" s="310">
        <v>15</v>
      </c>
      <c r="R6" s="310">
        <v>16</v>
      </c>
      <c r="S6" s="310">
        <v>17</v>
      </c>
      <c r="T6" s="310" t="s">
        <v>820</v>
      </c>
      <c r="U6" s="310"/>
      <c r="V6" s="456"/>
      <c r="W6" s="456"/>
      <c r="X6" s="456"/>
      <c r="Y6" s="457"/>
    </row>
    <row r="7" spans="1:25" s="446" customFormat="1" ht="18" customHeight="1">
      <c r="A7" s="325" t="s">
        <v>91</v>
      </c>
      <c r="B7" s="326" t="s">
        <v>95</v>
      </c>
      <c r="C7" s="320"/>
      <c r="D7" s="327"/>
      <c r="E7" s="327"/>
      <c r="F7" s="320"/>
      <c r="G7" s="328"/>
      <c r="H7" s="328"/>
      <c r="I7" s="329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458"/>
      <c r="W7" s="458"/>
      <c r="X7" s="458"/>
      <c r="Y7" s="459"/>
    </row>
    <row r="8" spans="1:25" s="446" customFormat="1" ht="18" customHeight="1">
      <c r="A8" s="325" t="s">
        <v>3</v>
      </c>
      <c r="B8" s="326" t="s">
        <v>33</v>
      </c>
      <c r="C8" s="331"/>
      <c r="D8" s="327"/>
      <c r="E8" s="327"/>
      <c r="F8" s="320"/>
      <c r="G8" s="328"/>
      <c r="H8" s="328"/>
      <c r="I8" s="328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458"/>
      <c r="W8" s="458"/>
      <c r="X8" s="458"/>
      <c r="Y8" s="459"/>
    </row>
    <row r="9" spans="1:25" s="446" customFormat="1" ht="18" customHeight="1">
      <c r="A9" s="332">
        <v>1</v>
      </c>
      <c r="B9" s="324" t="s">
        <v>504</v>
      </c>
      <c r="C9" s="333" t="s">
        <v>90</v>
      </c>
      <c r="D9" s="322">
        <v>92</v>
      </c>
      <c r="E9" s="335">
        <v>92</v>
      </c>
      <c r="F9" s="158">
        <v>92</v>
      </c>
      <c r="G9" s="335">
        <v>92</v>
      </c>
      <c r="H9" s="475">
        <f>G9/D9</f>
        <v>1</v>
      </c>
      <c r="I9" s="335">
        <v>92</v>
      </c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474">
        <f>I9/G9</f>
        <v>1</v>
      </c>
      <c r="U9" s="474">
        <f>G9/E9</f>
        <v>1</v>
      </c>
      <c r="V9" s="460"/>
      <c r="W9" s="460" t="s">
        <v>66</v>
      </c>
      <c r="X9" s="460"/>
      <c r="Y9" s="459"/>
    </row>
    <row r="10" spans="1:25" s="446" customFormat="1" ht="18" customHeight="1">
      <c r="A10" s="332">
        <v>2</v>
      </c>
      <c r="B10" s="324" t="s">
        <v>505</v>
      </c>
      <c r="C10" s="333" t="s">
        <v>46</v>
      </c>
      <c r="D10" s="427">
        <f>D9/116*100</f>
        <v>79.3103448275862</v>
      </c>
      <c r="E10" s="435">
        <f>E9/116*100</f>
        <v>79.3103448275862</v>
      </c>
      <c r="F10" s="427">
        <f>F9/116*100</f>
        <v>79.3103448275862</v>
      </c>
      <c r="G10" s="427">
        <f>G9/116*100</f>
        <v>79.3103448275862</v>
      </c>
      <c r="H10" s="475">
        <f>G10/D10</f>
        <v>1</v>
      </c>
      <c r="I10" s="435">
        <f>I9/116*100</f>
        <v>79.3103448275862</v>
      </c>
      <c r="J10" s="337"/>
      <c r="K10" s="337"/>
      <c r="L10" s="337"/>
      <c r="M10" s="336"/>
      <c r="N10" s="337"/>
      <c r="O10" s="337"/>
      <c r="P10" s="337"/>
      <c r="Q10" s="336"/>
      <c r="R10" s="336"/>
      <c r="S10" s="336"/>
      <c r="T10" s="474">
        <f>I10/G10</f>
        <v>1</v>
      </c>
      <c r="U10" s="474">
        <f>G10/E10</f>
        <v>1</v>
      </c>
      <c r="V10" s="460"/>
      <c r="W10" s="460" t="s">
        <v>66</v>
      </c>
      <c r="X10" s="460"/>
      <c r="Y10" s="459"/>
    </row>
    <row r="11" spans="1:25" s="446" customFormat="1" ht="18" customHeight="1">
      <c r="A11" s="332">
        <v>3</v>
      </c>
      <c r="B11" s="324" t="s">
        <v>602</v>
      </c>
      <c r="C11" s="333" t="s">
        <v>93</v>
      </c>
      <c r="D11" s="338">
        <f>Sheet1!D9/138</f>
        <v>4108.355072463768</v>
      </c>
      <c r="E11" s="335">
        <v>4135</v>
      </c>
      <c r="F11" s="339">
        <f>Sheet1!D10/138</f>
        <v>4178.68115942029</v>
      </c>
      <c r="G11" s="335">
        <f>Sheet1!D10/138</f>
        <v>4178.68115942029</v>
      </c>
      <c r="H11" s="475">
        <f>G11/D11</f>
        <v>1.0171178210539498</v>
      </c>
      <c r="I11" s="335">
        <f>Sheet1!D11/140</f>
        <v>4297.564285714286</v>
      </c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474">
        <f>I11/G11</f>
        <v>1.0284499155974103</v>
      </c>
      <c r="U11" s="474">
        <f>G11/E11</f>
        <v>1.0105637628585948</v>
      </c>
      <c r="V11" s="460"/>
      <c r="W11" s="460"/>
      <c r="X11" s="460" t="s">
        <v>66</v>
      </c>
      <c r="Y11" s="459"/>
    </row>
    <row r="12" spans="1:25" s="447" customFormat="1" ht="18" customHeight="1">
      <c r="A12" s="332">
        <v>4</v>
      </c>
      <c r="B12" s="410" t="s">
        <v>179</v>
      </c>
      <c r="C12" s="333" t="s">
        <v>94</v>
      </c>
      <c r="D12" s="340">
        <v>4.69</v>
      </c>
      <c r="E12" s="406">
        <v>4.69</v>
      </c>
      <c r="F12" s="406">
        <v>4.69</v>
      </c>
      <c r="G12" s="406">
        <v>4.69</v>
      </c>
      <c r="H12" s="475">
        <f>G12/D12</f>
        <v>1</v>
      </c>
      <c r="I12" s="406">
        <v>4.65</v>
      </c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474">
        <f>I12/G12</f>
        <v>0.9914712153518124</v>
      </c>
      <c r="U12" s="474">
        <f>G12/E12</f>
        <v>1</v>
      </c>
      <c r="V12" s="460"/>
      <c r="W12" s="460" t="s">
        <v>66</v>
      </c>
      <c r="X12" s="460"/>
      <c r="Y12" s="461"/>
    </row>
    <row r="13" spans="1:25" s="446" customFormat="1" ht="18" customHeight="1">
      <c r="A13" s="332">
        <v>5</v>
      </c>
      <c r="B13" s="324" t="s">
        <v>506</v>
      </c>
      <c r="C13" s="333" t="s">
        <v>39</v>
      </c>
      <c r="D13" s="338">
        <v>75646</v>
      </c>
      <c r="E13" s="335">
        <v>77832</v>
      </c>
      <c r="F13" s="339">
        <v>50003</v>
      </c>
      <c r="G13" s="359">
        <v>80000</v>
      </c>
      <c r="H13" s="475">
        <f>G13/D13</f>
        <v>1.0575575707902598</v>
      </c>
      <c r="I13" s="335">
        <v>89587</v>
      </c>
      <c r="J13" s="333"/>
      <c r="K13" s="333"/>
      <c r="L13" s="333"/>
      <c r="M13" s="333"/>
      <c r="N13" s="333"/>
      <c r="O13" s="333"/>
      <c r="P13" s="333"/>
      <c r="Q13" s="333"/>
      <c r="R13" s="700"/>
      <c r="S13" s="701"/>
      <c r="T13" s="474">
        <f>I13/G13</f>
        <v>1.1198375</v>
      </c>
      <c r="U13" s="474">
        <f>G13/E13</f>
        <v>1.0278548668927947</v>
      </c>
      <c r="V13" s="460" t="s">
        <v>66</v>
      </c>
      <c r="W13" s="460"/>
      <c r="X13" s="460"/>
      <c r="Y13" s="459"/>
    </row>
    <row r="14" spans="1:25" s="446" customFormat="1" ht="18" customHeight="1">
      <c r="A14" s="325" t="s">
        <v>4</v>
      </c>
      <c r="B14" s="411" t="s">
        <v>43</v>
      </c>
      <c r="C14" s="331"/>
      <c r="D14" s="342"/>
      <c r="E14" s="342"/>
      <c r="F14" s="343"/>
      <c r="G14" s="344"/>
      <c r="H14" s="344"/>
      <c r="I14" s="328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18"/>
      <c r="U14" s="318"/>
      <c r="V14" s="458"/>
      <c r="W14" s="458"/>
      <c r="X14" s="458"/>
      <c r="Y14" s="459"/>
    </row>
    <row r="15" spans="1:25" s="446" customFormat="1" ht="20.25" customHeight="1">
      <c r="A15" s="332">
        <f>A13+1</f>
        <v>6</v>
      </c>
      <c r="B15" s="324" t="s">
        <v>507</v>
      </c>
      <c r="C15" s="333" t="s">
        <v>44</v>
      </c>
      <c r="D15" s="338">
        <v>488471</v>
      </c>
      <c r="E15" s="359">
        <v>430684</v>
      </c>
      <c r="F15" s="492">
        <v>501990</v>
      </c>
      <c r="G15" s="335">
        <v>505000</v>
      </c>
      <c r="H15" s="405">
        <f>G15/D15</f>
        <v>1.0338382421883796</v>
      </c>
      <c r="I15" s="335">
        <v>511000</v>
      </c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474">
        <f>I15/G15</f>
        <v>1.011881188118812</v>
      </c>
      <c r="U15" s="474">
        <f>G15/E15</f>
        <v>1.1725534266422715</v>
      </c>
      <c r="V15" s="460" t="s">
        <v>66</v>
      </c>
      <c r="W15" s="460"/>
      <c r="X15" s="460"/>
      <c r="Y15" s="459"/>
    </row>
    <row r="16" spans="1:25" s="448" customFormat="1" ht="24.75" customHeight="1">
      <c r="A16" s="345">
        <f>A15+1</f>
        <v>7</v>
      </c>
      <c r="B16" s="407" t="s">
        <v>515</v>
      </c>
      <c r="C16" s="346" t="s">
        <v>81</v>
      </c>
      <c r="D16" s="347">
        <f>D15/Sheet1!D9*100</f>
        <v>86.15722996438858</v>
      </c>
      <c r="E16" s="477">
        <f>E15/Sheet1!D10*100</f>
        <v>74.68620915690063</v>
      </c>
      <c r="F16" s="347">
        <f>F15/Sheet1!D10*100</f>
        <v>87.05159730724277</v>
      </c>
      <c r="G16" s="348">
        <f>G15/Sheet1!D10*100</f>
        <v>87.57357046984521</v>
      </c>
      <c r="H16" s="405">
        <f aca="true" t="shared" si="0" ref="H16:H24">G16/D16</f>
        <v>1.0164390209160863</v>
      </c>
      <c r="I16" s="348">
        <f>I15/Sheet1!D11*100</f>
        <v>84.93183015628453</v>
      </c>
      <c r="J16" s="348"/>
      <c r="K16" s="348"/>
      <c r="L16" s="348"/>
      <c r="M16" s="348"/>
      <c r="N16" s="348"/>
      <c r="O16" s="348"/>
      <c r="P16" s="348"/>
      <c r="Q16" s="348"/>
      <c r="R16" s="348"/>
      <c r="S16" s="349"/>
      <c r="T16" s="474">
        <f aca="true" t="shared" si="1" ref="T16:T24">I16/G16</f>
        <v>0.9698340458269847</v>
      </c>
      <c r="U16" s="474">
        <f aca="true" t="shared" si="2" ref="U16:U24">G16/E16</f>
        <v>1.1725534266422712</v>
      </c>
      <c r="V16" s="462" t="s">
        <v>66</v>
      </c>
      <c r="W16" s="462"/>
      <c r="X16" s="462"/>
      <c r="Y16" s="463"/>
    </row>
    <row r="17" spans="1:24" s="463" customFormat="1" ht="35.25" customHeight="1">
      <c r="A17" s="345">
        <f>A16+1</f>
        <v>8</v>
      </c>
      <c r="B17" s="407" t="s">
        <v>509</v>
      </c>
      <c r="C17" s="346" t="s">
        <v>47</v>
      </c>
      <c r="D17" s="158">
        <v>1179</v>
      </c>
      <c r="E17" s="350">
        <v>1115</v>
      </c>
      <c r="F17" s="158">
        <v>1185</v>
      </c>
      <c r="G17" s="350">
        <v>1200</v>
      </c>
      <c r="H17" s="405">
        <f t="shared" si="0"/>
        <v>1.0178117048346056</v>
      </c>
      <c r="I17" s="350">
        <v>1250</v>
      </c>
      <c r="J17" s="408"/>
      <c r="K17" s="408"/>
      <c r="L17" s="408"/>
      <c r="M17" s="408"/>
      <c r="N17" s="408"/>
      <c r="O17" s="408"/>
      <c r="P17" s="408"/>
      <c r="Q17" s="408"/>
      <c r="R17" s="408"/>
      <c r="S17" s="408"/>
      <c r="T17" s="474">
        <f t="shared" si="1"/>
        <v>1.0416666666666667</v>
      </c>
      <c r="U17" s="474">
        <f t="shared" si="2"/>
        <v>1.0762331838565022</v>
      </c>
      <c r="V17" s="462" t="s">
        <v>66</v>
      </c>
      <c r="W17" s="462"/>
      <c r="X17" s="462"/>
    </row>
    <row r="18" spans="1:24" s="463" customFormat="1" ht="33" customHeight="1">
      <c r="A18" s="357">
        <v>9</v>
      </c>
      <c r="B18" s="407" t="s">
        <v>841</v>
      </c>
      <c r="C18" s="346" t="s">
        <v>90</v>
      </c>
      <c r="D18" s="158">
        <v>129</v>
      </c>
      <c r="E18" s="350">
        <v>130</v>
      </c>
      <c r="F18" s="158">
        <v>129</v>
      </c>
      <c r="G18" s="350">
        <v>130</v>
      </c>
      <c r="H18" s="405">
        <f t="shared" si="0"/>
        <v>1.0077519379844961</v>
      </c>
      <c r="I18" s="350">
        <v>130</v>
      </c>
      <c r="J18" s="408"/>
      <c r="K18" s="408"/>
      <c r="L18" s="408"/>
      <c r="M18" s="408"/>
      <c r="N18" s="408"/>
      <c r="O18" s="408"/>
      <c r="P18" s="408"/>
      <c r="Q18" s="408"/>
      <c r="R18" s="408"/>
      <c r="S18" s="408"/>
      <c r="T18" s="474">
        <f t="shared" si="1"/>
        <v>1</v>
      </c>
      <c r="U18" s="474">
        <f t="shared" si="2"/>
        <v>1</v>
      </c>
      <c r="V18" s="462"/>
      <c r="W18" s="462" t="s">
        <v>66</v>
      </c>
      <c r="X18" s="462"/>
    </row>
    <row r="19" spans="1:24" s="463" customFormat="1" ht="19.5" customHeight="1" hidden="1">
      <c r="A19" s="345">
        <f>A18+1</f>
        <v>10</v>
      </c>
      <c r="B19" s="407" t="s">
        <v>804</v>
      </c>
      <c r="C19" s="346" t="s">
        <v>37</v>
      </c>
      <c r="D19" s="158">
        <v>4</v>
      </c>
      <c r="E19" s="350">
        <v>4</v>
      </c>
      <c r="F19" s="350">
        <v>4</v>
      </c>
      <c r="G19" s="350">
        <v>4</v>
      </c>
      <c r="H19" s="405">
        <f t="shared" si="0"/>
        <v>1</v>
      </c>
      <c r="I19" s="350">
        <v>4</v>
      </c>
      <c r="J19" s="408"/>
      <c r="K19" s="408"/>
      <c r="L19" s="408"/>
      <c r="M19" s="408"/>
      <c r="N19" s="408"/>
      <c r="O19" s="408"/>
      <c r="P19" s="408"/>
      <c r="Q19" s="408"/>
      <c r="R19" s="408"/>
      <c r="S19" s="408"/>
      <c r="T19" s="474">
        <f t="shared" si="1"/>
        <v>1</v>
      </c>
      <c r="U19" s="474">
        <f t="shared" si="2"/>
        <v>1</v>
      </c>
      <c r="V19" s="462"/>
      <c r="W19" s="462"/>
      <c r="X19" s="462"/>
    </row>
    <row r="20" spans="1:24" s="463" customFormat="1" ht="19.5" customHeight="1" hidden="1">
      <c r="A20" s="345">
        <f>A19+1</f>
        <v>11</v>
      </c>
      <c r="B20" s="407" t="s">
        <v>826</v>
      </c>
      <c r="C20" s="346" t="s">
        <v>37</v>
      </c>
      <c r="D20" s="158">
        <v>347</v>
      </c>
      <c r="E20" s="350">
        <v>360</v>
      </c>
      <c r="F20" s="158">
        <v>351</v>
      </c>
      <c r="G20" s="350">
        <v>367</v>
      </c>
      <c r="H20" s="405">
        <f t="shared" si="0"/>
        <v>1.057636887608069</v>
      </c>
      <c r="I20" s="350">
        <v>370</v>
      </c>
      <c r="J20" s="408"/>
      <c r="K20" s="408"/>
      <c r="L20" s="408"/>
      <c r="M20" s="408"/>
      <c r="N20" s="408"/>
      <c r="O20" s="408"/>
      <c r="P20" s="408"/>
      <c r="Q20" s="408"/>
      <c r="R20" s="408"/>
      <c r="S20" s="408"/>
      <c r="T20" s="474">
        <f t="shared" si="1"/>
        <v>1.008174386920981</v>
      </c>
      <c r="U20" s="474">
        <f t="shared" si="2"/>
        <v>1.0194444444444444</v>
      </c>
      <c r="V20" s="462"/>
      <c r="W20" s="462"/>
      <c r="X20" s="462"/>
    </row>
    <row r="21" spans="1:24" s="463" customFormat="1" ht="19.5" customHeight="1" hidden="1">
      <c r="A21" s="357">
        <v>12</v>
      </c>
      <c r="B21" s="407" t="s">
        <v>827</v>
      </c>
      <c r="C21" s="346" t="s">
        <v>148</v>
      </c>
      <c r="D21" s="158">
        <v>2709</v>
      </c>
      <c r="E21" s="350">
        <v>3000</v>
      </c>
      <c r="F21" s="158">
        <v>2719</v>
      </c>
      <c r="G21" s="350">
        <v>3011</v>
      </c>
      <c r="H21" s="405">
        <f t="shared" si="0"/>
        <v>1.1114802510151347</v>
      </c>
      <c r="I21" s="350">
        <v>3032</v>
      </c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74">
        <f t="shared" si="1"/>
        <v>1.0069744271006311</v>
      </c>
      <c r="U21" s="474">
        <f t="shared" si="2"/>
        <v>1.0036666666666667</v>
      </c>
      <c r="V21" s="462"/>
      <c r="W21" s="462"/>
      <c r="X21" s="462"/>
    </row>
    <row r="22" spans="1:24" s="463" customFormat="1" ht="19.5" customHeight="1" hidden="1">
      <c r="A22" s="345">
        <f>A21+1</f>
        <v>13</v>
      </c>
      <c r="B22" s="407" t="s">
        <v>828</v>
      </c>
      <c r="C22" s="346" t="s">
        <v>148</v>
      </c>
      <c r="D22" s="347">
        <v>517</v>
      </c>
      <c r="E22" s="350">
        <v>530</v>
      </c>
      <c r="F22" s="350">
        <v>517</v>
      </c>
      <c r="G22" s="350">
        <v>517</v>
      </c>
      <c r="H22" s="405">
        <f t="shared" si="0"/>
        <v>1</v>
      </c>
      <c r="I22" s="350">
        <v>517</v>
      </c>
      <c r="J22" s="470"/>
      <c r="K22" s="470"/>
      <c r="L22" s="470"/>
      <c r="M22" s="470"/>
      <c r="N22" s="470"/>
      <c r="O22" s="470"/>
      <c r="P22" s="470"/>
      <c r="Q22" s="470"/>
      <c r="R22" s="470"/>
      <c r="S22" s="470"/>
      <c r="T22" s="474">
        <f t="shared" si="1"/>
        <v>1</v>
      </c>
      <c r="U22" s="474">
        <f t="shared" si="2"/>
        <v>0.9754716981132076</v>
      </c>
      <c r="V22" s="462"/>
      <c r="W22" s="462"/>
      <c r="X22" s="462"/>
    </row>
    <row r="23" spans="1:24" s="463" customFormat="1" ht="25.5" customHeight="1" hidden="1">
      <c r="A23" s="345">
        <f>A22+1</f>
        <v>14</v>
      </c>
      <c r="B23" s="407" t="s">
        <v>805</v>
      </c>
      <c r="C23" s="346" t="s">
        <v>46</v>
      </c>
      <c r="D23" s="472">
        <f>D22/D21*100</f>
        <v>19.08453303802141</v>
      </c>
      <c r="E23" s="472">
        <f>E22/E21*100</f>
        <v>17.666666666666668</v>
      </c>
      <c r="F23" s="472">
        <f>F22/F21*100</f>
        <v>19.014343508642884</v>
      </c>
      <c r="G23" s="472">
        <f>G22/G21*100</f>
        <v>17.17037529060113</v>
      </c>
      <c r="H23" s="405">
        <f t="shared" si="0"/>
        <v>0.8997010959814016</v>
      </c>
      <c r="I23" s="472">
        <f>I22/I21*100</f>
        <v>17.051451187335093</v>
      </c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4">
        <f t="shared" si="1"/>
        <v>0.9930738786279684</v>
      </c>
      <c r="U23" s="474">
        <f t="shared" si="2"/>
        <v>0.971908035317045</v>
      </c>
      <c r="V23" s="462"/>
      <c r="W23" s="462"/>
      <c r="X23" s="462"/>
    </row>
    <row r="24" spans="1:24" s="451" customFormat="1" ht="25.5" customHeight="1">
      <c r="A24" s="357">
        <v>10</v>
      </c>
      <c r="B24" s="407" t="s">
        <v>516</v>
      </c>
      <c r="C24" s="346" t="s">
        <v>39</v>
      </c>
      <c r="D24" s="158">
        <v>260463</v>
      </c>
      <c r="E24" s="350">
        <v>374140</v>
      </c>
      <c r="F24" s="482">
        <v>138447</v>
      </c>
      <c r="G24" s="359">
        <v>277000</v>
      </c>
      <c r="H24" s="479">
        <f t="shared" si="0"/>
        <v>1.0634907837197607</v>
      </c>
      <c r="I24" s="350">
        <v>290000</v>
      </c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476">
        <f t="shared" si="1"/>
        <v>1.0469314079422383</v>
      </c>
      <c r="U24" s="476">
        <f t="shared" si="2"/>
        <v>0.7403645694125194</v>
      </c>
      <c r="V24" s="345"/>
      <c r="W24" s="345"/>
      <c r="X24" s="462" t="s">
        <v>66</v>
      </c>
    </row>
    <row r="25" spans="1:25" s="449" customFormat="1" ht="24" customHeight="1">
      <c r="A25" s="351" t="s">
        <v>6</v>
      </c>
      <c r="B25" s="412" t="s">
        <v>50</v>
      </c>
      <c r="C25" s="352"/>
      <c r="D25" s="343"/>
      <c r="E25" s="342"/>
      <c r="F25" s="413"/>
      <c r="G25" s="353"/>
      <c r="H25" s="436"/>
      <c r="I25" s="354"/>
      <c r="J25" s="355"/>
      <c r="K25" s="355"/>
      <c r="L25" s="355"/>
      <c r="M25" s="355"/>
      <c r="N25" s="355"/>
      <c r="O25" s="355"/>
      <c r="P25" s="355"/>
      <c r="Q25" s="355"/>
      <c r="R25" s="355"/>
      <c r="S25" s="355"/>
      <c r="T25" s="437"/>
      <c r="U25" s="437"/>
      <c r="V25" s="458"/>
      <c r="W25" s="458"/>
      <c r="X25" s="458"/>
      <c r="Y25" s="464"/>
    </row>
    <row r="26" spans="1:25" s="448" customFormat="1" ht="21" customHeight="1">
      <c r="A26" s="345">
        <v>11</v>
      </c>
      <c r="B26" s="407" t="s">
        <v>514</v>
      </c>
      <c r="C26" s="346" t="s">
        <v>44</v>
      </c>
      <c r="D26" s="158">
        <v>19012</v>
      </c>
      <c r="E26" s="334">
        <v>30000</v>
      </c>
      <c r="F26" s="158">
        <v>34800</v>
      </c>
      <c r="G26" s="350">
        <v>35000</v>
      </c>
      <c r="H26" s="405">
        <f>G26/D26</f>
        <v>1.840942562592047</v>
      </c>
      <c r="I26" s="350">
        <v>40000</v>
      </c>
      <c r="J26" s="350"/>
      <c r="K26" s="350"/>
      <c r="L26" s="350"/>
      <c r="M26" s="350"/>
      <c r="N26" s="350"/>
      <c r="O26" s="350"/>
      <c r="P26" s="350"/>
      <c r="Q26" s="350"/>
      <c r="R26" s="350"/>
      <c r="S26" s="350"/>
      <c r="T26" s="474">
        <f>I26/G26</f>
        <v>1.1428571428571428</v>
      </c>
      <c r="U26" s="474">
        <f>G26/E26</f>
        <v>1.1666666666666667</v>
      </c>
      <c r="V26" s="462" t="s">
        <v>66</v>
      </c>
      <c r="W26" s="462"/>
      <c r="X26" s="462"/>
      <c r="Y26" s="463"/>
    </row>
    <row r="27" spans="1:25" s="448" customFormat="1" ht="30.75" customHeight="1">
      <c r="A27" s="345">
        <f>A26+1</f>
        <v>12</v>
      </c>
      <c r="B27" s="407" t="s">
        <v>517</v>
      </c>
      <c r="C27" s="398" t="s">
        <v>173</v>
      </c>
      <c r="D27" s="347">
        <f>D26/Sheet1!D9*100</f>
        <v>3.353364388229712</v>
      </c>
      <c r="E27" s="356">
        <f>E26/Sheet1!D10*100</f>
        <v>5.202390324941299</v>
      </c>
      <c r="F27" s="347">
        <f>F26/Sheet1!D31*100</f>
        <v>5.733217570664378</v>
      </c>
      <c r="G27" s="348">
        <f>G26/Sheet1!D10*100</f>
        <v>6.069455379098183</v>
      </c>
      <c r="H27" s="405">
        <f>G27/D27</f>
        <v>1.8099599913453883</v>
      </c>
      <c r="I27" s="348">
        <f>I26/Sheet1!D11*100</f>
        <v>6.648284160961608</v>
      </c>
      <c r="J27" s="348"/>
      <c r="K27" s="348"/>
      <c r="L27" s="348"/>
      <c r="M27" s="348"/>
      <c r="N27" s="348"/>
      <c r="O27" s="348"/>
      <c r="P27" s="348"/>
      <c r="Q27" s="348"/>
      <c r="R27" s="348"/>
      <c r="S27" s="348"/>
      <c r="T27" s="474">
        <f>I27/G27</f>
        <v>1.095367499340514</v>
      </c>
      <c r="U27" s="474">
        <f>G27/E27</f>
        <v>1.1666666666666667</v>
      </c>
      <c r="V27" s="462" t="s">
        <v>66</v>
      </c>
      <c r="W27" s="462"/>
      <c r="X27" s="462"/>
      <c r="Y27" s="463"/>
    </row>
    <row r="28" spans="1:25" s="450" customFormat="1" ht="33.75" customHeight="1">
      <c r="A28" s="357">
        <f>A27+1</f>
        <v>13</v>
      </c>
      <c r="B28" s="360" t="s">
        <v>830</v>
      </c>
      <c r="C28" s="358" t="s">
        <v>90</v>
      </c>
      <c r="D28" s="339">
        <v>130</v>
      </c>
      <c r="E28" s="334">
        <v>130</v>
      </c>
      <c r="F28" s="158">
        <v>130</v>
      </c>
      <c r="G28" s="359">
        <v>130</v>
      </c>
      <c r="H28" s="405">
        <f>G28/D28</f>
        <v>1</v>
      </c>
      <c r="I28" s="359">
        <v>130</v>
      </c>
      <c r="J28" s="359"/>
      <c r="K28" s="359"/>
      <c r="L28" s="359"/>
      <c r="M28" s="359"/>
      <c r="N28" s="359"/>
      <c r="O28" s="359"/>
      <c r="P28" s="359"/>
      <c r="Q28" s="359"/>
      <c r="R28" s="359"/>
      <c r="S28" s="359"/>
      <c r="T28" s="474">
        <f>I28/G28</f>
        <v>1</v>
      </c>
      <c r="U28" s="474">
        <f>G28/E28</f>
        <v>1</v>
      </c>
      <c r="V28" s="460"/>
      <c r="W28" s="460" t="s">
        <v>66</v>
      </c>
      <c r="X28" s="460"/>
      <c r="Y28" s="459" t="s">
        <v>829</v>
      </c>
    </row>
    <row r="29" spans="1:25" s="448" customFormat="1" ht="33.75" customHeight="1">
      <c r="A29" s="345">
        <f>A28+1</f>
        <v>14</v>
      </c>
      <c r="B29" s="407" t="s">
        <v>780</v>
      </c>
      <c r="C29" s="346" t="s">
        <v>46</v>
      </c>
      <c r="D29" s="347">
        <f>D28/130*100</f>
        <v>100</v>
      </c>
      <c r="E29" s="347">
        <f>E28/130*100</f>
        <v>100</v>
      </c>
      <c r="F29" s="347">
        <f>F28/130*100</f>
        <v>100</v>
      </c>
      <c r="G29" s="347">
        <f>G28/130*100</f>
        <v>100</v>
      </c>
      <c r="H29" s="405">
        <f>G29/D29</f>
        <v>1</v>
      </c>
      <c r="I29" s="347">
        <f>I28/130*100</f>
        <v>100</v>
      </c>
      <c r="J29" s="350"/>
      <c r="K29" s="350"/>
      <c r="L29" s="348"/>
      <c r="M29" s="350"/>
      <c r="N29" s="348"/>
      <c r="O29" s="350"/>
      <c r="P29" s="350"/>
      <c r="Q29" s="348"/>
      <c r="R29" s="348"/>
      <c r="S29" s="348"/>
      <c r="T29" s="474">
        <f>I29/G29</f>
        <v>1</v>
      </c>
      <c r="U29" s="474">
        <f>G29/E29</f>
        <v>1</v>
      </c>
      <c r="V29" s="462"/>
      <c r="W29" s="462" t="s">
        <v>66</v>
      </c>
      <c r="X29" s="462"/>
      <c r="Y29" s="463"/>
    </row>
    <row r="30" spans="1:25" s="450" customFormat="1" ht="24" customHeight="1">
      <c r="A30" s="357">
        <f>A29+1</f>
        <v>15</v>
      </c>
      <c r="B30" s="360" t="s">
        <v>518</v>
      </c>
      <c r="C30" s="358" t="s">
        <v>39</v>
      </c>
      <c r="D30" s="339">
        <v>46620</v>
      </c>
      <c r="E30" s="334">
        <v>43510</v>
      </c>
      <c r="F30" s="339">
        <v>20875</v>
      </c>
      <c r="G30" s="359">
        <v>43510</v>
      </c>
      <c r="H30" s="405">
        <f>G30/D30</f>
        <v>0.9332904332904333</v>
      </c>
      <c r="I30" s="359">
        <v>45000</v>
      </c>
      <c r="J30" s="359"/>
      <c r="K30" s="359"/>
      <c r="L30" s="359"/>
      <c r="M30" s="359"/>
      <c r="N30" s="359"/>
      <c r="O30" s="359"/>
      <c r="P30" s="359"/>
      <c r="Q30" s="359"/>
      <c r="R30" s="359"/>
      <c r="S30" s="359"/>
      <c r="T30" s="474">
        <f>I30/G30</f>
        <v>1.034245001149161</v>
      </c>
      <c r="U30" s="474">
        <f>G30/E30</f>
        <v>1</v>
      </c>
      <c r="V30" s="460"/>
      <c r="W30" s="460" t="s">
        <v>66</v>
      </c>
      <c r="X30" s="460"/>
      <c r="Y30" s="459"/>
    </row>
    <row r="31" spans="1:25" s="451" customFormat="1" ht="32.25" customHeight="1">
      <c r="A31" s="351" t="s">
        <v>182</v>
      </c>
      <c r="B31" s="412" t="s">
        <v>530</v>
      </c>
      <c r="C31" s="361"/>
      <c r="D31" s="343"/>
      <c r="E31" s="342"/>
      <c r="F31" s="343"/>
      <c r="G31" s="362"/>
      <c r="H31" s="362"/>
      <c r="I31" s="354"/>
      <c r="J31" s="355"/>
      <c r="K31" s="355"/>
      <c r="L31" s="355"/>
      <c r="M31" s="355"/>
      <c r="N31" s="355"/>
      <c r="O31" s="355"/>
      <c r="P31" s="355"/>
      <c r="Q31" s="355"/>
      <c r="R31" s="355"/>
      <c r="S31" s="355"/>
      <c r="T31" s="319"/>
      <c r="U31" s="319"/>
      <c r="V31" s="458"/>
      <c r="W31" s="458"/>
      <c r="X31" s="458"/>
      <c r="Y31" s="463"/>
    </row>
    <row r="32" spans="1:25" s="449" customFormat="1" ht="17.25" customHeight="1">
      <c r="A32" s="351" t="s">
        <v>3</v>
      </c>
      <c r="B32" s="412" t="s">
        <v>529</v>
      </c>
      <c r="C32" s="352"/>
      <c r="D32" s="343"/>
      <c r="E32" s="342"/>
      <c r="F32" s="413"/>
      <c r="G32" s="362"/>
      <c r="H32" s="362"/>
      <c r="I32" s="354"/>
      <c r="J32" s="355"/>
      <c r="K32" s="355"/>
      <c r="L32" s="355"/>
      <c r="M32" s="355"/>
      <c r="N32" s="355"/>
      <c r="O32" s="355"/>
      <c r="P32" s="355"/>
      <c r="Q32" s="355"/>
      <c r="R32" s="355"/>
      <c r="S32" s="355"/>
      <c r="T32" s="319"/>
      <c r="U32" s="319"/>
      <c r="V32" s="458"/>
      <c r="W32" s="458"/>
      <c r="X32" s="458"/>
      <c r="Y32" s="464"/>
    </row>
    <row r="33" spans="1:25" s="448" customFormat="1" ht="34.5" customHeight="1">
      <c r="A33" s="345">
        <f>A30+1</f>
        <v>16</v>
      </c>
      <c r="B33" s="407" t="s">
        <v>519</v>
      </c>
      <c r="C33" s="346" t="s">
        <v>598</v>
      </c>
      <c r="D33" s="399">
        <v>390</v>
      </c>
      <c r="E33" s="350">
        <v>320</v>
      </c>
      <c r="F33" s="350">
        <v>141</v>
      </c>
      <c r="G33" s="350">
        <v>320</v>
      </c>
      <c r="H33" s="400">
        <f>G33/D33</f>
        <v>0.8205128205128205</v>
      </c>
      <c r="I33" s="350">
        <v>330</v>
      </c>
      <c r="J33" s="350"/>
      <c r="K33" s="350"/>
      <c r="L33" s="350"/>
      <c r="M33" s="350"/>
      <c r="N33" s="350"/>
      <c r="O33" s="350"/>
      <c r="P33" s="350"/>
      <c r="Q33" s="350"/>
      <c r="R33" s="350"/>
      <c r="S33" s="350"/>
      <c r="T33" s="403">
        <f>I33/G33</f>
        <v>1.03125</v>
      </c>
      <c r="U33" s="403">
        <f>G33/E33</f>
        <v>1</v>
      </c>
      <c r="V33" s="462"/>
      <c r="W33" s="462" t="s">
        <v>66</v>
      </c>
      <c r="X33" s="462"/>
      <c r="Y33" s="463"/>
    </row>
    <row r="34" spans="1:25" s="450" customFormat="1" ht="34.5" customHeight="1">
      <c r="A34" s="357">
        <f>A33+1</f>
        <v>17</v>
      </c>
      <c r="B34" s="360" t="s">
        <v>520</v>
      </c>
      <c r="C34" s="358" t="s">
        <v>521</v>
      </c>
      <c r="D34" s="364">
        <v>733500</v>
      </c>
      <c r="E34" s="364">
        <v>700000</v>
      </c>
      <c r="F34" s="363">
        <v>404871</v>
      </c>
      <c r="G34" s="364">
        <v>809000</v>
      </c>
      <c r="H34" s="400">
        <f>G34/D34</f>
        <v>1.1029311520109066</v>
      </c>
      <c r="I34" s="364">
        <v>810000</v>
      </c>
      <c r="J34" s="359"/>
      <c r="K34" s="359"/>
      <c r="L34" s="359"/>
      <c r="M34" s="359"/>
      <c r="N34" s="359"/>
      <c r="O34" s="359"/>
      <c r="P34" s="359"/>
      <c r="Q34" s="359"/>
      <c r="R34" s="359"/>
      <c r="S34" s="359"/>
      <c r="T34" s="403">
        <f>I34/G34</f>
        <v>1.0012360939431397</v>
      </c>
      <c r="U34" s="403">
        <f>G34/E34</f>
        <v>1.1557142857142857</v>
      </c>
      <c r="V34" s="460" t="s">
        <v>66</v>
      </c>
      <c r="W34" s="460"/>
      <c r="X34" s="460"/>
      <c r="Y34" s="459"/>
    </row>
    <row r="35" spans="1:25" s="452" customFormat="1" ht="33.75" customHeight="1">
      <c r="A35" s="345">
        <f>A34+1</f>
        <v>18</v>
      </c>
      <c r="B35" s="365" t="s">
        <v>522</v>
      </c>
      <c r="C35" s="398" t="s">
        <v>523</v>
      </c>
      <c r="D35" s="473">
        <f>D34/Sheet1!D9</f>
        <v>1.2937580363804406</v>
      </c>
      <c r="E35" s="402">
        <f>E34/Sheet1!D10</f>
        <v>1.2138910758196366</v>
      </c>
      <c r="F35" s="401">
        <f>F34/Sheet1!D31</f>
        <v>0.6670153824863383</v>
      </c>
      <c r="G35" s="401">
        <f>G34/Sheet1!D10</f>
        <v>1.4029112576258371</v>
      </c>
      <c r="H35" s="400">
        <f>G35/D35</f>
        <v>1.084369115534753</v>
      </c>
      <c r="I35" s="402">
        <f>I34/Sheet1!D11</f>
        <v>1.3462775425947255</v>
      </c>
      <c r="J35" s="366"/>
      <c r="K35" s="366"/>
      <c r="L35" s="366"/>
      <c r="M35" s="366"/>
      <c r="N35" s="366"/>
      <c r="O35" s="366"/>
      <c r="P35" s="366"/>
      <c r="Q35" s="366"/>
      <c r="R35" s="366"/>
      <c r="S35" s="366"/>
      <c r="T35" s="403">
        <f>I35/G35</f>
        <v>0.9596312919129657</v>
      </c>
      <c r="U35" s="403">
        <f>G35/E35</f>
        <v>1.1557142857142857</v>
      </c>
      <c r="V35" s="462" t="s">
        <v>66</v>
      </c>
      <c r="W35" s="462"/>
      <c r="X35" s="462"/>
      <c r="Y35" s="465"/>
    </row>
    <row r="36" spans="1:25" s="448" customFormat="1" ht="24.75" customHeight="1">
      <c r="A36" s="345">
        <v>19</v>
      </c>
      <c r="B36" s="407" t="s">
        <v>597</v>
      </c>
      <c r="C36" s="346" t="s">
        <v>39</v>
      </c>
      <c r="D36" s="158">
        <v>16430</v>
      </c>
      <c r="E36" s="350">
        <v>16700</v>
      </c>
      <c r="F36" s="367">
        <v>5149</v>
      </c>
      <c r="G36" s="368">
        <v>16700</v>
      </c>
      <c r="H36" s="404">
        <f>G36/D36</f>
        <v>1.0164333536214243</v>
      </c>
      <c r="I36" s="350">
        <v>16800</v>
      </c>
      <c r="J36" s="350"/>
      <c r="K36" s="350"/>
      <c r="L36" s="350"/>
      <c r="M36" s="350"/>
      <c r="N36" s="350"/>
      <c r="O36" s="350"/>
      <c r="P36" s="350"/>
      <c r="Q36" s="350"/>
      <c r="R36" s="350"/>
      <c r="S36" s="350"/>
      <c r="T36" s="403">
        <f>I36/G36</f>
        <v>1.0059880239520957</v>
      </c>
      <c r="U36" s="403">
        <f>G36/E36</f>
        <v>1</v>
      </c>
      <c r="V36" s="462"/>
      <c r="W36" s="462" t="s">
        <v>66</v>
      </c>
      <c r="X36" s="462"/>
      <c r="Y36" s="463"/>
    </row>
    <row r="37" spans="1:25" s="449" customFormat="1" ht="17.25" customHeight="1">
      <c r="A37" s="351" t="s">
        <v>4</v>
      </c>
      <c r="B37" s="412" t="s">
        <v>170</v>
      </c>
      <c r="C37" s="352"/>
      <c r="D37" s="343"/>
      <c r="E37" s="342"/>
      <c r="F37" s="343"/>
      <c r="G37" s="362"/>
      <c r="H37" s="362"/>
      <c r="I37" s="354"/>
      <c r="J37" s="355"/>
      <c r="K37" s="355"/>
      <c r="L37" s="355"/>
      <c r="M37" s="355"/>
      <c r="N37" s="355"/>
      <c r="O37" s="355"/>
      <c r="P37" s="355"/>
      <c r="Q37" s="355"/>
      <c r="R37" s="355"/>
      <c r="S37" s="355"/>
      <c r="T37" s="318"/>
      <c r="U37" s="318"/>
      <c r="V37" s="458"/>
      <c r="W37" s="458"/>
      <c r="X37" s="458"/>
      <c r="Y37" s="464"/>
    </row>
    <row r="38" spans="1:25" s="450" customFormat="1" ht="40.5" customHeight="1">
      <c r="A38" s="357">
        <v>20</v>
      </c>
      <c r="B38" s="360" t="s">
        <v>807</v>
      </c>
      <c r="C38" s="358" t="s">
        <v>65</v>
      </c>
      <c r="D38" s="414">
        <v>55115</v>
      </c>
      <c r="E38" s="359">
        <v>55115</v>
      </c>
      <c r="F38" s="339">
        <v>27331</v>
      </c>
      <c r="G38" s="414">
        <v>54662</v>
      </c>
      <c r="H38" s="404">
        <f>G38/D38</f>
        <v>0.9917808219178083</v>
      </c>
      <c r="I38" s="359">
        <v>55115</v>
      </c>
      <c r="J38" s="358"/>
      <c r="K38" s="358"/>
      <c r="L38" s="358"/>
      <c r="M38" s="358"/>
      <c r="N38" s="358"/>
      <c r="O38" s="358"/>
      <c r="P38" s="358"/>
      <c r="Q38" s="358"/>
      <c r="R38" s="358"/>
      <c r="S38" s="358"/>
      <c r="T38" s="403">
        <f>I38/G38</f>
        <v>1.0082872928176796</v>
      </c>
      <c r="U38" s="403">
        <f>G38/E38</f>
        <v>0.9917808219178083</v>
      </c>
      <c r="V38" s="460"/>
      <c r="W38" s="460"/>
      <c r="X38" s="460" t="s">
        <v>66</v>
      </c>
      <c r="Y38" s="696"/>
    </row>
    <row r="39" spans="1:25" s="448" customFormat="1" ht="33.75" customHeight="1">
      <c r="A39" s="345">
        <f>A38+1</f>
        <v>21</v>
      </c>
      <c r="B39" s="407" t="s">
        <v>762</v>
      </c>
      <c r="C39" s="346" t="s">
        <v>65</v>
      </c>
      <c r="D39" s="364">
        <v>85410</v>
      </c>
      <c r="E39" s="368">
        <v>85410</v>
      </c>
      <c r="F39" s="339">
        <v>42354</v>
      </c>
      <c r="G39" s="368">
        <v>84708</v>
      </c>
      <c r="H39" s="404">
        <f aca="true" t="shared" si="3" ref="H39:H50">G39/D39</f>
        <v>0.9917808219178083</v>
      </c>
      <c r="I39" s="368">
        <v>85410</v>
      </c>
      <c r="J39" s="346"/>
      <c r="K39" s="346"/>
      <c r="L39" s="346"/>
      <c r="M39" s="346"/>
      <c r="N39" s="346"/>
      <c r="O39" s="346"/>
      <c r="P39" s="346"/>
      <c r="Q39" s="346"/>
      <c r="R39" s="346"/>
      <c r="S39" s="346"/>
      <c r="T39" s="403">
        <f aca="true" t="shared" si="4" ref="T39:T50">I39/G39</f>
        <v>1.0082872928176796</v>
      </c>
      <c r="U39" s="403">
        <f aca="true" t="shared" si="5" ref="U39:U50">G39/E39</f>
        <v>0.9917808219178083</v>
      </c>
      <c r="V39" s="462"/>
      <c r="W39" s="462"/>
      <c r="X39" s="462" t="s">
        <v>66</v>
      </c>
      <c r="Y39" s="696"/>
    </row>
    <row r="40" spans="1:25" s="448" customFormat="1" ht="31.5">
      <c r="A40" s="345">
        <f aca="true" t="shared" si="6" ref="A40:A50">A39+1</f>
        <v>22</v>
      </c>
      <c r="B40" s="407" t="s">
        <v>763</v>
      </c>
      <c r="C40" s="346" t="s">
        <v>65</v>
      </c>
      <c r="D40" s="369">
        <v>65700</v>
      </c>
      <c r="E40" s="350">
        <v>65700</v>
      </c>
      <c r="F40" s="339">
        <v>23295</v>
      </c>
      <c r="G40" s="369">
        <v>46590</v>
      </c>
      <c r="H40" s="404">
        <f t="shared" si="3"/>
        <v>0.7091324200913242</v>
      </c>
      <c r="I40" s="350">
        <v>65700</v>
      </c>
      <c r="J40" s="346"/>
      <c r="K40" s="346"/>
      <c r="L40" s="346"/>
      <c r="M40" s="346"/>
      <c r="N40" s="346"/>
      <c r="O40" s="346"/>
      <c r="P40" s="346"/>
      <c r="Q40" s="346"/>
      <c r="R40" s="346"/>
      <c r="S40" s="346"/>
      <c r="T40" s="403">
        <f t="shared" si="4"/>
        <v>1.4101738570508693</v>
      </c>
      <c r="U40" s="403">
        <f t="shared" si="5"/>
        <v>0.7091324200913242</v>
      </c>
      <c r="V40" s="462"/>
      <c r="W40" s="462"/>
      <c r="X40" s="462" t="s">
        <v>66</v>
      </c>
      <c r="Y40" s="463"/>
    </row>
    <row r="41" spans="1:25" s="450" customFormat="1" ht="35.25" customHeight="1">
      <c r="A41" s="357">
        <f t="shared" si="6"/>
        <v>23</v>
      </c>
      <c r="B41" s="360" t="s">
        <v>764</v>
      </c>
      <c r="C41" s="358" t="s">
        <v>46</v>
      </c>
      <c r="D41" s="433">
        <f>D40/D39*100</f>
        <v>76.92307692307693</v>
      </c>
      <c r="E41" s="434">
        <v>77</v>
      </c>
      <c r="F41" s="433">
        <f>F40/F39*100</f>
        <v>55.000708315625445</v>
      </c>
      <c r="G41" s="433">
        <f>G40/G39*100</f>
        <v>55.000708315625445</v>
      </c>
      <c r="H41" s="404">
        <f t="shared" si="3"/>
        <v>0.7150092081031307</v>
      </c>
      <c r="I41" s="434">
        <v>77</v>
      </c>
      <c r="J41" s="370"/>
      <c r="K41" s="370"/>
      <c r="L41" s="370"/>
      <c r="M41" s="370"/>
      <c r="N41" s="370"/>
      <c r="O41" s="370"/>
      <c r="P41" s="370"/>
      <c r="Q41" s="370"/>
      <c r="R41" s="370"/>
      <c r="S41" s="370"/>
      <c r="T41" s="403">
        <f t="shared" si="4"/>
        <v>1.3999819703799097</v>
      </c>
      <c r="U41" s="403">
        <f t="shared" si="5"/>
        <v>0.7142949131899409</v>
      </c>
      <c r="V41" s="460"/>
      <c r="W41" s="460"/>
      <c r="X41" s="460" t="s">
        <v>66</v>
      </c>
      <c r="Y41" s="459"/>
    </row>
    <row r="42" spans="1:25" s="448" customFormat="1" ht="23.25" customHeight="1">
      <c r="A42" s="345">
        <f t="shared" si="6"/>
        <v>24</v>
      </c>
      <c r="B42" s="407" t="s">
        <v>825</v>
      </c>
      <c r="C42" s="346" t="s">
        <v>60</v>
      </c>
      <c r="D42" s="339">
        <v>46</v>
      </c>
      <c r="E42" s="359">
        <v>55</v>
      </c>
      <c r="F42" s="339">
        <v>46</v>
      </c>
      <c r="G42" s="339">
        <v>55</v>
      </c>
      <c r="H42" s="404">
        <f t="shared" si="3"/>
        <v>1.1956521739130435</v>
      </c>
      <c r="I42" s="359">
        <v>65</v>
      </c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403">
        <f t="shared" si="4"/>
        <v>1.1818181818181819</v>
      </c>
      <c r="U42" s="403">
        <f t="shared" si="5"/>
        <v>1</v>
      </c>
      <c r="V42" s="462"/>
      <c r="W42" s="462" t="s">
        <v>66</v>
      </c>
      <c r="X42" s="462"/>
      <c r="Y42" s="686"/>
    </row>
    <row r="43" spans="1:25" s="448" customFormat="1" ht="33" customHeight="1">
      <c r="A43" s="345">
        <f t="shared" si="6"/>
        <v>25</v>
      </c>
      <c r="B43" s="407" t="s">
        <v>759</v>
      </c>
      <c r="C43" s="346" t="s">
        <v>90</v>
      </c>
      <c r="D43" s="339">
        <v>46</v>
      </c>
      <c r="E43" s="359">
        <v>55</v>
      </c>
      <c r="F43" s="339">
        <v>46</v>
      </c>
      <c r="G43" s="339">
        <v>55</v>
      </c>
      <c r="H43" s="404">
        <f t="shared" si="3"/>
        <v>1.1956521739130435</v>
      </c>
      <c r="I43" s="359">
        <v>65</v>
      </c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403">
        <f t="shared" si="4"/>
        <v>1.1818181818181819</v>
      </c>
      <c r="U43" s="403">
        <f t="shared" si="5"/>
        <v>1</v>
      </c>
      <c r="V43" s="462"/>
      <c r="W43" s="462" t="s">
        <v>66</v>
      </c>
      <c r="X43" s="462"/>
      <c r="Y43" s="686"/>
    </row>
    <row r="44" spans="1:25" s="448" customFormat="1" ht="31.5" customHeight="1">
      <c r="A44" s="345">
        <f t="shared" si="6"/>
        <v>26</v>
      </c>
      <c r="B44" s="407" t="s">
        <v>758</v>
      </c>
      <c r="C44" s="346" t="s">
        <v>46</v>
      </c>
      <c r="D44" s="429">
        <f>D43/130*100</f>
        <v>35.38461538461539</v>
      </c>
      <c r="E44" s="430">
        <f>E43/130*100</f>
        <v>42.30769230769231</v>
      </c>
      <c r="F44" s="429">
        <f>F43/130*100</f>
        <v>35.38461538461539</v>
      </c>
      <c r="G44" s="429">
        <f>G43/130*100</f>
        <v>42.30769230769231</v>
      </c>
      <c r="H44" s="404">
        <f t="shared" si="3"/>
        <v>1.1956521739130435</v>
      </c>
      <c r="I44" s="430">
        <f>I43/130*100</f>
        <v>50</v>
      </c>
      <c r="J44" s="415"/>
      <c r="K44" s="415"/>
      <c r="L44" s="415"/>
      <c r="M44" s="415"/>
      <c r="N44" s="415"/>
      <c r="O44" s="415"/>
      <c r="P44" s="415"/>
      <c r="Q44" s="415"/>
      <c r="R44" s="415"/>
      <c r="S44" s="415"/>
      <c r="T44" s="403">
        <f t="shared" si="4"/>
        <v>1.1818181818181819</v>
      </c>
      <c r="U44" s="403">
        <f t="shared" si="5"/>
        <v>1</v>
      </c>
      <c r="V44" s="462"/>
      <c r="W44" s="462" t="s">
        <v>66</v>
      </c>
      <c r="X44" s="462"/>
      <c r="Y44" s="463"/>
    </row>
    <row r="45" spans="1:25" s="448" customFormat="1" ht="24.75" customHeight="1">
      <c r="A45" s="345">
        <f t="shared" si="6"/>
        <v>27</v>
      </c>
      <c r="B45" s="407" t="s">
        <v>535</v>
      </c>
      <c r="C45" s="346" t="s">
        <v>226</v>
      </c>
      <c r="D45" s="368">
        <f>Sheet1!D25</f>
        <v>120628</v>
      </c>
      <c r="E45" s="350">
        <f>Sheet1!D26</f>
        <v>127667</v>
      </c>
      <c r="F45" s="339">
        <f>Sheet1!D26</f>
        <v>127667</v>
      </c>
      <c r="G45" s="339">
        <f>Sheet1!D26</f>
        <v>127667</v>
      </c>
      <c r="H45" s="404">
        <f t="shared" si="3"/>
        <v>1.0583529528799285</v>
      </c>
      <c r="I45" s="350">
        <f>Sheet1!D28</f>
        <v>133702</v>
      </c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403">
        <f t="shared" si="4"/>
        <v>1.0472714170459085</v>
      </c>
      <c r="U45" s="403">
        <f t="shared" si="5"/>
        <v>1</v>
      </c>
      <c r="V45" s="462"/>
      <c r="W45" s="462" t="s">
        <v>66</v>
      </c>
      <c r="X45" s="462"/>
      <c r="Y45" s="463"/>
    </row>
    <row r="46" spans="1:25" s="448" customFormat="1" ht="36" customHeight="1">
      <c r="A46" s="345">
        <f t="shared" si="6"/>
        <v>28</v>
      </c>
      <c r="B46" s="407" t="s">
        <v>534</v>
      </c>
      <c r="C46" s="346" t="s">
        <v>46</v>
      </c>
      <c r="D46" s="428">
        <v>100</v>
      </c>
      <c r="E46" s="432">
        <v>100</v>
      </c>
      <c r="F46" s="431">
        <v>100</v>
      </c>
      <c r="G46" s="431">
        <v>100</v>
      </c>
      <c r="H46" s="404">
        <f t="shared" si="3"/>
        <v>1</v>
      </c>
      <c r="I46" s="432">
        <v>100</v>
      </c>
      <c r="J46" s="371"/>
      <c r="K46" s="371"/>
      <c r="L46" s="371"/>
      <c r="M46" s="371"/>
      <c r="N46" s="371"/>
      <c r="O46" s="371"/>
      <c r="P46" s="371"/>
      <c r="Q46" s="371"/>
      <c r="R46" s="371"/>
      <c r="S46" s="371"/>
      <c r="T46" s="403">
        <f t="shared" si="4"/>
        <v>1</v>
      </c>
      <c r="U46" s="403">
        <f t="shared" si="5"/>
        <v>1</v>
      </c>
      <c r="V46" s="462"/>
      <c r="W46" s="462" t="s">
        <v>66</v>
      </c>
      <c r="X46" s="462"/>
      <c r="Y46" s="463"/>
    </row>
    <row r="47" spans="1:25" s="450" customFormat="1" ht="34.5" customHeight="1" hidden="1">
      <c r="A47" s="357">
        <f t="shared" si="6"/>
        <v>29</v>
      </c>
      <c r="B47" s="360" t="s">
        <v>757</v>
      </c>
      <c r="C47" s="358" t="s">
        <v>90</v>
      </c>
      <c r="D47" s="359">
        <v>130</v>
      </c>
      <c r="E47" s="359">
        <v>130</v>
      </c>
      <c r="F47" s="339">
        <v>130</v>
      </c>
      <c r="G47" s="339">
        <v>130</v>
      </c>
      <c r="H47" s="404">
        <f t="shared" si="3"/>
        <v>1</v>
      </c>
      <c r="I47" s="359">
        <v>130</v>
      </c>
      <c r="J47" s="372"/>
      <c r="K47" s="372"/>
      <c r="L47" s="372"/>
      <c r="M47" s="372"/>
      <c r="N47" s="372"/>
      <c r="O47" s="372"/>
      <c r="P47" s="372"/>
      <c r="Q47" s="372"/>
      <c r="R47" s="372"/>
      <c r="S47" s="372"/>
      <c r="T47" s="403">
        <f t="shared" si="4"/>
        <v>1</v>
      </c>
      <c r="U47" s="403">
        <f t="shared" si="5"/>
        <v>1</v>
      </c>
      <c r="V47" s="460"/>
      <c r="W47" s="460"/>
      <c r="Y47" s="697"/>
    </row>
    <row r="48" spans="1:25" s="448" customFormat="1" ht="31.5" hidden="1">
      <c r="A48" s="345">
        <f t="shared" si="6"/>
        <v>30</v>
      </c>
      <c r="B48" s="407" t="s">
        <v>754</v>
      </c>
      <c r="C48" s="346" t="s">
        <v>46</v>
      </c>
      <c r="D48" s="339">
        <f>D47/130*100</f>
        <v>100</v>
      </c>
      <c r="E48" s="409">
        <v>100</v>
      </c>
      <c r="F48" s="339">
        <v>100</v>
      </c>
      <c r="G48" s="339">
        <v>100</v>
      </c>
      <c r="H48" s="404">
        <f t="shared" si="3"/>
        <v>1</v>
      </c>
      <c r="I48" s="409">
        <v>100</v>
      </c>
      <c r="J48" s="373"/>
      <c r="K48" s="373"/>
      <c r="L48" s="373"/>
      <c r="M48" s="373"/>
      <c r="N48" s="373"/>
      <c r="O48" s="373"/>
      <c r="P48" s="373"/>
      <c r="Q48" s="373"/>
      <c r="R48" s="373"/>
      <c r="S48" s="373"/>
      <c r="T48" s="403">
        <f t="shared" si="4"/>
        <v>1</v>
      </c>
      <c r="U48" s="403">
        <f t="shared" si="5"/>
        <v>1</v>
      </c>
      <c r="V48" s="462"/>
      <c r="W48" s="462"/>
      <c r="X48" s="478"/>
      <c r="Y48" s="697"/>
    </row>
    <row r="49" spans="1:25" s="448" customFormat="1" ht="35.25" customHeight="1">
      <c r="A49" s="345">
        <v>29</v>
      </c>
      <c r="B49" s="407" t="s">
        <v>750</v>
      </c>
      <c r="C49" s="346" t="s">
        <v>226</v>
      </c>
      <c r="D49" s="368">
        <f>Sheet1!D25</f>
        <v>120628</v>
      </c>
      <c r="E49" s="350">
        <f>Sheet1!D26</f>
        <v>127667</v>
      </c>
      <c r="F49" s="339">
        <f>Sheet1!D26</f>
        <v>127667</v>
      </c>
      <c r="G49" s="339">
        <f>Sheet1!D26</f>
        <v>127667</v>
      </c>
      <c r="H49" s="404">
        <f t="shared" si="3"/>
        <v>1.0583529528799285</v>
      </c>
      <c r="I49" s="350">
        <f>Sheet1!D28</f>
        <v>133702</v>
      </c>
      <c r="J49" s="374"/>
      <c r="K49" s="374"/>
      <c r="L49" s="374"/>
      <c r="M49" s="374"/>
      <c r="N49" s="374"/>
      <c r="O49" s="374"/>
      <c r="P49" s="374"/>
      <c r="Q49" s="374"/>
      <c r="R49" s="374"/>
      <c r="S49" s="374"/>
      <c r="T49" s="403">
        <f t="shared" si="4"/>
        <v>1.0472714170459085</v>
      </c>
      <c r="U49" s="403">
        <f t="shared" si="5"/>
        <v>1</v>
      </c>
      <c r="V49" s="462"/>
      <c r="W49" s="462" t="s">
        <v>66</v>
      </c>
      <c r="X49" s="462"/>
      <c r="Y49" s="463"/>
    </row>
    <row r="50" spans="1:25" s="448" customFormat="1" ht="36" customHeight="1">
      <c r="A50" s="345">
        <f t="shared" si="6"/>
        <v>30</v>
      </c>
      <c r="B50" s="407" t="s">
        <v>751</v>
      </c>
      <c r="C50" s="346" t="s">
        <v>46</v>
      </c>
      <c r="D50" s="422">
        <v>100</v>
      </c>
      <c r="E50" s="422">
        <v>100</v>
      </c>
      <c r="F50" s="428">
        <v>100</v>
      </c>
      <c r="G50" s="428">
        <v>100</v>
      </c>
      <c r="H50" s="404">
        <f t="shared" si="3"/>
        <v>1</v>
      </c>
      <c r="I50" s="422">
        <v>100</v>
      </c>
      <c r="J50" s="373"/>
      <c r="K50" s="373"/>
      <c r="L50" s="373"/>
      <c r="M50" s="373"/>
      <c r="N50" s="373"/>
      <c r="O50" s="373"/>
      <c r="P50" s="373"/>
      <c r="Q50" s="373"/>
      <c r="R50" s="373"/>
      <c r="S50" s="373"/>
      <c r="T50" s="403">
        <f t="shared" si="4"/>
        <v>1</v>
      </c>
      <c r="U50" s="403">
        <f t="shared" si="5"/>
        <v>1</v>
      </c>
      <c r="V50" s="462"/>
      <c r="W50" s="462" t="s">
        <v>66</v>
      </c>
      <c r="X50" s="462"/>
      <c r="Y50" s="463"/>
    </row>
    <row r="51" spans="1:25" s="449" customFormat="1" ht="16.5" customHeight="1">
      <c r="A51" s="351" t="s">
        <v>6</v>
      </c>
      <c r="B51" s="412" t="s">
        <v>62</v>
      </c>
      <c r="C51" s="352"/>
      <c r="D51" s="413"/>
      <c r="E51" s="319"/>
      <c r="F51" s="362"/>
      <c r="G51" s="362"/>
      <c r="H51" s="362"/>
      <c r="I51" s="354"/>
      <c r="J51" s="355"/>
      <c r="K51" s="355"/>
      <c r="L51" s="355"/>
      <c r="M51" s="355"/>
      <c r="N51" s="355"/>
      <c r="O51" s="355"/>
      <c r="P51" s="355"/>
      <c r="Q51" s="355"/>
      <c r="R51" s="355"/>
      <c r="S51" s="355"/>
      <c r="T51" s="318"/>
      <c r="U51" s="318"/>
      <c r="V51" s="458"/>
      <c r="W51" s="458"/>
      <c r="X51" s="458"/>
      <c r="Y51" s="464"/>
    </row>
    <row r="52" spans="1:25" s="448" customFormat="1" ht="24.75" customHeight="1">
      <c r="A52" s="345">
        <f>A50+1</f>
        <v>31</v>
      </c>
      <c r="B52" s="407" t="s">
        <v>808</v>
      </c>
      <c r="C52" s="346" t="s">
        <v>65</v>
      </c>
      <c r="D52" s="359">
        <v>263895</v>
      </c>
      <c r="E52" s="350">
        <v>263895</v>
      </c>
      <c r="F52" s="339">
        <v>134302</v>
      </c>
      <c r="G52" s="350">
        <v>268604</v>
      </c>
      <c r="H52" s="400">
        <f>G52/D52</f>
        <v>1.0178442183444172</v>
      </c>
      <c r="I52" s="350">
        <f>G52</f>
        <v>268604</v>
      </c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403">
        <f>I52/G52</f>
        <v>1</v>
      </c>
      <c r="U52" s="403">
        <f>G52/E52</f>
        <v>1.0178442183444172</v>
      </c>
      <c r="V52" s="462" t="s">
        <v>66</v>
      </c>
      <c r="W52" s="462"/>
      <c r="X52" s="462"/>
      <c r="Y52" s="463"/>
    </row>
    <row r="53" spans="1:25" s="448" customFormat="1" ht="34.5" customHeight="1">
      <c r="A53" s="345">
        <f>A52+1</f>
        <v>32</v>
      </c>
      <c r="B53" s="407" t="s">
        <v>765</v>
      </c>
      <c r="C53" s="346" t="s">
        <v>65</v>
      </c>
      <c r="D53" s="359">
        <v>111690</v>
      </c>
      <c r="E53" s="350">
        <v>111690</v>
      </c>
      <c r="F53" s="339">
        <v>58708</v>
      </c>
      <c r="G53" s="350">
        <v>117416</v>
      </c>
      <c r="H53" s="400">
        <f aca="true" t="shared" si="7" ref="H53:H59">G53/D53</f>
        <v>1.0512668994538454</v>
      </c>
      <c r="I53" s="350">
        <f>G53</f>
        <v>117416</v>
      </c>
      <c r="J53" s="346"/>
      <c r="K53" s="346"/>
      <c r="L53" s="346"/>
      <c r="M53" s="346"/>
      <c r="N53" s="346"/>
      <c r="O53" s="346"/>
      <c r="P53" s="346"/>
      <c r="Q53" s="346"/>
      <c r="R53" s="346"/>
      <c r="S53" s="346"/>
      <c r="T53" s="403">
        <f aca="true" t="shared" si="8" ref="T53:T59">I53/G53</f>
        <v>1</v>
      </c>
      <c r="U53" s="403">
        <f aca="true" t="shared" si="9" ref="U53:U59">G53/E53</f>
        <v>1.0512668994538454</v>
      </c>
      <c r="V53" s="462" t="s">
        <v>66</v>
      </c>
      <c r="W53" s="462"/>
      <c r="X53" s="462"/>
      <c r="Y53" s="463"/>
    </row>
    <row r="54" spans="1:25" s="448" customFormat="1" ht="34.5" customHeight="1">
      <c r="A54" s="345">
        <f aca="true" t="shared" si="10" ref="A54:A59">A53+1</f>
        <v>33</v>
      </c>
      <c r="B54" s="407" t="s">
        <v>532</v>
      </c>
      <c r="C54" s="346" t="s">
        <v>226</v>
      </c>
      <c r="D54" s="359">
        <f>Sheet1!D25</f>
        <v>120628</v>
      </c>
      <c r="E54" s="350">
        <f>Sheet1!D26</f>
        <v>127667</v>
      </c>
      <c r="F54" s="339">
        <f>Sheet1!D26</f>
        <v>127667</v>
      </c>
      <c r="G54" s="350">
        <f>Sheet1!D26</f>
        <v>127667</v>
      </c>
      <c r="H54" s="400">
        <f t="shared" si="7"/>
        <v>1.0583529528799285</v>
      </c>
      <c r="I54" s="350">
        <f>Sheet1!D28</f>
        <v>133702</v>
      </c>
      <c r="J54" s="346"/>
      <c r="K54" s="346"/>
      <c r="L54" s="346"/>
      <c r="M54" s="346"/>
      <c r="N54" s="346"/>
      <c r="O54" s="346"/>
      <c r="P54" s="346"/>
      <c r="Q54" s="346"/>
      <c r="R54" s="346"/>
      <c r="S54" s="346"/>
      <c r="T54" s="403">
        <f t="shared" si="8"/>
        <v>1.0472714170459085</v>
      </c>
      <c r="U54" s="403">
        <f t="shared" si="9"/>
        <v>1</v>
      </c>
      <c r="V54" s="462"/>
      <c r="W54" s="462" t="s">
        <v>66</v>
      </c>
      <c r="X54" s="462"/>
      <c r="Y54" s="463"/>
    </row>
    <row r="55" spans="1:25" s="448" customFormat="1" ht="32.25" customHeight="1">
      <c r="A55" s="345">
        <f t="shared" si="10"/>
        <v>34</v>
      </c>
      <c r="B55" s="407" t="s">
        <v>533</v>
      </c>
      <c r="C55" s="346" t="s">
        <v>46</v>
      </c>
      <c r="D55" s="423">
        <f>D54/Sheet1!D25*100</f>
        <v>100</v>
      </c>
      <c r="E55" s="422">
        <v>100</v>
      </c>
      <c r="F55" s="376">
        <v>100</v>
      </c>
      <c r="G55" s="422">
        <v>100</v>
      </c>
      <c r="H55" s="400">
        <f t="shared" si="7"/>
        <v>1</v>
      </c>
      <c r="I55" s="422">
        <v>100</v>
      </c>
      <c r="J55" s="375"/>
      <c r="K55" s="375"/>
      <c r="L55" s="375"/>
      <c r="M55" s="375"/>
      <c r="N55" s="375"/>
      <c r="O55" s="375"/>
      <c r="P55" s="375"/>
      <c r="Q55" s="375"/>
      <c r="R55" s="375"/>
      <c r="S55" s="375"/>
      <c r="T55" s="403">
        <f t="shared" si="8"/>
        <v>1</v>
      </c>
      <c r="U55" s="403">
        <f t="shared" si="9"/>
        <v>1</v>
      </c>
      <c r="V55" s="462"/>
      <c r="W55" s="462" t="s">
        <v>66</v>
      </c>
      <c r="X55" s="462"/>
      <c r="Y55" s="463"/>
    </row>
    <row r="56" spans="1:25" s="448" customFormat="1" ht="33.75" customHeight="1" hidden="1">
      <c r="A56" s="345">
        <f t="shared" si="10"/>
        <v>35</v>
      </c>
      <c r="B56" s="407" t="s">
        <v>756</v>
      </c>
      <c r="C56" s="346" t="s">
        <v>90</v>
      </c>
      <c r="D56" s="483">
        <v>130</v>
      </c>
      <c r="E56" s="350">
        <v>130</v>
      </c>
      <c r="F56" s="339">
        <v>130</v>
      </c>
      <c r="G56" s="416">
        <v>130</v>
      </c>
      <c r="H56" s="400">
        <f t="shared" si="7"/>
        <v>1</v>
      </c>
      <c r="I56" s="350">
        <v>130</v>
      </c>
      <c r="J56" s="346"/>
      <c r="K56" s="346"/>
      <c r="L56" s="346"/>
      <c r="M56" s="346"/>
      <c r="N56" s="346"/>
      <c r="O56" s="346"/>
      <c r="P56" s="346"/>
      <c r="Q56" s="346"/>
      <c r="R56" s="346"/>
      <c r="S56" s="346"/>
      <c r="T56" s="403">
        <f t="shared" si="8"/>
        <v>1</v>
      </c>
      <c r="U56" s="403">
        <f t="shared" si="9"/>
        <v>1</v>
      </c>
      <c r="V56" s="462"/>
      <c r="W56" s="462"/>
      <c r="X56" s="462"/>
      <c r="Y56" s="463"/>
    </row>
    <row r="57" spans="1:25" s="448" customFormat="1" ht="35.25" customHeight="1" hidden="1">
      <c r="A57" s="345">
        <f t="shared" si="10"/>
        <v>36</v>
      </c>
      <c r="B57" s="407" t="s">
        <v>755</v>
      </c>
      <c r="C57" s="346" t="s">
        <v>46</v>
      </c>
      <c r="D57" s="377">
        <f>D56/130*100</f>
        <v>100</v>
      </c>
      <c r="E57" s="422">
        <v>100</v>
      </c>
      <c r="F57" s="377">
        <v>100</v>
      </c>
      <c r="G57" s="377">
        <v>100</v>
      </c>
      <c r="H57" s="400">
        <f t="shared" si="7"/>
        <v>1</v>
      </c>
      <c r="I57" s="422">
        <v>100</v>
      </c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403">
        <f t="shared" si="8"/>
        <v>1</v>
      </c>
      <c r="U57" s="403">
        <f t="shared" si="9"/>
        <v>1</v>
      </c>
      <c r="V57" s="462"/>
      <c r="W57" s="462"/>
      <c r="X57" s="462"/>
      <c r="Y57" s="463" t="s">
        <v>829</v>
      </c>
    </row>
    <row r="58" spans="1:25" s="450" customFormat="1" ht="33.75" customHeight="1">
      <c r="A58" s="357">
        <v>35</v>
      </c>
      <c r="B58" s="360" t="s">
        <v>752</v>
      </c>
      <c r="C58" s="358" t="s">
        <v>226</v>
      </c>
      <c r="D58" s="364">
        <f>Sheet1!D25</f>
        <v>120628</v>
      </c>
      <c r="E58" s="359">
        <f>Sheet1!D26</f>
        <v>127667</v>
      </c>
      <c r="F58" s="359">
        <f>Sheet1!D26</f>
        <v>127667</v>
      </c>
      <c r="G58" s="364">
        <f>Sheet1!D26</f>
        <v>127667</v>
      </c>
      <c r="H58" s="400">
        <v>1</v>
      </c>
      <c r="I58" s="359">
        <f>Sheet1!D26</f>
        <v>127667</v>
      </c>
      <c r="J58" s="358"/>
      <c r="K58" s="358"/>
      <c r="L58" s="358"/>
      <c r="M58" s="358"/>
      <c r="N58" s="358"/>
      <c r="O58" s="358"/>
      <c r="P58" s="358"/>
      <c r="Q58" s="358"/>
      <c r="R58" s="358"/>
      <c r="S58" s="358"/>
      <c r="T58" s="403">
        <f t="shared" si="8"/>
        <v>1</v>
      </c>
      <c r="U58" s="403">
        <f t="shared" si="9"/>
        <v>1</v>
      </c>
      <c r="V58" s="460"/>
      <c r="W58" s="460" t="s">
        <v>66</v>
      </c>
      <c r="X58" s="460"/>
      <c r="Y58" s="459"/>
    </row>
    <row r="59" spans="1:25" s="450" customFormat="1" ht="34.5" customHeight="1">
      <c r="A59" s="357">
        <f t="shared" si="10"/>
        <v>36</v>
      </c>
      <c r="B59" s="360" t="s">
        <v>753</v>
      </c>
      <c r="C59" s="358" t="s">
        <v>46</v>
      </c>
      <c r="D59" s="423">
        <f>'BM02_Chi Tieu'!D58/Sheet1!D25*100</f>
        <v>100</v>
      </c>
      <c r="E59" s="423">
        <v>100</v>
      </c>
      <c r="F59" s="378">
        <v>100</v>
      </c>
      <c r="G59" s="423">
        <v>100</v>
      </c>
      <c r="H59" s="400">
        <f t="shared" si="7"/>
        <v>1</v>
      </c>
      <c r="I59" s="423">
        <f>Sheet1!D28</f>
        <v>133702</v>
      </c>
      <c r="J59" s="379"/>
      <c r="K59" s="379"/>
      <c r="L59" s="379"/>
      <c r="M59" s="379"/>
      <c r="N59" s="379"/>
      <c r="O59" s="379"/>
      <c r="P59" s="379"/>
      <c r="Q59" s="379"/>
      <c r="R59" s="379"/>
      <c r="S59" s="379"/>
      <c r="T59" s="403">
        <f t="shared" si="8"/>
        <v>1337.02</v>
      </c>
      <c r="U59" s="403">
        <f t="shared" si="9"/>
        <v>1</v>
      </c>
      <c r="V59" s="460"/>
      <c r="W59" s="460" t="s">
        <v>66</v>
      </c>
      <c r="X59" s="460"/>
      <c r="Y59" s="459"/>
    </row>
    <row r="60" spans="1:25" s="449" customFormat="1" ht="21" customHeight="1">
      <c r="A60" s="351" t="s">
        <v>183</v>
      </c>
      <c r="B60" s="412" t="s">
        <v>7</v>
      </c>
      <c r="C60" s="361"/>
      <c r="D60" s="343"/>
      <c r="E60" s="342"/>
      <c r="F60" s="413"/>
      <c r="G60" s="362"/>
      <c r="H60" s="362"/>
      <c r="I60" s="354"/>
      <c r="J60" s="355"/>
      <c r="K60" s="355"/>
      <c r="L60" s="355"/>
      <c r="M60" s="355"/>
      <c r="N60" s="355"/>
      <c r="O60" s="355"/>
      <c r="P60" s="355"/>
      <c r="Q60" s="355"/>
      <c r="R60" s="355"/>
      <c r="S60" s="355"/>
      <c r="T60" s="319"/>
      <c r="U60" s="319"/>
      <c r="V60" s="458"/>
      <c r="W60" s="458"/>
      <c r="X60" s="458"/>
      <c r="Y60" s="464"/>
    </row>
    <row r="61" spans="1:25" ht="36" customHeight="1">
      <c r="A61" s="380">
        <v>37</v>
      </c>
      <c r="B61" s="381" t="s">
        <v>810</v>
      </c>
      <c r="C61" s="687" t="s">
        <v>811</v>
      </c>
      <c r="D61" s="484">
        <f>D62+D63</f>
        <v>2974</v>
      </c>
      <c r="E61" s="417">
        <v>3583</v>
      </c>
      <c r="F61" s="417">
        <v>4214</v>
      </c>
      <c r="G61" s="417">
        <f>G63+G62</f>
        <v>4314</v>
      </c>
      <c r="H61" s="419">
        <f>G61/D61</f>
        <v>1.4505716207128447</v>
      </c>
      <c r="I61" s="417">
        <f>I62+I63</f>
        <v>4514</v>
      </c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476">
        <f>I61/G61</f>
        <v>1.046360686138155</v>
      </c>
      <c r="U61" s="421">
        <f>G61/E61</f>
        <v>1.204018978509629</v>
      </c>
      <c r="V61" s="466" t="s">
        <v>66</v>
      </c>
      <c r="W61" s="466"/>
      <c r="X61" s="466"/>
      <c r="Y61" s="467"/>
    </row>
    <row r="62" spans="1:25" ht="15.75">
      <c r="A62" s="382"/>
      <c r="B62" s="383" t="s">
        <v>812</v>
      </c>
      <c r="C62" s="688"/>
      <c r="D62" s="317">
        <v>96</v>
      </c>
      <c r="E62" s="417">
        <v>96</v>
      </c>
      <c r="F62" s="418">
        <v>96</v>
      </c>
      <c r="G62" s="418">
        <v>96</v>
      </c>
      <c r="H62" s="419">
        <f>G62/D62</f>
        <v>1</v>
      </c>
      <c r="I62" s="417">
        <f>G62</f>
        <v>96</v>
      </c>
      <c r="J62" s="321"/>
      <c r="K62" s="321"/>
      <c r="L62" s="321"/>
      <c r="M62" s="321"/>
      <c r="N62" s="321"/>
      <c r="O62" s="321"/>
      <c r="P62" s="321"/>
      <c r="Q62" s="321"/>
      <c r="R62" s="321"/>
      <c r="S62" s="321"/>
      <c r="T62" s="476">
        <f>I62/G62</f>
        <v>1</v>
      </c>
      <c r="U62" s="421"/>
      <c r="V62" s="466"/>
      <c r="W62" s="466"/>
      <c r="X62" s="466"/>
      <c r="Y62" s="467"/>
    </row>
    <row r="63" spans="1:25" ht="15.75">
      <c r="A63" s="384"/>
      <c r="B63" s="385" t="s">
        <v>813</v>
      </c>
      <c r="C63" s="689"/>
      <c r="D63" s="317">
        <v>2878</v>
      </c>
      <c r="E63" s="417">
        <v>3487</v>
      </c>
      <c r="F63" s="418">
        <v>4118</v>
      </c>
      <c r="G63" s="418">
        <f>F63+100</f>
        <v>4218</v>
      </c>
      <c r="H63" s="419">
        <f>G63/D63</f>
        <v>1.4656011118832522</v>
      </c>
      <c r="I63" s="417">
        <f>G63+200</f>
        <v>4418</v>
      </c>
      <c r="J63" s="321"/>
      <c r="K63" s="321"/>
      <c r="L63" s="321"/>
      <c r="M63" s="321"/>
      <c r="N63" s="321"/>
      <c r="O63" s="321"/>
      <c r="P63" s="321"/>
      <c r="Q63" s="321"/>
      <c r="R63" s="321"/>
      <c r="S63" s="321"/>
      <c r="T63" s="476">
        <f>I63/G63</f>
        <v>1.047415836889521</v>
      </c>
      <c r="U63" s="421"/>
      <c r="V63" s="466"/>
      <c r="W63" s="466"/>
      <c r="X63" s="466"/>
      <c r="Y63" s="467"/>
    </row>
    <row r="64" spans="1:25" ht="35.25" customHeight="1">
      <c r="A64" s="380">
        <v>38</v>
      </c>
      <c r="B64" s="381" t="s">
        <v>790</v>
      </c>
      <c r="C64" s="425"/>
      <c r="D64" s="417"/>
      <c r="E64" s="417"/>
      <c r="F64" s="418"/>
      <c r="G64" s="418"/>
      <c r="H64" s="419"/>
      <c r="I64" s="417"/>
      <c r="J64" s="321"/>
      <c r="K64" s="321"/>
      <c r="L64" s="321"/>
      <c r="M64" s="321"/>
      <c r="N64" s="321"/>
      <c r="O64" s="321"/>
      <c r="P64" s="321"/>
      <c r="Q64" s="321"/>
      <c r="R64" s="321"/>
      <c r="S64" s="321"/>
      <c r="T64" s="476"/>
      <c r="U64" s="421"/>
      <c r="V64" s="466" t="s">
        <v>66</v>
      </c>
      <c r="W64" s="466"/>
      <c r="X64" s="466"/>
      <c r="Y64" s="467"/>
    </row>
    <row r="65" spans="1:25" ht="15.75">
      <c r="A65" s="382"/>
      <c r="B65" s="383" t="s">
        <v>814</v>
      </c>
      <c r="C65" s="675" t="s">
        <v>46</v>
      </c>
      <c r="D65" s="317">
        <v>100</v>
      </c>
      <c r="E65" s="417">
        <v>100</v>
      </c>
      <c r="F65" s="418">
        <v>109</v>
      </c>
      <c r="G65" s="418">
        <v>110</v>
      </c>
      <c r="H65" s="419">
        <f>G65/D65</f>
        <v>1.1</v>
      </c>
      <c r="I65" s="417">
        <f>G65</f>
        <v>110</v>
      </c>
      <c r="J65" s="321"/>
      <c r="K65" s="321"/>
      <c r="L65" s="321"/>
      <c r="M65" s="321"/>
      <c r="N65" s="321"/>
      <c r="O65" s="321"/>
      <c r="P65" s="321"/>
      <c r="Q65" s="321"/>
      <c r="R65" s="321"/>
      <c r="S65" s="321"/>
      <c r="T65" s="476">
        <f>I65/G65</f>
        <v>1</v>
      </c>
      <c r="U65" s="421">
        <f aca="true" t="shared" si="11" ref="U65:U78">G65/E65</f>
        <v>1.1</v>
      </c>
      <c r="V65" s="466"/>
      <c r="W65" s="466"/>
      <c r="X65" s="466"/>
      <c r="Y65" s="467"/>
    </row>
    <row r="66" spans="1:25" ht="15.75">
      <c r="A66" s="386"/>
      <c r="B66" s="387" t="s">
        <v>815</v>
      </c>
      <c r="C66" s="676"/>
      <c r="D66" s="317">
        <v>100</v>
      </c>
      <c r="E66" s="417">
        <v>100</v>
      </c>
      <c r="F66" s="418">
        <v>111</v>
      </c>
      <c r="G66" s="418">
        <v>111</v>
      </c>
      <c r="H66" s="419">
        <f aca="true" t="shared" si="12" ref="H66:H76">G66/D66</f>
        <v>1.11</v>
      </c>
      <c r="I66" s="417">
        <f>G66</f>
        <v>111</v>
      </c>
      <c r="J66" s="321"/>
      <c r="K66" s="321"/>
      <c r="L66" s="321"/>
      <c r="M66" s="321"/>
      <c r="N66" s="321"/>
      <c r="O66" s="321"/>
      <c r="P66" s="321"/>
      <c r="Q66" s="321"/>
      <c r="R66" s="321"/>
      <c r="S66" s="321"/>
      <c r="T66" s="476">
        <f aca="true" t="shared" si="13" ref="T66:T76">I66/G66</f>
        <v>1</v>
      </c>
      <c r="U66" s="421">
        <f t="shared" si="11"/>
        <v>1.11</v>
      </c>
      <c r="V66" s="466"/>
      <c r="W66" s="466"/>
      <c r="X66" s="466"/>
      <c r="Y66" s="467"/>
    </row>
    <row r="67" spans="1:25" ht="15.75">
      <c r="A67" s="384"/>
      <c r="B67" s="385" t="s">
        <v>816</v>
      </c>
      <c r="C67" s="677"/>
      <c r="D67" s="317">
        <v>45</v>
      </c>
      <c r="E67" s="417">
        <v>50</v>
      </c>
      <c r="F67" s="418">
        <v>77</v>
      </c>
      <c r="G67" s="418">
        <v>80</v>
      </c>
      <c r="H67" s="419">
        <f t="shared" si="12"/>
        <v>1.7777777777777777</v>
      </c>
      <c r="I67" s="417">
        <f>G67</f>
        <v>80</v>
      </c>
      <c r="J67" s="321"/>
      <c r="K67" s="321"/>
      <c r="L67" s="321"/>
      <c r="M67" s="321"/>
      <c r="N67" s="321"/>
      <c r="O67" s="321"/>
      <c r="P67" s="321"/>
      <c r="Q67" s="321"/>
      <c r="R67" s="321"/>
      <c r="S67" s="321"/>
      <c r="T67" s="476">
        <f t="shared" si="13"/>
        <v>1</v>
      </c>
      <c r="U67" s="421">
        <f t="shared" si="11"/>
        <v>1.6</v>
      </c>
      <c r="V67" s="466"/>
      <c r="W67" s="466"/>
      <c r="X67" s="466"/>
      <c r="Y67" s="467"/>
    </row>
    <row r="68" spans="1:25" ht="20.25" customHeight="1">
      <c r="A68" s="357">
        <v>39</v>
      </c>
      <c r="B68" s="381" t="s">
        <v>791</v>
      </c>
      <c r="C68" s="681" t="s">
        <v>46</v>
      </c>
      <c r="D68" s="417"/>
      <c r="E68" s="417"/>
      <c r="F68" s="418"/>
      <c r="G68" s="418"/>
      <c r="H68" s="419"/>
      <c r="I68" s="417"/>
      <c r="J68" s="321"/>
      <c r="K68" s="321"/>
      <c r="L68" s="321"/>
      <c r="M68" s="321"/>
      <c r="N68" s="321"/>
      <c r="O68" s="321"/>
      <c r="P68" s="321"/>
      <c r="Q68" s="321"/>
      <c r="R68" s="321"/>
      <c r="S68" s="321"/>
      <c r="T68" s="476"/>
      <c r="U68" s="421"/>
      <c r="V68" s="466" t="s">
        <v>66</v>
      </c>
      <c r="W68" s="466"/>
      <c r="X68" s="466"/>
      <c r="Y68" s="467"/>
    </row>
    <row r="69" spans="1:25" ht="15.75">
      <c r="A69" s="388"/>
      <c r="B69" s="389" t="s">
        <v>814</v>
      </c>
      <c r="C69" s="682"/>
      <c r="D69" s="317">
        <v>99</v>
      </c>
      <c r="E69" s="417">
        <v>99</v>
      </c>
      <c r="F69" s="418">
        <v>100</v>
      </c>
      <c r="G69" s="418">
        <f>F69</f>
        <v>100</v>
      </c>
      <c r="H69" s="419">
        <f t="shared" si="12"/>
        <v>1.0101010101010102</v>
      </c>
      <c r="I69" s="417">
        <v>100</v>
      </c>
      <c r="J69" s="321"/>
      <c r="K69" s="321"/>
      <c r="L69" s="321"/>
      <c r="M69" s="321"/>
      <c r="N69" s="321"/>
      <c r="O69" s="321"/>
      <c r="P69" s="321"/>
      <c r="Q69" s="321"/>
      <c r="R69" s="321"/>
      <c r="S69" s="321"/>
      <c r="T69" s="476">
        <f t="shared" si="13"/>
        <v>1</v>
      </c>
      <c r="U69" s="421">
        <f t="shared" si="11"/>
        <v>1.0101010101010102</v>
      </c>
      <c r="V69" s="466"/>
      <c r="W69" s="466"/>
      <c r="X69" s="466"/>
      <c r="Y69" s="467"/>
    </row>
    <row r="70" spans="1:25" ht="15.75">
      <c r="A70" s="390"/>
      <c r="B70" s="391" t="s">
        <v>815</v>
      </c>
      <c r="C70" s="682"/>
      <c r="D70" s="317">
        <v>99</v>
      </c>
      <c r="E70" s="417">
        <v>95</v>
      </c>
      <c r="F70" s="418">
        <f>D70+1</f>
        <v>100</v>
      </c>
      <c r="G70" s="418">
        <v>100</v>
      </c>
      <c r="H70" s="419">
        <f t="shared" si="12"/>
        <v>1.0101010101010102</v>
      </c>
      <c r="I70" s="417">
        <v>100</v>
      </c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476">
        <f t="shared" si="13"/>
        <v>1</v>
      </c>
      <c r="U70" s="421">
        <f t="shared" si="11"/>
        <v>1.0526315789473684</v>
      </c>
      <c r="V70" s="466"/>
      <c r="W70" s="466"/>
      <c r="X70" s="466"/>
      <c r="Y70" s="467"/>
    </row>
    <row r="71" spans="1:25" ht="15.75">
      <c r="A71" s="392"/>
      <c r="B71" s="393" t="s">
        <v>816</v>
      </c>
      <c r="C71" s="683"/>
      <c r="D71" s="317">
        <v>50</v>
      </c>
      <c r="E71" s="417">
        <v>50</v>
      </c>
      <c r="F71" s="418">
        <f>D71+2</f>
        <v>52</v>
      </c>
      <c r="G71" s="418">
        <v>55</v>
      </c>
      <c r="H71" s="419">
        <f t="shared" si="12"/>
        <v>1.1</v>
      </c>
      <c r="I71" s="417">
        <v>60</v>
      </c>
      <c r="J71" s="321"/>
      <c r="K71" s="321"/>
      <c r="L71" s="321"/>
      <c r="M71" s="321"/>
      <c r="N71" s="321"/>
      <c r="O71" s="321"/>
      <c r="P71" s="321"/>
      <c r="Q71" s="321"/>
      <c r="R71" s="321"/>
      <c r="S71" s="321"/>
      <c r="T71" s="476">
        <f t="shared" si="13"/>
        <v>1.0909090909090908</v>
      </c>
      <c r="U71" s="421">
        <f t="shared" si="11"/>
        <v>1.1</v>
      </c>
      <c r="V71" s="466"/>
      <c r="W71" s="466"/>
      <c r="X71" s="466"/>
      <c r="Y71" s="467"/>
    </row>
    <row r="72" spans="1:25" ht="51.75" customHeight="1">
      <c r="A72" s="215">
        <v>40</v>
      </c>
      <c r="B72" s="394" t="s">
        <v>817</v>
      </c>
      <c r="C72" s="345" t="s">
        <v>46</v>
      </c>
      <c r="D72" s="417">
        <v>100</v>
      </c>
      <c r="E72" s="417">
        <v>100</v>
      </c>
      <c r="F72" s="418">
        <v>100</v>
      </c>
      <c r="G72" s="418">
        <v>100</v>
      </c>
      <c r="H72" s="419">
        <f t="shared" si="12"/>
        <v>1</v>
      </c>
      <c r="I72" s="417">
        <f>G72</f>
        <v>100</v>
      </c>
      <c r="J72" s="321"/>
      <c r="K72" s="321"/>
      <c r="L72" s="321"/>
      <c r="M72" s="321"/>
      <c r="N72" s="321"/>
      <c r="O72" s="321"/>
      <c r="P72" s="321"/>
      <c r="Q72" s="321"/>
      <c r="R72" s="321"/>
      <c r="S72" s="321"/>
      <c r="T72" s="476">
        <f t="shared" si="13"/>
        <v>1</v>
      </c>
      <c r="U72" s="421">
        <f t="shared" si="11"/>
        <v>1</v>
      </c>
      <c r="V72" s="466"/>
      <c r="W72" s="466" t="s">
        <v>66</v>
      </c>
      <c r="X72" s="466"/>
      <c r="Y72" s="467"/>
    </row>
    <row r="73" spans="1:25" ht="34.5" customHeight="1">
      <c r="A73" s="215">
        <v>41</v>
      </c>
      <c r="B73" s="394" t="s">
        <v>792</v>
      </c>
      <c r="C73" s="690" t="s">
        <v>46</v>
      </c>
      <c r="D73" s="417"/>
      <c r="E73" s="417"/>
      <c r="F73" s="418"/>
      <c r="G73" s="418"/>
      <c r="H73" s="419"/>
      <c r="I73" s="417"/>
      <c r="J73" s="321"/>
      <c r="K73" s="321"/>
      <c r="L73" s="321"/>
      <c r="M73" s="321"/>
      <c r="N73" s="321"/>
      <c r="O73" s="321"/>
      <c r="P73" s="321"/>
      <c r="Q73" s="321"/>
      <c r="R73" s="321"/>
      <c r="S73" s="321"/>
      <c r="T73" s="476"/>
      <c r="U73" s="421"/>
      <c r="V73" s="466" t="s">
        <v>66</v>
      </c>
      <c r="W73" s="466"/>
      <c r="X73" s="466"/>
      <c r="Y73" s="467"/>
    </row>
    <row r="74" spans="1:25" ht="15.75">
      <c r="A74" s="395"/>
      <c r="B74" s="389" t="s">
        <v>814</v>
      </c>
      <c r="C74" s="691"/>
      <c r="D74" s="485">
        <v>95</v>
      </c>
      <c r="E74" s="417">
        <v>100</v>
      </c>
      <c r="F74" s="418">
        <v>99</v>
      </c>
      <c r="G74" s="420">
        <v>100</v>
      </c>
      <c r="H74" s="419">
        <f t="shared" si="12"/>
        <v>1.0526315789473684</v>
      </c>
      <c r="I74" s="417">
        <f>E74</f>
        <v>100</v>
      </c>
      <c r="J74" s="321"/>
      <c r="K74" s="321"/>
      <c r="L74" s="321"/>
      <c r="M74" s="321"/>
      <c r="N74" s="321"/>
      <c r="O74" s="321"/>
      <c r="P74" s="321"/>
      <c r="Q74" s="321"/>
      <c r="R74" s="321"/>
      <c r="S74" s="321"/>
      <c r="T74" s="476">
        <f t="shared" si="13"/>
        <v>1</v>
      </c>
      <c r="U74" s="421">
        <f t="shared" si="11"/>
        <v>1</v>
      </c>
      <c r="V74" s="466"/>
      <c r="W74" s="466"/>
      <c r="X74" s="466"/>
      <c r="Y74" s="467"/>
    </row>
    <row r="75" spans="1:25" ht="15.75">
      <c r="A75" s="396"/>
      <c r="B75" s="391" t="s">
        <v>815</v>
      </c>
      <c r="C75" s="691"/>
      <c r="D75" s="485">
        <v>92</v>
      </c>
      <c r="E75" s="417">
        <v>100</v>
      </c>
      <c r="F75" s="418">
        <v>95</v>
      </c>
      <c r="G75" s="420">
        <v>100</v>
      </c>
      <c r="H75" s="419">
        <f t="shared" si="12"/>
        <v>1.0869565217391304</v>
      </c>
      <c r="I75" s="417">
        <f>E75</f>
        <v>100</v>
      </c>
      <c r="J75" s="321"/>
      <c r="K75" s="321"/>
      <c r="L75" s="321"/>
      <c r="M75" s="321"/>
      <c r="N75" s="321"/>
      <c r="O75" s="321"/>
      <c r="P75" s="321"/>
      <c r="Q75" s="321"/>
      <c r="R75" s="321"/>
      <c r="S75" s="321"/>
      <c r="T75" s="476">
        <f t="shared" si="13"/>
        <v>1</v>
      </c>
      <c r="U75" s="421">
        <f t="shared" si="11"/>
        <v>1</v>
      </c>
      <c r="V75" s="466"/>
      <c r="W75" s="466"/>
      <c r="X75" s="466"/>
      <c r="Y75" s="467"/>
    </row>
    <row r="76" spans="1:25" ht="15.75">
      <c r="A76" s="397"/>
      <c r="B76" s="393" t="s">
        <v>816</v>
      </c>
      <c r="C76" s="692"/>
      <c r="D76" s="485">
        <v>47</v>
      </c>
      <c r="E76" s="417">
        <v>50</v>
      </c>
      <c r="F76" s="418">
        <v>50</v>
      </c>
      <c r="G76" s="420">
        <f>F76+2</f>
        <v>52</v>
      </c>
      <c r="H76" s="419">
        <f t="shared" si="12"/>
        <v>1.1063829787234043</v>
      </c>
      <c r="I76" s="417">
        <v>55</v>
      </c>
      <c r="J76" s="321"/>
      <c r="K76" s="321"/>
      <c r="L76" s="321"/>
      <c r="M76" s="321"/>
      <c r="N76" s="321"/>
      <c r="O76" s="321"/>
      <c r="P76" s="321"/>
      <c r="Q76" s="321"/>
      <c r="R76" s="321"/>
      <c r="S76" s="321"/>
      <c r="T76" s="476">
        <f t="shared" si="13"/>
        <v>1.0576923076923077</v>
      </c>
      <c r="U76" s="421">
        <f t="shared" si="11"/>
        <v>1.04</v>
      </c>
      <c r="V76" s="466"/>
      <c r="W76" s="466"/>
      <c r="X76" s="466"/>
      <c r="Y76" s="467"/>
    </row>
    <row r="77" spans="1:25" s="459" customFormat="1" ht="44.25" customHeight="1">
      <c r="A77" s="357">
        <v>42</v>
      </c>
      <c r="B77" s="360" t="s">
        <v>842</v>
      </c>
      <c r="C77" s="310" t="s">
        <v>844</v>
      </c>
      <c r="D77" s="487">
        <v>1699</v>
      </c>
      <c r="E77" s="487">
        <v>1703</v>
      </c>
      <c r="F77" s="483">
        <v>1747</v>
      </c>
      <c r="G77" s="483">
        <v>1747</v>
      </c>
      <c r="H77" s="421">
        <f>G77/D77</f>
        <v>1.0282519128899352</v>
      </c>
      <c r="I77" s="487">
        <v>1750</v>
      </c>
      <c r="J77" s="483"/>
      <c r="K77" s="483"/>
      <c r="L77" s="483"/>
      <c r="M77" s="483"/>
      <c r="N77" s="483"/>
      <c r="O77" s="483"/>
      <c r="P77" s="483"/>
      <c r="Q77" s="483"/>
      <c r="R77" s="483"/>
      <c r="S77" s="483"/>
      <c r="T77" s="476">
        <f>I77/G77</f>
        <v>1.0017172295363481</v>
      </c>
      <c r="U77" s="421">
        <f t="shared" si="11"/>
        <v>1.025836758661186</v>
      </c>
      <c r="V77" s="460" t="s">
        <v>66</v>
      </c>
      <c r="W77" s="357"/>
      <c r="X77" s="357"/>
      <c r="Y77" s="486"/>
    </row>
    <row r="78" spans="1:24" s="459" customFormat="1" ht="31.5">
      <c r="A78" s="357">
        <v>43</v>
      </c>
      <c r="B78" s="360" t="s">
        <v>843</v>
      </c>
      <c r="C78" s="490" t="s">
        <v>46</v>
      </c>
      <c r="D78" s="488">
        <f>D77/1703*100</f>
        <v>99.7651203758074</v>
      </c>
      <c r="E78" s="487">
        <v>100</v>
      </c>
      <c r="F78" s="483">
        <f>F77/1747*100</f>
        <v>100</v>
      </c>
      <c r="G78" s="483">
        <f>G77/1747*100</f>
        <v>100</v>
      </c>
      <c r="H78" s="489">
        <f>G78/D78*100</f>
        <v>100.23543260741612</v>
      </c>
      <c r="I78" s="487">
        <v>100</v>
      </c>
      <c r="J78" s="483"/>
      <c r="K78" s="483"/>
      <c r="L78" s="483"/>
      <c r="M78" s="483"/>
      <c r="N78" s="483"/>
      <c r="O78" s="483"/>
      <c r="P78" s="483"/>
      <c r="Q78" s="483"/>
      <c r="R78" s="483"/>
      <c r="S78" s="483"/>
      <c r="T78" s="476">
        <f>I78/G78</f>
        <v>1</v>
      </c>
      <c r="U78" s="421">
        <f t="shared" si="11"/>
        <v>1</v>
      </c>
      <c r="V78" s="460" t="s">
        <v>66</v>
      </c>
      <c r="W78" s="357"/>
      <c r="X78" s="357"/>
    </row>
    <row r="79" spans="1:24" ht="15.75">
      <c r="A79" s="678" t="s">
        <v>824</v>
      </c>
      <c r="B79" s="679"/>
      <c r="C79" s="679"/>
      <c r="D79" s="679"/>
      <c r="E79" s="67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80"/>
      <c r="U79" s="454"/>
      <c r="V79" s="455">
        <f>COUNTIF(V9:V78,"x")</f>
        <v>16</v>
      </c>
      <c r="W79" s="455">
        <f>COUNTIF(W9:W77,"x")</f>
        <v>21</v>
      </c>
      <c r="X79" s="455">
        <f>COUNTIF(X9:X78,"x")</f>
        <v>6</v>
      </c>
    </row>
  </sheetData>
  <sheetProtection/>
  <mergeCells count="20">
    <mergeCell ref="Y42:Y43"/>
    <mergeCell ref="C61:C63"/>
    <mergeCell ref="C73:C76"/>
    <mergeCell ref="I4:I5"/>
    <mergeCell ref="J4:S4"/>
    <mergeCell ref="U4:X4"/>
    <mergeCell ref="Y38:Y39"/>
    <mergeCell ref="Y47:Y48"/>
    <mergeCell ref="D4:D5"/>
    <mergeCell ref="R13:S13"/>
    <mergeCell ref="A1:X1"/>
    <mergeCell ref="A2:X2"/>
    <mergeCell ref="E4:H4"/>
    <mergeCell ref="T4:T5"/>
    <mergeCell ref="C65:C67"/>
    <mergeCell ref="A79:T79"/>
    <mergeCell ref="C68:C71"/>
    <mergeCell ref="A4:A5"/>
    <mergeCell ref="B4:B5"/>
    <mergeCell ref="C4:C5"/>
  </mergeCells>
  <printOptions/>
  <pageMargins left="0.4724409448818898" right="0.31496062992125984" top="0.5511811023622047" bottom="0.31496062992125984" header="0.31496062992125984" footer="0.31496062992125984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U15"/>
  <sheetViews>
    <sheetView showGridLines="0"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F7" sqref="F7:F8"/>
    </sheetView>
  </sheetViews>
  <sheetFormatPr defaultColWidth="9.00390625" defaultRowHeight="15.75"/>
  <cols>
    <col min="1" max="1" width="4.50390625" style="0" bestFit="1" customWidth="1"/>
    <col min="2" max="2" width="41.625" style="0" bestFit="1" customWidth="1"/>
    <col min="3" max="3" width="8.00390625" style="0" customWidth="1"/>
    <col min="4" max="4" width="11.875" style="0" bestFit="1" customWidth="1"/>
    <col min="5" max="5" width="11.25390625" style="0" bestFit="1" customWidth="1"/>
    <col min="6" max="6" width="11.00390625" style="0" customWidth="1"/>
    <col min="7" max="19" width="0" style="0" hidden="1" customWidth="1"/>
    <col min="20" max="20" width="21.625" style="0" customWidth="1"/>
    <col min="21" max="21" width="16.875" style="0" customWidth="1"/>
  </cols>
  <sheetData>
    <row r="1" spans="1:21" ht="15.75" customHeight="1">
      <c r="A1" s="708" t="s">
        <v>786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  <c r="U1" s="708"/>
    </row>
    <row r="2" spans="1:21" ht="15.75" customHeight="1">
      <c r="A2" s="702" t="s">
        <v>809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</row>
    <row r="3" spans="1:20" ht="15.75">
      <c r="A3" s="702"/>
      <c r="B3" s="703"/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  <c r="O3" s="703"/>
      <c r="P3" s="703"/>
      <c r="Q3" s="703"/>
      <c r="R3" s="703"/>
      <c r="S3" s="703"/>
      <c r="T3" s="223"/>
    </row>
    <row r="4" spans="1:21" ht="15.75" customHeight="1">
      <c r="A4" s="709" t="s">
        <v>549</v>
      </c>
      <c r="B4" s="709"/>
      <c r="C4" s="709"/>
      <c r="D4" s="709"/>
      <c r="E4" s="709"/>
      <c r="F4" s="709"/>
      <c r="G4" s="709"/>
      <c r="H4" s="709"/>
      <c r="I4" s="709"/>
      <c r="J4" s="709"/>
      <c r="K4" s="709"/>
      <c r="L4" s="709"/>
      <c r="M4" s="709"/>
      <c r="N4" s="709"/>
      <c r="O4" s="709"/>
      <c r="P4" s="709"/>
      <c r="Q4" s="709"/>
      <c r="R4" s="709"/>
      <c r="S4" s="709"/>
      <c r="T4" s="709"/>
      <c r="U4" s="709"/>
    </row>
    <row r="5" spans="1:21" ht="15.75" customHeight="1">
      <c r="A5" s="704" t="s">
        <v>0</v>
      </c>
      <c r="B5" s="704" t="s">
        <v>550</v>
      </c>
      <c r="C5" s="704" t="s">
        <v>779</v>
      </c>
      <c r="D5" s="704"/>
      <c r="E5" s="704"/>
      <c r="F5" s="70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5"/>
      <c r="S5" s="296"/>
      <c r="T5" s="705" t="s">
        <v>575</v>
      </c>
      <c r="U5" s="705" t="s">
        <v>564</v>
      </c>
    </row>
    <row r="6" spans="1:21" ht="15.75" customHeight="1">
      <c r="A6" s="704"/>
      <c r="B6" s="704"/>
      <c r="C6" s="705" t="s">
        <v>551</v>
      </c>
      <c r="D6" s="704" t="s">
        <v>552</v>
      </c>
      <c r="E6" s="710" t="s">
        <v>547</v>
      </c>
      <c r="F6" s="711"/>
      <c r="G6" s="712" t="s">
        <v>553</v>
      </c>
      <c r="H6" s="712"/>
      <c r="I6" s="712"/>
      <c r="J6" s="712"/>
      <c r="K6" s="712" t="s">
        <v>554</v>
      </c>
      <c r="L6" s="712"/>
      <c r="M6" s="712"/>
      <c r="N6" s="712"/>
      <c r="O6" s="712" t="s">
        <v>555</v>
      </c>
      <c r="P6" s="712"/>
      <c r="Q6" s="712"/>
      <c r="R6" s="712"/>
      <c r="S6" s="713" t="s">
        <v>556</v>
      </c>
      <c r="T6" s="706"/>
      <c r="U6" s="706"/>
    </row>
    <row r="7" spans="1:21" ht="15.75">
      <c r="A7" s="704"/>
      <c r="B7" s="704"/>
      <c r="C7" s="706"/>
      <c r="D7" s="704"/>
      <c r="E7" s="704" t="s">
        <v>557</v>
      </c>
      <c r="F7" s="704" t="s">
        <v>558</v>
      </c>
      <c r="G7" s="712" t="s">
        <v>559</v>
      </c>
      <c r="H7" s="712" t="s">
        <v>560</v>
      </c>
      <c r="I7" s="712" t="s">
        <v>547</v>
      </c>
      <c r="J7" s="712"/>
      <c r="K7" s="712" t="s">
        <v>559</v>
      </c>
      <c r="L7" s="712" t="s">
        <v>560</v>
      </c>
      <c r="M7" s="712" t="s">
        <v>547</v>
      </c>
      <c r="N7" s="712"/>
      <c r="O7" s="153"/>
      <c r="P7" s="712" t="s">
        <v>552</v>
      </c>
      <c r="Q7" s="712" t="s">
        <v>547</v>
      </c>
      <c r="R7" s="712"/>
      <c r="S7" s="713"/>
      <c r="T7" s="706"/>
      <c r="U7" s="706"/>
    </row>
    <row r="8" spans="1:21" ht="31.5">
      <c r="A8" s="704"/>
      <c r="B8" s="704"/>
      <c r="C8" s="707"/>
      <c r="D8" s="704"/>
      <c r="E8" s="704"/>
      <c r="F8" s="704"/>
      <c r="G8" s="712"/>
      <c r="H8" s="712"/>
      <c r="I8" s="153" t="s">
        <v>557</v>
      </c>
      <c r="J8" s="153" t="s">
        <v>558</v>
      </c>
      <c r="K8" s="712"/>
      <c r="L8" s="712"/>
      <c r="M8" s="153" t="s">
        <v>557</v>
      </c>
      <c r="N8" s="153" t="s">
        <v>558</v>
      </c>
      <c r="O8" s="153" t="s">
        <v>559</v>
      </c>
      <c r="P8" s="712"/>
      <c r="Q8" s="153" t="s">
        <v>557</v>
      </c>
      <c r="R8" s="153" t="s">
        <v>558</v>
      </c>
      <c r="S8" s="713"/>
      <c r="T8" s="707"/>
      <c r="U8" s="707"/>
    </row>
    <row r="9" spans="1:21" ht="15.75">
      <c r="A9" s="153">
        <v>1</v>
      </c>
      <c r="B9" s="153">
        <v>2</v>
      </c>
      <c r="C9" s="153">
        <v>11</v>
      </c>
      <c r="D9" s="153">
        <v>12</v>
      </c>
      <c r="E9" s="153">
        <v>13</v>
      </c>
      <c r="F9" s="153">
        <v>14</v>
      </c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221"/>
    </row>
    <row r="10" spans="1:21" ht="15.75">
      <c r="A10" s="153"/>
      <c r="B10" s="156" t="s">
        <v>548</v>
      </c>
      <c r="C10" s="156">
        <v>3</v>
      </c>
      <c r="D10" s="298">
        <f>D12+D13+D14</f>
        <v>9.4</v>
      </c>
      <c r="E10" s="298">
        <f>E12+E13+E14</f>
        <v>9.4</v>
      </c>
      <c r="F10" s="166">
        <f>SUM(F11:F12)</f>
        <v>0</v>
      </c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221"/>
    </row>
    <row r="11" spans="1:21" s="169" customFormat="1" ht="15.75">
      <c r="A11" s="156" t="s">
        <v>6</v>
      </c>
      <c r="B11" s="157" t="s">
        <v>573</v>
      </c>
      <c r="C11" s="156">
        <v>3</v>
      </c>
      <c r="D11" s="299"/>
      <c r="E11" s="299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222"/>
    </row>
    <row r="12" spans="1:21" s="203" customFormat="1" ht="31.5">
      <c r="A12" s="153">
        <v>1</v>
      </c>
      <c r="B12" s="200" t="s">
        <v>613</v>
      </c>
      <c r="C12" s="202"/>
      <c r="D12" s="300">
        <v>4</v>
      </c>
      <c r="E12" s="301">
        <v>4</v>
      </c>
      <c r="F12" s="201">
        <v>0</v>
      </c>
      <c r="G12" s="158"/>
      <c r="H12" s="158"/>
      <c r="I12" s="158"/>
      <c r="J12" s="158"/>
      <c r="K12" s="159"/>
      <c r="L12" s="158"/>
      <c r="M12" s="158"/>
      <c r="N12" s="159"/>
      <c r="O12" s="159"/>
      <c r="P12" s="159"/>
      <c r="Q12" s="159"/>
      <c r="R12" s="159"/>
      <c r="S12" s="153"/>
      <c r="T12" s="153" t="s">
        <v>749</v>
      </c>
      <c r="U12" s="311" t="s">
        <v>615</v>
      </c>
    </row>
    <row r="13" spans="1:21" s="203" customFormat="1" ht="16.5" customHeight="1">
      <c r="A13" s="302">
        <v>2</v>
      </c>
      <c r="B13" s="303" t="s">
        <v>787</v>
      </c>
      <c r="C13" s="304"/>
      <c r="D13" s="305">
        <v>3</v>
      </c>
      <c r="E13" s="305">
        <v>3</v>
      </c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12" t="s">
        <v>788</v>
      </c>
      <c r="U13" s="311" t="s">
        <v>615</v>
      </c>
    </row>
    <row r="14" spans="1:21" ht="20.25" customHeight="1">
      <c r="A14" s="153">
        <v>3</v>
      </c>
      <c r="B14" s="306" t="s">
        <v>789</v>
      </c>
      <c r="C14" s="221"/>
      <c r="D14" s="307">
        <v>2.4</v>
      </c>
      <c r="E14" s="307">
        <v>2.4</v>
      </c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312" t="s">
        <v>788</v>
      </c>
      <c r="U14" s="311" t="s">
        <v>615</v>
      </c>
    </row>
    <row r="15" ht="15.75">
      <c r="C15" s="220" t="s">
        <v>614</v>
      </c>
    </row>
  </sheetData>
  <sheetProtection/>
  <mergeCells count="26">
    <mergeCell ref="T5:T8"/>
    <mergeCell ref="Q7:R7"/>
    <mergeCell ref="H7:H8"/>
    <mergeCell ref="I7:J7"/>
    <mergeCell ref="K7:K8"/>
    <mergeCell ref="L7:L8"/>
    <mergeCell ref="M7:N7"/>
    <mergeCell ref="P7:P8"/>
    <mergeCell ref="E6:F6"/>
    <mergeCell ref="G6:J6"/>
    <mergeCell ref="K6:N6"/>
    <mergeCell ref="O6:R6"/>
    <mergeCell ref="S6:S8"/>
    <mergeCell ref="E7:E8"/>
    <mergeCell ref="F7:F8"/>
    <mergeCell ref="G7:G8"/>
    <mergeCell ref="A3:S3"/>
    <mergeCell ref="A5:A8"/>
    <mergeCell ref="B5:B8"/>
    <mergeCell ref="C5:F5"/>
    <mergeCell ref="C6:C8"/>
    <mergeCell ref="A1:U1"/>
    <mergeCell ref="A2:U2"/>
    <mergeCell ref="A4:U4"/>
    <mergeCell ref="U5:U8"/>
    <mergeCell ref="D6:D8"/>
  </mergeCells>
  <printOptions/>
  <pageMargins left="0.26" right="0.28" top="0.75" bottom="0.75" header="0.3" footer="0.3"/>
  <pageSetup horizontalDpi="600" verticalDpi="600" orientation="landscape" paperSize="9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F27"/>
  <sheetViews>
    <sheetView view="pageBreakPreview" zoomScale="70" zoomScaleNormal="85" zoomScaleSheetLayoutView="70" zoomScalePageLayoutView="0" workbookViewId="0" topLeftCell="A7">
      <selection activeCell="E38" sqref="E38"/>
    </sheetView>
  </sheetViews>
  <sheetFormatPr defaultColWidth="9.00390625" defaultRowHeight="15.75"/>
  <cols>
    <col min="1" max="1" width="5.25390625" style="174" customWidth="1"/>
    <col min="2" max="2" width="59.125" style="170" customWidth="1"/>
    <col min="3" max="3" width="12.50390625" style="170" bestFit="1" customWidth="1"/>
    <col min="4" max="4" width="13.375" style="170" customWidth="1"/>
    <col min="5" max="5" width="11.125" style="170" customWidth="1"/>
    <col min="6" max="6" width="13.625" style="170" customWidth="1"/>
    <col min="7" max="9" width="11.125" style="170" customWidth="1"/>
    <col min="10" max="16384" width="9.00390625" style="170" customWidth="1"/>
  </cols>
  <sheetData>
    <row r="1" spans="1:9" s="171" customFormat="1" ht="42" customHeight="1">
      <c r="A1" s="714" t="s">
        <v>574</v>
      </c>
      <c r="B1" s="714"/>
      <c r="C1" s="714"/>
      <c r="D1" s="714"/>
      <c r="E1" s="714"/>
      <c r="F1" s="714"/>
      <c r="G1" s="714"/>
      <c r="H1" s="714"/>
      <c r="I1" s="714"/>
    </row>
    <row r="2" spans="1:32" ht="26.25" customHeight="1">
      <c r="A2" s="715" t="s">
        <v>596</v>
      </c>
      <c r="B2" s="715"/>
      <c r="C2" s="715"/>
      <c r="D2" s="715"/>
      <c r="E2" s="715"/>
      <c r="F2" s="715"/>
      <c r="G2" s="715"/>
      <c r="H2" s="715"/>
      <c r="I2" s="715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</row>
    <row r="3" spans="1:9" ht="18.75" customHeight="1">
      <c r="A3" s="716" t="s">
        <v>545</v>
      </c>
      <c r="B3" s="716"/>
      <c r="C3" s="716"/>
      <c r="D3" s="716"/>
      <c r="E3" s="716"/>
      <c r="F3" s="716"/>
      <c r="G3" s="716"/>
      <c r="H3" s="716"/>
      <c r="I3" s="716"/>
    </row>
    <row r="4" spans="1:9" s="174" customFormat="1" ht="42" customHeight="1">
      <c r="A4" s="717" t="s">
        <v>0</v>
      </c>
      <c r="B4" s="717" t="s">
        <v>575</v>
      </c>
      <c r="C4" s="724" t="s">
        <v>238</v>
      </c>
      <c r="D4" s="725"/>
      <c r="E4" s="724" t="s">
        <v>576</v>
      </c>
      <c r="F4" s="725"/>
      <c r="G4" s="725"/>
      <c r="H4" s="725"/>
      <c r="I4" s="717" t="s">
        <v>564</v>
      </c>
    </row>
    <row r="5" spans="1:9" s="174" customFormat="1" ht="40.5" customHeight="1">
      <c r="A5" s="717"/>
      <c r="B5" s="717"/>
      <c r="C5" s="718" t="s">
        <v>241</v>
      </c>
      <c r="D5" s="718" t="s">
        <v>577</v>
      </c>
      <c r="E5" s="718" t="s">
        <v>578</v>
      </c>
      <c r="F5" s="721" t="s">
        <v>579</v>
      </c>
      <c r="G5" s="722"/>
      <c r="H5" s="723"/>
      <c r="I5" s="717"/>
    </row>
    <row r="6" spans="1:9" s="174" customFormat="1" ht="32.25" customHeight="1">
      <c r="A6" s="717"/>
      <c r="B6" s="717"/>
      <c r="C6" s="719"/>
      <c r="D6" s="719"/>
      <c r="E6" s="719"/>
      <c r="F6" s="718" t="s">
        <v>565</v>
      </c>
      <c r="G6" s="718" t="s">
        <v>580</v>
      </c>
      <c r="H6" s="718" t="s">
        <v>581</v>
      </c>
      <c r="I6" s="717"/>
    </row>
    <row r="7" spans="1:9" s="174" customFormat="1" ht="48" customHeight="1">
      <c r="A7" s="717"/>
      <c r="B7" s="717"/>
      <c r="C7" s="720"/>
      <c r="D7" s="720"/>
      <c r="E7" s="720"/>
      <c r="F7" s="720"/>
      <c r="G7" s="720"/>
      <c r="H7" s="720"/>
      <c r="I7" s="717"/>
    </row>
    <row r="8" spans="1:9" s="174" customFormat="1" ht="24.75" customHeight="1">
      <c r="A8" s="173">
        <v>1</v>
      </c>
      <c r="B8" s="173">
        <v>2</v>
      </c>
      <c r="C8" s="173">
        <v>3</v>
      </c>
      <c r="D8" s="173">
        <v>4</v>
      </c>
      <c r="E8" s="173">
        <v>5</v>
      </c>
      <c r="F8" s="173">
        <v>6</v>
      </c>
      <c r="G8" s="173">
        <v>7</v>
      </c>
      <c r="H8" s="173">
        <v>8</v>
      </c>
      <c r="I8" s="173">
        <v>9</v>
      </c>
    </row>
    <row r="9" spans="1:9" ht="36" customHeight="1">
      <c r="A9" s="173"/>
      <c r="B9" s="175" t="s">
        <v>548</v>
      </c>
      <c r="C9" s="192">
        <f aca="true" t="shared" si="0" ref="C9:H9">SUM(C11:C22)</f>
        <v>20421</v>
      </c>
      <c r="D9" s="192">
        <f t="shared" si="0"/>
        <v>20421</v>
      </c>
      <c r="E9" s="192">
        <f t="shared" si="0"/>
        <v>52500</v>
      </c>
      <c r="F9" s="192">
        <f t="shared" si="0"/>
        <v>16000</v>
      </c>
      <c r="G9" s="192">
        <f t="shared" si="0"/>
        <v>26000</v>
      </c>
      <c r="H9" s="192">
        <f t="shared" si="0"/>
        <v>10500</v>
      </c>
      <c r="I9" s="176"/>
    </row>
    <row r="10" spans="1:9" s="171" customFormat="1" ht="36" customHeight="1">
      <c r="A10" s="175">
        <v>1</v>
      </c>
      <c r="B10" s="177" t="s">
        <v>582</v>
      </c>
      <c r="C10" s="175"/>
      <c r="D10" s="175"/>
      <c r="E10" s="175"/>
      <c r="F10" s="175"/>
      <c r="G10" s="175"/>
      <c r="H10" s="175"/>
      <c r="I10" s="178"/>
    </row>
    <row r="11" spans="1:9" s="191" customFormat="1" ht="19.5">
      <c r="A11" s="188" t="s">
        <v>268</v>
      </c>
      <c r="B11" s="180" t="s">
        <v>583</v>
      </c>
      <c r="C11" s="189"/>
      <c r="D11" s="189"/>
      <c r="E11" s="189"/>
      <c r="F11" s="189"/>
      <c r="G11" s="189"/>
      <c r="H11" s="189"/>
      <c r="I11" s="190"/>
    </row>
    <row r="12" spans="1:9" s="171" customFormat="1" ht="18.75">
      <c r="A12" s="173"/>
      <c r="B12" s="179" t="s">
        <v>572</v>
      </c>
      <c r="C12" s="184">
        <v>6551</v>
      </c>
      <c r="D12" s="184">
        <v>6551</v>
      </c>
      <c r="E12" s="185"/>
      <c r="F12" s="185"/>
      <c r="G12" s="185"/>
      <c r="H12" s="185"/>
      <c r="I12" s="178"/>
    </row>
    <row r="13" spans="1:9" s="171" customFormat="1" ht="18.75">
      <c r="A13" s="173"/>
      <c r="B13" s="179" t="s">
        <v>589</v>
      </c>
      <c r="C13" s="184">
        <v>13870</v>
      </c>
      <c r="D13" s="184">
        <v>13870</v>
      </c>
      <c r="E13" s="185"/>
      <c r="F13" s="185"/>
      <c r="G13" s="185"/>
      <c r="H13" s="185"/>
      <c r="I13" s="178"/>
    </row>
    <row r="14" spans="1:9" s="171" customFormat="1" ht="18.75">
      <c r="A14" s="173"/>
      <c r="B14" s="179" t="s">
        <v>591</v>
      </c>
      <c r="C14" s="185"/>
      <c r="D14" s="185"/>
      <c r="E14" s="184">
        <f>SUM(F14:H14)</f>
        <v>15000</v>
      </c>
      <c r="F14" s="184">
        <v>5000</v>
      </c>
      <c r="G14" s="184">
        <v>10000</v>
      </c>
      <c r="H14" s="184"/>
      <c r="I14" s="176"/>
    </row>
    <row r="15" spans="1:9" s="171" customFormat="1" ht="37.5">
      <c r="A15" s="173"/>
      <c r="B15" s="179" t="s">
        <v>592</v>
      </c>
      <c r="C15" s="185"/>
      <c r="D15" s="185"/>
      <c r="E15" s="184">
        <f aca="true" t="shared" si="1" ref="E15:E22">SUM(F15:H15)</f>
        <v>3500</v>
      </c>
      <c r="F15" s="184">
        <v>500</v>
      </c>
      <c r="G15" s="184">
        <v>3000</v>
      </c>
      <c r="H15" s="184"/>
      <c r="I15" s="176"/>
    </row>
    <row r="16" spans="1:9" s="171" customFormat="1" ht="37.5">
      <c r="A16" s="173"/>
      <c r="B16" s="179" t="s">
        <v>590</v>
      </c>
      <c r="C16" s="185"/>
      <c r="D16" s="185"/>
      <c r="E16" s="184">
        <f t="shared" si="1"/>
        <v>6000</v>
      </c>
      <c r="F16" s="184">
        <v>2000</v>
      </c>
      <c r="G16" s="184">
        <v>2000</v>
      </c>
      <c r="H16" s="184">
        <v>2000</v>
      </c>
      <c r="I16" s="176"/>
    </row>
    <row r="17" spans="1:9" s="171" customFormat="1" ht="37.5">
      <c r="A17" s="173"/>
      <c r="B17" s="179" t="s">
        <v>600</v>
      </c>
      <c r="C17" s="185"/>
      <c r="D17" s="185"/>
      <c r="E17" s="184">
        <f t="shared" si="1"/>
        <v>3000</v>
      </c>
      <c r="F17" s="184">
        <v>1000</v>
      </c>
      <c r="G17" s="184">
        <v>1000</v>
      </c>
      <c r="H17" s="184">
        <v>1000</v>
      </c>
      <c r="I17" s="176"/>
    </row>
    <row r="18" spans="1:9" s="199" customFormat="1" ht="18.75">
      <c r="A18" s="193"/>
      <c r="B18" s="194" t="s">
        <v>593</v>
      </c>
      <c r="C18" s="195"/>
      <c r="D18" s="195"/>
      <c r="E18" s="196">
        <f t="shared" si="1"/>
        <v>2500</v>
      </c>
      <c r="F18" s="197">
        <v>500</v>
      </c>
      <c r="G18" s="197">
        <v>1000</v>
      </c>
      <c r="H18" s="197">
        <v>1000</v>
      </c>
      <c r="I18" s="198"/>
    </row>
    <row r="19" spans="1:9" s="171" customFormat="1" ht="18.75">
      <c r="A19" s="173"/>
      <c r="B19" s="179" t="s">
        <v>594</v>
      </c>
      <c r="C19" s="186"/>
      <c r="D19" s="186"/>
      <c r="E19" s="184">
        <f t="shared" si="1"/>
        <v>2500</v>
      </c>
      <c r="F19" s="187">
        <v>500</v>
      </c>
      <c r="G19" s="187">
        <v>1500</v>
      </c>
      <c r="H19" s="187">
        <v>500</v>
      </c>
      <c r="I19" s="176"/>
    </row>
    <row r="20" spans="1:9" s="171" customFormat="1" ht="18.75">
      <c r="A20" s="173"/>
      <c r="B20" s="179" t="s">
        <v>595</v>
      </c>
      <c r="C20" s="186"/>
      <c r="D20" s="186"/>
      <c r="E20" s="184">
        <f t="shared" si="1"/>
        <v>2000</v>
      </c>
      <c r="F20" s="187">
        <v>500</v>
      </c>
      <c r="G20" s="187">
        <v>1000</v>
      </c>
      <c r="H20" s="187">
        <v>500</v>
      </c>
      <c r="I20" s="176"/>
    </row>
    <row r="21" spans="1:9" s="171" customFormat="1" ht="18.75">
      <c r="A21" s="173"/>
      <c r="B21" s="179" t="s">
        <v>601</v>
      </c>
      <c r="C21" s="186"/>
      <c r="D21" s="186"/>
      <c r="E21" s="184">
        <f t="shared" si="1"/>
        <v>3000</v>
      </c>
      <c r="F21" s="184">
        <v>1000</v>
      </c>
      <c r="G21" s="187">
        <v>1500</v>
      </c>
      <c r="H21" s="187">
        <v>500</v>
      </c>
      <c r="I21" s="176"/>
    </row>
    <row r="22" spans="1:9" s="171" customFormat="1" ht="18.75">
      <c r="A22" s="173"/>
      <c r="B22" s="179" t="s">
        <v>599</v>
      </c>
      <c r="C22" s="186"/>
      <c r="D22" s="186"/>
      <c r="E22" s="184">
        <f t="shared" si="1"/>
        <v>15000</v>
      </c>
      <c r="F22" s="187">
        <v>5000</v>
      </c>
      <c r="G22" s="187">
        <v>5000</v>
      </c>
      <c r="H22" s="187">
        <v>5000</v>
      </c>
      <c r="I22" s="176"/>
    </row>
    <row r="23" spans="1:9" s="182" customFormat="1" ht="20.25" customHeight="1" hidden="1">
      <c r="A23" s="181"/>
      <c r="B23" s="179" t="s">
        <v>584</v>
      </c>
      <c r="C23" s="179"/>
      <c r="D23" s="179"/>
      <c r="E23" s="179"/>
      <c r="F23" s="179"/>
      <c r="G23" s="179"/>
      <c r="H23" s="179"/>
      <c r="I23" s="179"/>
    </row>
    <row r="24" spans="1:9" s="182" customFormat="1" ht="20.25" customHeight="1" hidden="1">
      <c r="A24" s="181"/>
      <c r="B24" s="183" t="s">
        <v>585</v>
      </c>
      <c r="C24" s="183"/>
      <c r="D24" s="183"/>
      <c r="E24" s="183"/>
      <c r="F24" s="183"/>
      <c r="G24" s="183"/>
      <c r="H24" s="183"/>
      <c r="I24" s="179"/>
    </row>
    <row r="25" spans="1:9" s="182" customFormat="1" ht="20.25" customHeight="1" hidden="1">
      <c r="A25" s="181"/>
      <c r="B25" s="179" t="s">
        <v>586</v>
      </c>
      <c r="C25" s="179"/>
      <c r="D25" s="179"/>
      <c r="E25" s="179"/>
      <c r="F25" s="179"/>
      <c r="G25" s="179"/>
      <c r="H25" s="179"/>
      <c r="I25" s="179"/>
    </row>
    <row r="26" spans="1:9" s="182" customFormat="1" ht="20.25" customHeight="1" hidden="1">
      <c r="A26" s="181"/>
      <c r="B26" s="179" t="s">
        <v>587</v>
      </c>
      <c r="C26" s="179"/>
      <c r="D26" s="179"/>
      <c r="E26" s="179"/>
      <c r="F26" s="179"/>
      <c r="G26" s="179"/>
      <c r="H26" s="179"/>
      <c r="I26" s="179"/>
    </row>
    <row r="27" spans="1:9" ht="20.25" customHeight="1" hidden="1">
      <c r="A27" s="173"/>
      <c r="B27" s="179" t="s">
        <v>588</v>
      </c>
      <c r="C27" s="179"/>
      <c r="D27" s="179"/>
      <c r="E27" s="179"/>
      <c r="F27" s="179"/>
      <c r="G27" s="179"/>
      <c r="H27" s="179"/>
      <c r="I27" s="176"/>
    </row>
    <row r="28" ht="18" customHeight="1"/>
  </sheetData>
  <sheetProtection/>
  <mergeCells count="15">
    <mergeCell ref="H6:H7"/>
    <mergeCell ref="A4:A7"/>
    <mergeCell ref="B4:B7"/>
    <mergeCell ref="C4:D4"/>
    <mergeCell ref="E4:H4"/>
    <mergeCell ref="A1:I1"/>
    <mergeCell ref="A2:I2"/>
    <mergeCell ref="A3:I3"/>
    <mergeCell ref="I4:I7"/>
    <mergeCell ref="C5:C7"/>
    <mergeCell ref="D5:D7"/>
    <mergeCell ref="E5:E7"/>
    <mergeCell ref="F5:H5"/>
    <mergeCell ref="F6:F7"/>
    <mergeCell ref="G6:G7"/>
  </mergeCells>
  <printOptions/>
  <pageMargins left="0.41" right="0.25" top="0.44" bottom="0.23" header="0.22" footer="0.16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7"/>
  <sheetViews>
    <sheetView zoomScaleSheetLayoutView="85" zoomScalePageLayoutView="0" workbookViewId="0" topLeftCell="A49">
      <selection activeCell="A60" sqref="A1:IV16384"/>
    </sheetView>
  </sheetViews>
  <sheetFormatPr defaultColWidth="7.875" defaultRowHeight="15.75"/>
  <cols>
    <col min="1" max="1" width="6.875" style="224" customWidth="1"/>
    <col min="2" max="2" width="10.875" style="224" customWidth="1"/>
    <col min="3" max="3" width="81.375" style="219" customWidth="1"/>
    <col min="4" max="4" width="11.125" style="224" customWidth="1"/>
    <col min="5" max="5" width="4.375" style="224" customWidth="1"/>
    <col min="6" max="6" width="16.125" style="292" bestFit="1" customWidth="1"/>
    <col min="7" max="7" width="16.50390625" style="292" bestFit="1" customWidth="1"/>
    <col min="8" max="8" width="27.75390625" style="219" bestFit="1" customWidth="1"/>
    <col min="9" max="16384" width="7.875" style="219" customWidth="1"/>
  </cols>
  <sheetData>
    <row r="1" spans="1:8" ht="15.75">
      <c r="A1" s="726" t="s">
        <v>616</v>
      </c>
      <c r="B1" s="726"/>
      <c r="C1" s="726"/>
      <c r="D1" s="726"/>
      <c r="E1" s="726"/>
      <c r="F1" s="726"/>
      <c r="G1" s="726"/>
      <c r="H1" s="726"/>
    </row>
    <row r="2" spans="1:8" ht="15.75">
      <c r="A2" s="727" t="s">
        <v>617</v>
      </c>
      <c r="B2" s="727"/>
      <c r="C2" s="727"/>
      <c r="D2" s="727"/>
      <c r="E2" s="727"/>
      <c r="F2" s="727"/>
      <c r="G2" s="727"/>
      <c r="H2" s="727"/>
    </row>
    <row r="3" spans="3:7" ht="16.5" thickBot="1">
      <c r="C3" s="225"/>
      <c r="D3" s="226"/>
      <c r="E3" s="226"/>
      <c r="F3" s="226"/>
      <c r="G3" s="226"/>
    </row>
    <row r="4" spans="1:8" s="225" customFormat="1" ht="15.75">
      <c r="A4" s="227" t="s">
        <v>618</v>
      </c>
      <c r="B4" s="228" t="s">
        <v>619</v>
      </c>
      <c r="C4" s="229" t="s">
        <v>620</v>
      </c>
      <c r="D4" s="229" t="s">
        <v>621</v>
      </c>
      <c r="E4" s="229" t="s">
        <v>622</v>
      </c>
      <c r="F4" s="229" t="s">
        <v>623</v>
      </c>
      <c r="G4" s="229" t="s">
        <v>624</v>
      </c>
      <c r="H4" s="230" t="s">
        <v>625</v>
      </c>
    </row>
    <row r="5" spans="1:8" ht="20.25">
      <c r="A5" s="231"/>
      <c r="B5" s="232"/>
      <c r="C5" s="233" t="s">
        <v>626</v>
      </c>
      <c r="D5" s="232"/>
      <c r="E5" s="232"/>
      <c r="F5" s="234"/>
      <c r="G5" s="235">
        <f>G6+G14+G26+G27+G36+G60+G65+G73+G86+G107+G115</f>
        <v>2487105000</v>
      </c>
      <c r="H5" s="236"/>
    </row>
    <row r="6" spans="1:8" ht="15.75">
      <c r="A6" s="237">
        <v>6600</v>
      </c>
      <c r="B6" s="237"/>
      <c r="C6" s="238" t="s">
        <v>627</v>
      </c>
      <c r="D6" s="239"/>
      <c r="E6" s="239"/>
      <c r="F6" s="240"/>
      <c r="G6" s="240">
        <f>SUM(G7:G13)</f>
        <v>60380000</v>
      </c>
      <c r="H6" s="241"/>
    </row>
    <row r="7" spans="1:8" ht="15.75">
      <c r="A7" s="242"/>
      <c r="B7" s="243">
        <v>6617</v>
      </c>
      <c r="C7" s="244" t="s">
        <v>628</v>
      </c>
      <c r="D7" s="245"/>
      <c r="E7" s="245"/>
      <c r="F7" s="246"/>
      <c r="G7" s="246"/>
      <c r="H7" s="247"/>
    </row>
    <row r="8" spans="1:8" s="254" customFormat="1" ht="15.75">
      <c r="A8" s="248"/>
      <c r="B8" s="249"/>
      <c r="C8" s="250" t="s">
        <v>629</v>
      </c>
      <c r="D8" s="251" t="s">
        <v>630</v>
      </c>
      <c r="E8" s="251">
        <v>1</v>
      </c>
      <c r="F8" s="252">
        <v>2200000</v>
      </c>
      <c r="G8" s="252">
        <f>E8*F8</f>
        <v>2200000</v>
      </c>
      <c r="H8" s="253"/>
    </row>
    <row r="9" spans="1:8" s="254" customFormat="1" ht="31.5">
      <c r="A9" s="248"/>
      <c r="B9" s="249"/>
      <c r="C9" s="250" t="s">
        <v>631</v>
      </c>
      <c r="D9" s="251" t="s">
        <v>632</v>
      </c>
      <c r="E9" s="251">
        <v>1</v>
      </c>
      <c r="F9" s="252">
        <v>200000</v>
      </c>
      <c r="G9" s="252">
        <f>E9*F9</f>
        <v>200000</v>
      </c>
      <c r="H9" s="253"/>
    </row>
    <row r="10" spans="1:8" ht="15.75">
      <c r="A10" s="255"/>
      <c r="B10" s="256">
        <v>6649</v>
      </c>
      <c r="C10" s="257" t="s">
        <v>713</v>
      </c>
      <c r="D10" s="258"/>
      <c r="E10" s="258"/>
      <c r="F10" s="259"/>
      <c r="G10" s="259">
        <f aca="true" t="shared" si="0" ref="G10:G115">E10*F10</f>
        <v>0</v>
      </c>
      <c r="H10" s="260"/>
    </row>
    <row r="11" spans="1:8" s="254" customFormat="1" ht="15.75">
      <c r="A11" s="248"/>
      <c r="B11" s="249"/>
      <c r="C11" s="250" t="s">
        <v>760</v>
      </c>
      <c r="D11" s="251" t="s">
        <v>643</v>
      </c>
      <c r="E11" s="251">
        <v>12</v>
      </c>
      <c r="F11" s="259">
        <v>500000</v>
      </c>
      <c r="G11" s="252">
        <f>E11*F11</f>
        <v>6000000</v>
      </c>
      <c r="H11" s="253"/>
    </row>
    <row r="12" spans="1:8" s="254" customFormat="1" ht="15.75">
      <c r="A12" s="248"/>
      <c r="B12" s="249"/>
      <c r="C12" s="250" t="s">
        <v>761</v>
      </c>
      <c r="D12" s="251" t="s">
        <v>643</v>
      </c>
      <c r="E12" s="251">
        <v>12</v>
      </c>
      <c r="F12" s="252">
        <v>165000</v>
      </c>
      <c r="G12" s="252">
        <f>E12*F12</f>
        <v>1980000</v>
      </c>
      <c r="H12" s="253"/>
    </row>
    <row r="13" spans="1:8" ht="15.75">
      <c r="A13" s="261"/>
      <c r="B13" s="256">
        <v>6650</v>
      </c>
      <c r="C13" s="262" t="s">
        <v>633</v>
      </c>
      <c r="D13" s="263" t="s">
        <v>634</v>
      </c>
      <c r="E13" s="263">
        <v>2</v>
      </c>
      <c r="F13" s="259">
        <v>25000000</v>
      </c>
      <c r="G13" s="259">
        <f t="shared" si="0"/>
        <v>50000000</v>
      </c>
      <c r="H13" s="264"/>
    </row>
    <row r="14" spans="1:8" s="169" customFormat="1" ht="15.75">
      <c r="A14" s="237">
        <v>6750</v>
      </c>
      <c r="B14" s="237"/>
      <c r="C14" s="238" t="s">
        <v>635</v>
      </c>
      <c r="D14" s="239"/>
      <c r="E14" s="239"/>
      <c r="F14" s="240"/>
      <c r="G14" s="240">
        <f>SUM(G15:G25)</f>
        <v>278500000</v>
      </c>
      <c r="H14" s="241"/>
    </row>
    <row r="15" spans="1:8" s="254" customFormat="1" ht="15.75">
      <c r="A15" s="248"/>
      <c r="B15" s="249"/>
      <c r="C15" s="250" t="s">
        <v>636</v>
      </c>
      <c r="D15" s="251"/>
      <c r="E15" s="251"/>
      <c r="F15" s="252"/>
      <c r="G15" s="259">
        <f t="shared" si="0"/>
        <v>0</v>
      </c>
      <c r="H15" s="265"/>
    </row>
    <row r="16" spans="1:8" ht="15.75">
      <c r="A16" s="255"/>
      <c r="B16" s="256"/>
      <c r="C16" s="266" t="s">
        <v>637</v>
      </c>
      <c r="D16" s="258" t="s">
        <v>638</v>
      </c>
      <c r="E16" s="258">
        <v>1</v>
      </c>
      <c r="F16" s="259">
        <v>10000000</v>
      </c>
      <c r="G16" s="259">
        <f t="shared" si="0"/>
        <v>10000000</v>
      </c>
      <c r="H16" s="264"/>
    </row>
    <row r="17" spans="1:8" ht="15.75">
      <c r="A17" s="255"/>
      <c r="B17" s="256"/>
      <c r="C17" s="266" t="s">
        <v>639</v>
      </c>
      <c r="D17" s="258" t="s">
        <v>638</v>
      </c>
      <c r="E17" s="258">
        <v>1</v>
      </c>
      <c r="F17" s="259">
        <v>10000000</v>
      </c>
      <c r="G17" s="259">
        <f t="shared" si="0"/>
        <v>10000000</v>
      </c>
      <c r="H17" s="264"/>
    </row>
    <row r="18" spans="1:8" ht="15.75">
      <c r="A18" s="255"/>
      <c r="B18" s="256"/>
      <c r="C18" s="266" t="s">
        <v>640</v>
      </c>
      <c r="D18" s="258" t="s">
        <v>638</v>
      </c>
      <c r="E18" s="258">
        <v>1</v>
      </c>
      <c r="F18" s="259">
        <v>10000000</v>
      </c>
      <c r="G18" s="259">
        <f t="shared" si="0"/>
        <v>10000000</v>
      </c>
      <c r="H18" s="264"/>
    </row>
    <row r="19" spans="1:8" s="254" customFormat="1" ht="15.75">
      <c r="A19" s="248"/>
      <c r="B19" s="249"/>
      <c r="C19" s="250" t="s">
        <v>641</v>
      </c>
      <c r="D19" s="251" t="s">
        <v>13</v>
      </c>
      <c r="E19" s="251">
        <v>1</v>
      </c>
      <c r="F19" s="252">
        <v>1500000</v>
      </c>
      <c r="G19" s="259">
        <f t="shared" si="0"/>
        <v>1500000</v>
      </c>
      <c r="H19" s="265"/>
    </row>
    <row r="20" spans="1:8" s="254" customFormat="1" ht="31.5">
      <c r="A20" s="248"/>
      <c r="B20" s="249"/>
      <c r="C20" s="250" t="s">
        <v>642</v>
      </c>
      <c r="D20" s="251" t="s">
        <v>643</v>
      </c>
      <c r="E20" s="251">
        <v>12</v>
      </c>
      <c r="F20" s="252">
        <v>2500000</v>
      </c>
      <c r="G20" s="259">
        <f t="shared" si="0"/>
        <v>30000000</v>
      </c>
      <c r="H20" s="265"/>
    </row>
    <row r="21" spans="1:8" s="254" customFormat="1" ht="47.25">
      <c r="A21" s="248"/>
      <c r="B21" s="249"/>
      <c r="C21" s="267" t="s">
        <v>644</v>
      </c>
      <c r="D21" s="251"/>
      <c r="E21" s="251"/>
      <c r="F21" s="252"/>
      <c r="G21" s="252"/>
      <c r="H21" s="265"/>
    </row>
    <row r="22" spans="1:8" s="254" customFormat="1" ht="31.5">
      <c r="A22" s="248"/>
      <c r="B22" s="249"/>
      <c r="C22" s="250" t="s">
        <v>645</v>
      </c>
      <c r="D22" s="251" t="s">
        <v>646</v>
      </c>
      <c r="E22" s="251"/>
      <c r="F22" s="252"/>
      <c r="G22" s="252"/>
      <c r="H22" s="265"/>
    </row>
    <row r="23" spans="1:8" s="254" customFormat="1" ht="15.75">
      <c r="A23" s="248"/>
      <c r="B23" s="249"/>
      <c r="C23" s="250" t="s">
        <v>647</v>
      </c>
      <c r="D23" s="251" t="s">
        <v>646</v>
      </c>
      <c r="E23" s="251">
        <v>1</v>
      </c>
      <c r="F23" s="252">
        <v>10000000</v>
      </c>
      <c r="G23" s="259">
        <f t="shared" si="0"/>
        <v>10000000</v>
      </c>
      <c r="H23" s="265" t="s">
        <v>648</v>
      </c>
    </row>
    <row r="24" spans="1:8" s="254" customFormat="1" ht="15.75">
      <c r="A24" s="248"/>
      <c r="B24" s="249"/>
      <c r="C24" s="250" t="s">
        <v>649</v>
      </c>
      <c r="D24" s="251" t="s">
        <v>646</v>
      </c>
      <c r="E24" s="251">
        <v>1</v>
      </c>
      <c r="F24" s="252">
        <v>10000000</v>
      </c>
      <c r="G24" s="259">
        <f t="shared" si="0"/>
        <v>10000000</v>
      </c>
      <c r="H24" s="265"/>
    </row>
    <row r="25" spans="1:8" s="254" customFormat="1" ht="15.75">
      <c r="A25" s="248"/>
      <c r="B25" s="249"/>
      <c r="C25" s="250" t="s">
        <v>650</v>
      </c>
      <c r="D25" s="251" t="s">
        <v>651</v>
      </c>
      <c r="E25" s="251">
        <v>1</v>
      </c>
      <c r="F25" s="252">
        <v>197000000</v>
      </c>
      <c r="G25" s="259">
        <f t="shared" si="0"/>
        <v>197000000</v>
      </c>
      <c r="H25" s="265" t="s">
        <v>652</v>
      </c>
    </row>
    <row r="26" spans="1:8" s="169" customFormat="1" ht="15.75">
      <c r="A26" s="237">
        <v>6799</v>
      </c>
      <c r="B26" s="237"/>
      <c r="C26" s="238" t="s">
        <v>653</v>
      </c>
      <c r="D26" s="239"/>
      <c r="E26" s="239"/>
      <c r="F26" s="240"/>
      <c r="G26" s="240">
        <f t="shared" si="0"/>
        <v>0</v>
      </c>
      <c r="H26" s="241"/>
    </row>
    <row r="27" spans="1:8" s="169" customFormat="1" ht="31.5">
      <c r="A27" s="237">
        <v>6900</v>
      </c>
      <c r="B27" s="237"/>
      <c r="C27" s="238" t="s">
        <v>654</v>
      </c>
      <c r="D27" s="239"/>
      <c r="E27" s="239"/>
      <c r="F27" s="240"/>
      <c r="G27" s="240">
        <f>SUM(G28:G35)</f>
        <v>0</v>
      </c>
      <c r="H27" s="241"/>
    </row>
    <row r="28" spans="1:8" ht="15.75">
      <c r="A28" s="255"/>
      <c r="B28" s="256">
        <v>6905</v>
      </c>
      <c r="C28" s="257" t="s">
        <v>655</v>
      </c>
      <c r="D28" s="258"/>
      <c r="E28" s="258"/>
      <c r="F28" s="259"/>
      <c r="G28" s="259">
        <f t="shared" si="0"/>
        <v>0</v>
      </c>
      <c r="H28" s="264"/>
    </row>
    <row r="29" spans="1:8" s="169" customFormat="1" ht="15.75">
      <c r="A29" s="268"/>
      <c r="B29" s="256">
        <v>6911</v>
      </c>
      <c r="C29" s="257" t="s">
        <v>656</v>
      </c>
      <c r="D29" s="258"/>
      <c r="E29" s="269"/>
      <c r="F29" s="270"/>
      <c r="G29" s="259">
        <f t="shared" si="0"/>
        <v>0</v>
      </c>
      <c r="H29" s="271"/>
    </row>
    <row r="30" spans="1:8" ht="15.75">
      <c r="A30" s="255"/>
      <c r="B30" s="256">
        <v>6912</v>
      </c>
      <c r="C30" s="257" t="s">
        <v>657</v>
      </c>
      <c r="D30" s="258"/>
      <c r="E30" s="258"/>
      <c r="F30" s="259"/>
      <c r="G30" s="259">
        <f t="shared" si="0"/>
        <v>0</v>
      </c>
      <c r="H30" s="264"/>
    </row>
    <row r="31" spans="1:8" ht="15.75">
      <c r="A31" s="255"/>
      <c r="B31" s="256">
        <v>6913</v>
      </c>
      <c r="C31" s="257" t="s">
        <v>658</v>
      </c>
      <c r="D31" s="258"/>
      <c r="E31" s="258"/>
      <c r="F31" s="259"/>
      <c r="G31" s="259">
        <f t="shared" si="0"/>
        <v>0</v>
      </c>
      <c r="H31" s="264"/>
    </row>
    <row r="32" spans="1:8" ht="15.75">
      <c r="A32" s="255"/>
      <c r="B32" s="256">
        <v>6914</v>
      </c>
      <c r="C32" s="257" t="s">
        <v>659</v>
      </c>
      <c r="D32" s="258"/>
      <c r="E32" s="258"/>
      <c r="F32" s="259"/>
      <c r="G32" s="259">
        <f t="shared" si="0"/>
        <v>0</v>
      </c>
      <c r="H32" s="264"/>
    </row>
    <row r="33" spans="1:8" ht="15.75">
      <c r="A33" s="255"/>
      <c r="B33" s="256">
        <v>6915</v>
      </c>
      <c r="C33" s="257" t="s">
        <v>660</v>
      </c>
      <c r="D33" s="258"/>
      <c r="E33" s="258"/>
      <c r="F33" s="259"/>
      <c r="G33" s="259">
        <f t="shared" si="0"/>
        <v>0</v>
      </c>
      <c r="H33" s="264"/>
    </row>
    <row r="34" spans="1:8" ht="15.75">
      <c r="A34" s="255"/>
      <c r="B34" s="256">
        <v>6917</v>
      </c>
      <c r="C34" s="257" t="s">
        <v>661</v>
      </c>
      <c r="D34" s="258"/>
      <c r="E34" s="258"/>
      <c r="F34" s="259"/>
      <c r="G34" s="259">
        <f t="shared" si="0"/>
        <v>0</v>
      </c>
      <c r="H34" s="264"/>
    </row>
    <row r="35" spans="1:8" ht="15.75">
      <c r="A35" s="255"/>
      <c r="B35" s="256">
        <v>6949</v>
      </c>
      <c r="C35" s="257" t="s">
        <v>662</v>
      </c>
      <c r="D35" s="258"/>
      <c r="E35" s="258"/>
      <c r="F35" s="259"/>
      <c r="G35" s="259">
        <f t="shared" si="0"/>
        <v>0</v>
      </c>
      <c r="H35" s="264"/>
    </row>
    <row r="36" spans="1:8" s="169" customFormat="1" ht="15.75">
      <c r="A36" s="237">
        <v>7000</v>
      </c>
      <c r="B36" s="237"/>
      <c r="C36" s="238" t="s">
        <v>663</v>
      </c>
      <c r="D36" s="239"/>
      <c r="E36" s="239"/>
      <c r="F36" s="240"/>
      <c r="G36" s="240">
        <f>SUM(G37:G59)</f>
        <v>386945000</v>
      </c>
      <c r="H36" s="241"/>
    </row>
    <row r="37" spans="1:8" ht="15.75">
      <c r="A37" s="255"/>
      <c r="B37" s="256">
        <v>7001</v>
      </c>
      <c r="C37" s="257" t="s">
        <v>664</v>
      </c>
      <c r="D37" s="258"/>
      <c r="E37" s="258"/>
      <c r="F37" s="259"/>
      <c r="G37" s="259">
        <f t="shared" si="0"/>
        <v>0</v>
      </c>
      <c r="H37" s="264"/>
    </row>
    <row r="38" spans="1:8" s="254" customFormat="1" ht="15.75">
      <c r="A38" s="248"/>
      <c r="B38" s="249"/>
      <c r="C38" s="250" t="s">
        <v>665</v>
      </c>
      <c r="D38" s="251" t="s">
        <v>666</v>
      </c>
      <c r="E38" s="251">
        <v>4</v>
      </c>
      <c r="F38" s="252">
        <v>500000</v>
      </c>
      <c r="G38" s="259">
        <f t="shared" si="0"/>
        <v>2000000</v>
      </c>
      <c r="H38" s="265"/>
    </row>
    <row r="39" spans="1:8" s="254" customFormat="1" ht="15.75">
      <c r="A39" s="248"/>
      <c r="B39" s="249"/>
      <c r="C39" s="250" t="s">
        <v>667</v>
      </c>
      <c r="D39" s="251" t="s">
        <v>668</v>
      </c>
      <c r="E39" s="251">
        <v>2</v>
      </c>
      <c r="F39" s="252">
        <v>500000</v>
      </c>
      <c r="G39" s="259">
        <f t="shared" si="0"/>
        <v>1000000</v>
      </c>
      <c r="H39" s="265"/>
    </row>
    <row r="40" spans="1:8" ht="15.75">
      <c r="A40" s="255"/>
      <c r="B40" s="256">
        <v>7002</v>
      </c>
      <c r="C40" s="257" t="s">
        <v>669</v>
      </c>
      <c r="D40" s="258"/>
      <c r="E40" s="258"/>
      <c r="F40" s="259"/>
      <c r="G40" s="259">
        <f t="shared" si="0"/>
        <v>0</v>
      </c>
      <c r="H40" s="264"/>
    </row>
    <row r="41" spans="1:8" ht="15.75">
      <c r="A41" s="255"/>
      <c r="B41" s="256">
        <v>7003</v>
      </c>
      <c r="C41" s="257" t="s">
        <v>670</v>
      </c>
      <c r="D41" s="258" t="s">
        <v>651</v>
      </c>
      <c r="E41" s="258">
        <v>200</v>
      </c>
      <c r="F41" s="259">
        <v>50000</v>
      </c>
      <c r="G41" s="259">
        <f t="shared" si="0"/>
        <v>10000000</v>
      </c>
      <c r="H41" s="264"/>
    </row>
    <row r="42" spans="1:8" ht="15.75">
      <c r="A42" s="255"/>
      <c r="B42" s="256">
        <v>7006</v>
      </c>
      <c r="C42" s="257" t="s">
        <v>671</v>
      </c>
      <c r="D42" s="258" t="s">
        <v>651</v>
      </c>
      <c r="E42" s="258">
        <v>20</v>
      </c>
      <c r="F42" s="259">
        <v>150000</v>
      </c>
      <c r="G42" s="259">
        <f t="shared" si="0"/>
        <v>3000000</v>
      </c>
      <c r="H42" s="264"/>
    </row>
    <row r="43" spans="1:8" ht="31.5">
      <c r="A43" s="255"/>
      <c r="B43" s="256">
        <v>7012</v>
      </c>
      <c r="C43" s="257" t="s">
        <v>672</v>
      </c>
      <c r="D43" s="258" t="s">
        <v>673</v>
      </c>
      <c r="E43" s="258">
        <v>1</v>
      </c>
      <c r="F43" s="259">
        <v>100000000</v>
      </c>
      <c r="G43" s="259">
        <f t="shared" si="0"/>
        <v>100000000</v>
      </c>
      <c r="H43" s="264" t="s">
        <v>674</v>
      </c>
    </row>
    <row r="44" spans="1:8" ht="15.75">
      <c r="A44" s="255"/>
      <c r="B44" s="256">
        <v>7013</v>
      </c>
      <c r="C44" s="257" t="s">
        <v>675</v>
      </c>
      <c r="D44" s="258"/>
      <c r="E44" s="258"/>
      <c r="F44" s="259"/>
      <c r="G44" s="259">
        <f t="shared" si="0"/>
        <v>0</v>
      </c>
      <c r="H44" s="253" t="s">
        <v>676</v>
      </c>
    </row>
    <row r="45" spans="1:8" s="254" customFormat="1" ht="15.75">
      <c r="A45" s="248"/>
      <c r="B45" s="249"/>
      <c r="C45" s="250" t="s">
        <v>677</v>
      </c>
      <c r="D45" s="251"/>
      <c r="E45" s="251"/>
      <c r="F45" s="252"/>
      <c r="G45" s="252"/>
      <c r="H45" s="253"/>
    </row>
    <row r="46" spans="1:8" ht="15.75">
      <c r="A46" s="255"/>
      <c r="B46" s="256"/>
      <c r="C46" s="266" t="s">
        <v>678</v>
      </c>
      <c r="D46" s="258" t="s">
        <v>679</v>
      </c>
      <c r="E46" s="258">
        <f>10*12</f>
        <v>120</v>
      </c>
      <c r="F46" s="259">
        <f>1115000*10%*2</f>
        <v>223000</v>
      </c>
      <c r="G46" s="259">
        <f t="shared" si="0"/>
        <v>26760000</v>
      </c>
      <c r="H46" s="253"/>
    </row>
    <row r="47" spans="1:8" ht="15.75">
      <c r="A47" s="255"/>
      <c r="B47" s="256"/>
      <c r="C47" s="266" t="s">
        <v>680</v>
      </c>
      <c r="D47" s="258" t="s">
        <v>681</v>
      </c>
      <c r="E47" s="258">
        <f>10*12</f>
        <v>120</v>
      </c>
      <c r="F47" s="259">
        <f>1115000*10%*2</f>
        <v>223000</v>
      </c>
      <c r="G47" s="259">
        <f t="shared" si="0"/>
        <v>26760000</v>
      </c>
      <c r="H47" s="253"/>
    </row>
    <row r="48" spans="1:8" ht="15.75">
      <c r="A48" s="255"/>
      <c r="B48" s="256"/>
      <c r="C48" s="266" t="s">
        <v>682</v>
      </c>
      <c r="D48" s="258" t="s">
        <v>683</v>
      </c>
      <c r="E48" s="258">
        <f>2*12</f>
        <v>24</v>
      </c>
      <c r="F48" s="259">
        <f>1115000*10%*10</f>
        <v>1115000</v>
      </c>
      <c r="G48" s="259">
        <f t="shared" si="0"/>
        <v>26760000</v>
      </c>
      <c r="H48" s="253"/>
    </row>
    <row r="49" spans="1:8" ht="15.75">
      <c r="A49" s="255"/>
      <c r="B49" s="256"/>
      <c r="C49" s="266" t="s">
        <v>684</v>
      </c>
      <c r="D49" s="258" t="s">
        <v>685</v>
      </c>
      <c r="E49" s="258">
        <f>2*12</f>
        <v>24</v>
      </c>
      <c r="F49" s="259">
        <f>1115000*10%*10</f>
        <v>1115000</v>
      </c>
      <c r="G49" s="259">
        <f t="shared" si="0"/>
        <v>26760000</v>
      </c>
      <c r="H49" s="253"/>
    </row>
    <row r="50" spans="1:8" ht="15.75">
      <c r="A50" s="255"/>
      <c r="B50" s="256"/>
      <c r="C50" s="266" t="s">
        <v>686</v>
      </c>
      <c r="D50" s="258" t="s">
        <v>683</v>
      </c>
      <c r="E50" s="258">
        <f>1*12</f>
        <v>12</v>
      </c>
      <c r="F50" s="259">
        <f>1115000*10%*10</f>
        <v>1115000</v>
      </c>
      <c r="G50" s="259">
        <f t="shared" si="0"/>
        <v>13380000</v>
      </c>
      <c r="H50" s="253"/>
    </row>
    <row r="51" spans="1:8" s="254" customFormat="1" ht="15.75">
      <c r="A51" s="248"/>
      <c r="B51" s="249"/>
      <c r="C51" s="250" t="s">
        <v>687</v>
      </c>
      <c r="D51" s="251"/>
      <c r="E51" s="251"/>
      <c r="F51" s="252"/>
      <c r="G51" s="252"/>
      <c r="H51" s="253"/>
    </row>
    <row r="52" spans="1:8" ht="15.75">
      <c r="A52" s="255"/>
      <c r="B52" s="256"/>
      <c r="C52" s="266" t="s">
        <v>688</v>
      </c>
      <c r="D52" s="258" t="s">
        <v>679</v>
      </c>
      <c r="E52" s="258">
        <f>10*12</f>
        <v>120</v>
      </c>
      <c r="F52" s="259">
        <f>1115000*10%*1</f>
        <v>111500</v>
      </c>
      <c r="G52" s="259">
        <f t="shared" si="0"/>
        <v>13380000</v>
      </c>
      <c r="H52" s="253"/>
    </row>
    <row r="53" spans="1:8" ht="15.75">
      <c r="A53" s="255"/>
      <c r="B53" s="256"/>
      <c r="C53" s="266" t="s">
        <v>689</v>
      </c>
      <c r="D53" s="258" t="s">
        <v>679</v>
      </c>
      <c r="E53" s="258">
        <f>10*12</f>
        <v>120</v>
      </c>
      <c r="F53" s="259">
        <f>1115000*10%*1</f>
        <v>111500</v>
      </c>
      <c r="G53" s="259">
        <f t="shared" si="0"/>
        <v>13380000</v>
      </c>
      <c r="H53" s="253"/>
    </row>
    <row r="54" spans="1:8" ht="15.75">
      <c r="A54" s="255"/>
      <c r="B54" s="256"/>
      <c r="C54" s="266" t="s">
        <v>690</v>
      </c>
      <c r="D54" s="258" t="s">
        <v>683</v>
      </c>
      <c r="E54" s="258">
        <f>10*12</f>
        <v>120</v>
      </c>
      <c r="F54" s="259">
        <f>1115000*10%*1</f>
        <v>111500</v>
      </c>
      <c r="G54" s="259">
        <f t="shared" si="0"/>
        <v>13380000</v>
      </c>
      <c r="H54" s="253"/>
    </row>
    <row r="55" spans="1:8" ht="31.5">
      <c r="A55" s="255"/>
      <c r="B55" s="256"/>
      <c r="C55" s="266" t="s">
        <v>691</v>
      </c>
      <c r="D55" s="258" t="s">
        <v>683</v>
      </c>
      <c r="E55" s="258">
        <f>5*12</f>
        <v>60</v>
      </c>
      <c r="F55" s="259">
        <f>1115000*10%*1.5</f>
        <v>167250</v>
      </c>
      <c r="G55" s="259">
        <f t="shared" si="0"/>
        <v>10035000</v>
      </c>
      <c r="H55" s="253"/>
    </row>
    <row r="56" spans="1:8" s="254" customFormat="1" ht="15.75">
      <c r="A56" s="248"/>
      <c r="B56" s="249"/>
      <c r="C56" s="250" t="s">
        <v>692</v>
      </c>
      <c r="D56" s="251" t="s">
        <v>195</v>
      </c>
      <c r="E56" s="258">
        <v>10</v>
      </c>
      <c r="F56" s="252">
        <f>SUM(G52:G55)*20%</f>
        <v>10035000</v>
      </c>
      <c r="G56" s="259">
        <f t="shared" si="0"/>
        <v>100350000</v>
      </c>
      <c r="H56" s="253"/>
    </row>
    <row r="57" spans="1:8" ht="15.75">
      <c r="A57" s="255"/>
      <c r="B57" s="256">
        <v>7014</v>
      </c>
      <c r="C57" s="257" t="s">
        <v>693</v>
      </c>
      <c r="D57" s="258"/>
      <c r="E57" s="258"/>
      <c r="F57" s="259"/>
      <c r="G57" s="259">
        <f t="shared" si="0"/>
        <v>0</v>
      </c>
      <c r="H57" s="264"/>
    </row>
    <row r="58" spans="1:8" ht="15.75">
      <c r="A58" s="255"/>
      <c r="B58" s="256">
        <v>7015</v>
      </c>
      <c r="C58" s="257" t="s">
        <v>694</v>
      </c>
      <c r="D58" s="258"/>
      <c r="E58" s="258"/>
      <c r="F58" s="259"/>
      <c r="G58" s="259">
        <f t="shared" si="0"/>
        <v>0</v>
      </c>
      <c r="H58" s="264"/>
    </row>
    <row r="59" spans="1:8" ht="15.75">
      <c r="A59" s="255"/>
      <c r="B59" s="256">
        <v>7049</v>
      </c>
      <c r="C59" s="257" t="s">
        <v>695</v>
      </c>
      <c r="D59" s="258"/>
      <c r="E59" s="258"/>
      <c r="F59" s="259"/>
      <c r="G59" s="259">
        <f t="shared" si="0"/>
        <v>0</v>
      </c>
      <c r="H59" s="264"/>
    </row>
    <row r="60" spans="1:8" s="169" customFormat="1" ht="15.75">
      <c r="A60" s="237">
        <v>8150</v>
      </c>
      <c r="B60" s="237"/>
      <c r="C60" s="238" t="s">
        <v>696</v>
      </c>
      <c r="D60" s="239"/>
      <c r="E60" s="239"/>
      <c r="F60" s="240"/>
      <c r="G60" s="240">
        <f>SUM(G61:G64)</f>
        <v>925000000</v>
      </c>
      <c r="H60" s="241"/>
    </row>
    <row r="61" spans="1:8" ht="15.75">
      <c r="A61" s="255"/>
      <c r="B61" s="256">
        <v>8152</v>
      </c>
      <c r="C61" s="257" t="s">
        <v>697</v>
      </c>
      <c r="D61" s="258"/>
      <c r="E61" s="258"/>
      <c r="F61" s="259"/>
      <c r="G61" s="259">
        <f t="shared" si="0"/>
        <v>0</v>
      </c>
      <c r="H61" s="264"/>
    </row>
    <row r="62" spans="1:8" s="254" customFormat="1" ht="16.5" customHeight="1">
      <c r="A62" s="248"/>
      <c r="B62" s="249"/>
      <c r="C62" s="250" t="s">
        <v>698</v>
      </c>
      <c r="D62" s="251" t="s">
        <v>699</v>
      </c>
      <c r="E62" s="251">
        <v>1</v>
      </c>
      <c r="F62" s="252">
        <v>550000000</v>
      </c>
      <c r="G62" s="252">
        <f t="shared" si="0"/>
        <v>550000000</v>
      </c>
      <c r="H62" s="265" t="s">
        <v>700</v>
      </c>
    </row>
    <row r="63" spans="1:8" s="254" customFormat="1" ht="15.75">
      <c r="A63" s="248"/>
      <c r="B63" s="249"/>
      <c r="C63" s="250" t="s">
        <v>701</v>
      </c>
      <c r="D63" s="251" t="s">
        <v>699</v>
      </c>
      <c r="E63" s="251">
        <v>1</v>
      </c>
      <c r="F63" s="252">
        <f>F62*50%</f>
        <v>275000000</v>
      </c>
      <c r="G63" s="252">
        <f t="shared" si="0"/>
        <v>275000000</v>
      </c>
      <c r="H63" s="265" t="s">
        <v>700</v>
      </c>
    </row>
    <row r="64" spans="1:8" s="254" customFormat="1" ht="31.5">
      <c r="A64" s="248"/>
      <c r="B64" s="249"/>
      <c r="C64" s="250" t="s">
        <v>702</v>
      </c>
      <c r="D64" s="251" t="s">
        <v>699</v>
      </c>
      <c r="E64" s="251">
        <v>1</v>
      </c>
      <c r="F64" s="252">
        <v>100000000</v>
      </c>
      <c r="G64" s="252">
        <f t="shared" si="0"/>
        <v>100000000</v>
      </c>
      <c r="H64" s="272" t="s">
        <v>703</v>
      </c>
    </row>
    <row r="65" spans="1:8" s="169" customFormat="1" ht="15.75">
      <c r="A65" s="237">
        <v>9000</v>
      </c>
      <c r="B65" s="237"/>
      <c r="C65" s="238" t="s">
        <v>704</v>
      </c>
      <c r="D65" s="239"/>
      <c r="E65" s="239"/>
      <c r="F65" s="240"/>
      <c r="G65" s="240">
        <f>SUM(G66:G72)</f>
        <v>425000000</v>
      </c>
      <c r="H65" s="241"/>
    </row>
    <row r="66" spans="1:8" ht="15.75">
      <c r="A66" s="255"/>
      <c r="B66" s="256">
        <v>9003</v>
      </c>
      <c r="C66" s="257" t="s">
        <v>705</v>
      </c>
      <c r="D66" s="258"/>
      <c r="E66" s="258"/>
      <c r="F66" s="259"/>
      <c r="G66" s="259">
        <f t="shared" si="0"/>
        <v>0</v>
      </c>
      <c r="H66" s="264"/>
    </row>
    <row r="67" spans="1:8" s="254" customFormat="1" ht="15.75">
      <c r="A67" s="248"/>
      <c r="B67" s="249"/>
      <c r="C67" s="250" t="s">
        <v>706</v>
      </c>
      <c r="D67" s="273"/>
      <c r="E67" s="251">
        <v>1</v>
      </c>
      <c r="F67" s="252">
        <v>30000000</v>
      </c>
      <c r="G67" s="259">
        <f t="shared" si="0"/>
        <v>30000000</v>
      </c>
      <c r="H67" s="265" t="s">
        <v>707</v>
      </c>
    </row>
    <row r="68" spans="1:8" s="254" customFormat="1" ht="15.75">
      <c r="A68" s="248"/>
      <c r="B68" s="249"/>
      <c r="C68" s="250" t="s">
        <v>708</v>
      </c>
      <c r="D68" s="273"/>
      <c r="E68" s="251">
        <v>1</v>
      </c>
      <c r="F68" s="252">
        <v>45000000</v>
      </c>
      <c r="G68" s="252">
        <f t="shared" si="0"/>
        <v>45000000</v>
      </c>
      <c r="H68" s="265" t="s">
        <v>709</v>
      </c>
    </row>
    <row r="69" spans="1:8" s="254" customFormat="1" ht="15.75">
      <c r="A69" s="248"/>
      <c r="B69" s="249"/>
      <c r="C69" s="250" t="s">
        <v>710</v>
      </c>
      <c r="D69" s="273"/>
      <c r="E69" s="251">
        <v>1</v>
      </c>
      <c r="F69" s="252">
        <v>300000000</v>
      </c>
      <c r="G69" s="252">
        <f t="shared" si="0"/>
        <v>300000000</v>
      </c>
      <c r="H69" s="265" t="s">
        <v>709</v>
      </c>
    </row>
    <row r="70" spans="1:8" ht="15.75">
      <c r="A70" s="255"/>
      <c r="B70" s="256">
        <v>9004</v>
      </c>
      <c r="C70" s="257" t="s">
        <v>711</v>
      </c>
      <c r="D70" s="258"/>
      <c r="E70" s="258"/>
      <c r="F70" s="259"/>
      <c r="G70" s="259">
        <f t="shared" si="0"/>
        <v>0</v>
      </c>
      <c r="H70" s="264"/>
    </row>
    <row r="71" spans="1:8" s="254" customFormat="1" ht="15.75">
      <c r="A71" s="248"/>
      <c r="B71" s="249"/>
      <c r="C71" s="250" t="s">
        <v>712</v>
      </c>
      <c r="D71" s="273"/>
      <c r="E71" s="251">
        <v>1</v>
      </c>
      <c r="F71" s="252">
        <v>50000000</v>
      </c>
      <c r="G71" s="259">
        <f t="shared" si="0"/>
        <v>50000000</v>
      </c>
      <c r="H71" s="265"/>
    </row>
    <row r="72" spans="1:8" ht="15.75">
      <c r="A72" s="255"/>
      <c r="B72" s="256">
        <v>9049</v>
      </c>
      <c r="C72" s="257" t="s">
        <v>713</v>
      </c>
      <c r="D72" s="258"/>
      <c r="E72" s="258"/>
      <c r="F72" s="259"/>
      <c r="G72" s="259">
        <f t="shared" si="0"/>
        <v>0</v>
      </c>
      <c r="H72" s="264"/>
    </row>
    <row r="73" spans="1:8" s="169" customFormat="1" ht="15.75">
      <c r="A73" s="237">
        <v>9050</v>
      </c>
      <c r="B73" s="237"/>
      <c r="C73" s="238" t="s">
        <v>714</v>
      </c>
      <c r="D73" s="239"/>
      <c r="E73" s="239"/>
      <c r="F73" s="240"/>
      <c r="G73" s="240">
        <f>SUM(G74:G85)</f>
        <v>99000000</v>
      </c>
      <c r="H73" s="241"/>
    </row>
    <row r="74" spans="1:8" ht="15.75">
      <c r="A74" s="255"/>
      <c r="B74" s="256">
        <v>9055</v>
      </c>
      <c r="C74" s="257" t="s">
        <v>715</v>
      </c>
      <c r="D74" s="258"/>
      <c r="E74" s="258">
        <v>1</v>
      </c>
      <c r="F74" s="259">
        <v>20000000</v>
      </c>
      <c r="G74" s="259">
        <f t="shared" si="0"/>
        <v>20000000</v>
      </c>
      <c r="H74" s="264"/>
    </row>
    <row r="75" spans="1:8" ht="18" customHeight="1">
      <c r="A75" s="255"/>
      <c r="B75" s="256">
        <v>9061</v>
      </c>
      <c r="C75" s="257" t="s">
        <v>716</v>
      </c>
      <c r="D75" s="258"/>
      <c r="E75" s="258">
        <v>1</v>
      </c>
      <c r="F75" s="259">
        <v>2000000</v>
      </c>
      <c r="G75" s="259">
        <f t="shared" si="0"/>
        <v>2000000</v>
      </c>
      <c r="H75" s="264"/>
    </row>
    <row r="76" spans="1:8" ht="15.75">
      <c r="A76" s="255"/>
      <c r="B76" s="256">
        <v>9062</v>
      </c>
      <c r="C76" s="257" t="s">
        <v>657</v>
      </c>
      <c r="D76" s="258"/>
      <c r="E76" s="258"/>
      <c r="F76" s="259"/>
      <c r="G76" s="259">
        <f t="shared" si="0"/>
        <v>0</v>
      </c>
      <c r="H76" s="264"/>
    </row>
    <row r="77" spans="1:8" s="254" customFormat="1" ht="15.75">
      <c r="A77" s="248"/>
      <c r="B77" s="249"/>
      <c r="C77" s="250" t="s">
        <v>717</v>
      </c>
      <c r="D77" s="273"/>
      <c r="E77" s="251">
        <v>2</v>
      </c>
      <c r="F77" s="252">
        <v>10000000</v>
      </c>
      <c r="G77" s="252">
        <f t="shared" si="0"/>
        <v>20000000</v>
      </c>
      <c r="H77" s="265"/>
    </row>
    <row r="78" spans="1:8" s="254" customFormat="1" ht="15.75">
      <c r="A78" s="248"/>
      <c r="B78" s="249"/>
      <c r="C78" s="250" t="s">
        <v>718</v>
      </c>
      <c r="D78" s="273"/>
      <c r="E78" s="251">
        <v>1</v>
      </c>
      <c r="F78" s="252">
        <v>5000000</v>
      </c>
      <c r="G78" s="252">
        <f t="shared" si="0"/>
        <v>5000000</v>
      </c>
      <c r="H78" s="265"/>
    </row>
    <row r="79" spans="1:8" s="254" customFormat="1" ht="15.75">
      <c r="A79" s="248"/>
      <c r="B79" s="249"/>
      <c r="C79" s="250" t="s">
        <v>719</v>
      </c>
      <c r="D79" s="273"/>
      <c r="E79" s="251">
        <v>1</v>
      </c>
      <c r="F79" s="252">
        <v>30000000</v>
      </c>
      <c r="G79" s="252">
        <f t="shared" si="0"/>
        <v>30000000</v>
      </c>
      <c r="H79" s="265"/>
    </row>
    <row r="80" spans="1:8" s="254" customFormat="1" ht="15.75">
      <c r="A80" s="248"/>
      <c r="B80" s="249"/>
      <c r="C80" s="250" t="s">
        <v>720</v>
      </c>
      <c r="D80" s="273"/>
      <c r="E80" s="251">
        <v>1</v>
      </c>
      <c r="F80" s="252">
        <v>15000000</v>
      </c>
      <c r="G80" s="252">
        <f t="shared" si="0"/>
        <v>15000000</v>
      </c>
      <c r="H80" s="265"/>
    </row>
    <row r="81" spans="1:8" s="254" customFormat="1" ht="15.75">
      <c r="A81" s="248"/>
      <c r="B81" s="249"/>
      <c r="C81" s="250" t="s">
        <v>721</v>
      </c>
      <c r="D81" s="273"/>
      <c r="E81" s="251">
        <v>1</v>
      </c>
      <c r="F81" s="252">
        <v>5000000</v>
      </c>
      <c r="G81" s="252">
        <f t="shared" si="0"/>
        <v>5000000</v>
      </c>
      <c r="H81" s="265"/>
    </row>
    <row r="82" spans="1:8" ht="15.75">
      <c r="A82" s="255"/>
      <c r="B82" s="256">
        <v>9063</v>
      </c>
      <c r="C82" s="257" t="s">
        <v>658</v>
      </c>
      <c r="D82" s="258"/>
      <c r="E82" s="258"/>
      <c r="F82" s="259"/>
      <c r="G82" s="259">
        <f t="shared" si="0"/>
        <v>0</v>
      </c>
      <c r="H82" s="264"/>
    </row>
    <row r="83" spans="1:8" ht="15.75">
      <c r="A83" s="255"/>
      <c r="B83" s="256">
        <v>9064</v>
      </c>
      <c r="C83" s="257" t="s">
        <v>659</v>
      </c>
      <c r="D83" s="258"/>
      <c r="E83" s="258"/>
      <c r="F83" s="259"/>
      <c r="G83" s="259">
        <f t="shared" si="0"/>
        <v>0</v>
      </c>
      <c r="H83" s="264"/>
    </row>
    <row r="84" spans="1:8" ht="15.75">
      <c r="A84" s="255"/>
      <c r="B84" s="256">
        <v>9065</v>
      </c>
      <c r="C84" s="257" t="s">
        <v>660</v>
      </c>
      <c r="D84" s="258"/>
      <c r="E84" s="258"/>
      <c r="F84" s="259"/>
      <c r="G84" s="259">
        <f t="shared" si="0"/>
        <v>0</v>
      </c>
      <c r="H84" s="264"/>
    </row>
    <row r="85" spans="1:8" ht="15.75">
      <c r="A85" s="255"/>
      <c r="B85" s="256">
        <v>9099</v>
      </c>
      <c r="C85" s="257" t="s">
        <v>722</v>
      </c>
      <c r="D85" s="258"/>
      <c r="E85" s="258">
        <v>1</v>
      </c>
      <c r="F85" s="259">
        <v>2000000</v>
      </c>
      <c r="G85" s="259">
        <f t="shared" si="0"/>
        <v>2000000</v>
      </c>
      <c r="H85" s="264"/>
    </row>
    <row r="86" spans="1:8" s="169" customFormat="1" ht="15.75">
      <c r="A86" s="237">
        <v>9100</v>
      </c>
      <c r="B86" s="237"/>
      <c r="C86" s="238" t="s">
        <v>723</v>
      </c>
      <c r="D86" s="239"/>
      <c r="E86" s="239"/>
      <c r="F86" s="240"/>
      <c r="G86" s="240">
        <f>SUM(G87:G106)</f>
        <v>208280000</v>
      </c>
      <c r="H86" s="241"/>
    </row>
    <row r="87" spans="1:8" ht="15.75">
      <c r="A87" s="255"/>
      <c r="B87" s="256">
        <v>9105</v>
      </c>
      <c r="C87" s="257" t="s">
        <v>655</v>
      </c>
      <c r="D87" s="258"/>
      <c r="E87" s="258"/>
      <c r="F87" s="259"/>
      <c r="G87" s="259">
        <f t="shared" si="0"/>
        <v>0</v>
      </c>
      <c r="H87" s="264"/>
    </row>
    <row r="88" spans="1:8" ht="15.75">
      <c r="A88" s="255"/>
      <c r="B88" s="256">
        <v>9111</v>
      </c>
      <c r="C88" s="257" t="s">
        <v>656</v>
      </c>
      <c r="D88" s="258"/>
      <c r="E88" s="258"/>
      <c r="F88" s="259"/>
      <c r="G88" s="259">
        <f t="shared" si="0"/>
        <v>0</v>
      </c>
      <c r="H88" s="264"/>
    </row>
    <row r="89" spans="1:8" ht="31.5">
      <c r="A89" s="255"/>
      <c r="B89" s="256">
        <v>9112</v>
      </c>
      <c r="C89" s="257" t="s">
        <v>724</v>
      </c>
      <c r="D89" s="258"/>
      <c r="E89" s="258"/>
      <c r="F89" s="259"/>
      <c r="G89" s="259">
        <f t="shared" si="0"/>
        <v>0</v>
      </c>
      <c r="H89" s="264"/>
    </row>
    <row r="90" spans="1:8" s="281" customFormat="1" ht="15.75">
      <c r="A90" s="274"/>
      <c r="B90" s="275"/>
      <c r="C90" s="276" t="s">
        <v>725</v>
      </c>
      <c r="D90" s="277"/>
      <c r="E90" s="278">
        <v>48</v>
      </c>
      <c r="F90" s="279">
        <v>500000</v>
      </c>
      <c r="G90" s="279">
        <f t="shared" si="0"/>
        <v>24000000</v>
      </c>
      <c r="H90" s="280"/>
    </row>
    <row r="91" spans="1:8" s="281" customFormat="1" ht="15.75">
      <c r="A91" s="274"/>
      <c r="B91" s="275"/>
      <c r="C91" s="276" t="s">
        <v>726</v>
      </c>
      <c r="D91" s="277"/>
      <c r="E91" s="278">
        <v>200</v>
      </c>
      <c r="F91" s="279">
        <v>100000</v>
      </c>
      <c r="G91" s="279">
        <f t="shared" si="0"/>
        <v>20000000</v>
      </c>
      <c r="H91" s="280"/>
    </row>
    <row r="92" spans="1:8" s="281" customFormat="1" ht="15.75">
      <c r="A92" s="274"/>
      <c r="B92" s="275"/>
      <c r="C92" s="276" t="s">
        <v>727</v>
      </c>
      <c r="D92" s="277"/>
      <c r="E92" s="278">
        <v>120</v>
      </c>
      <c r="F92" s="279">
        <v>150000</v>
      </c>
      <c r="G92" s="279">
        <f t="shared" si="0"/>
        <v>18000000</v>
      </c>
      <c r="H92" s="280"/>
    </row>
    <row r="93" spans="1:8" s="281" customFormat="1" ht="15.75">
      <c r="A93" s="274"/>
      <c r="B93" s="275"/>
      <c r="C93" s="282" t="s">
        <v>728</v>
      </c>
      <c r="D93" s="283"/>
      <c r="E93" s="284">
        <v>8</v>
      </c>
      <c r="F93" s="279">
        <v>60000</v>
      </c>
      <c r="G93" s="279">
        <f t="shared" si="0"/>
        <v>480000</v>
      </c>
      <c r="H93" s="280"/>
    </row>
    <row r="94" spans="1:8" s="281" customFormat="1" ht="15.75">
      <c r="A94" s="274"/>
      <c r="B94" s="275"/>
      <c r="C94" s="282" t="s">
        <v>729</v>
      </c>
      <c r="D94" s="283"/>
      <c r="E94" s="284">
        <v>200</v>
      </c>
      <c r="F94" s="279">
        <v>30000</v>
      </c>
      <c r="G94" s="279">
        <f t="shared" si="0"/>
        <v>6000000</v>
      </c>
      <c r="H94" s="280"/>
    </row>
    <row r="95" spans="1:8" s="281" customFormat="1" ht="15.75">
      <c r="A95" s="274"/>
      <c r="B95" s="275"/>
      <c r="C95" s="282" t="s">
        <v>730</v>
      </c>
      <c r="D95" s="283"/>
      <c r="E95" s="284">
        <v>4</v>
      </c>
      <c r="F95" s="279">
        <v>1000000</v>
      </c>
      <c r="G95" s="279">
        <f t="shared" si="0"/>
        <v>4000000</v>
      </c>
      <c r="H95" s="285"/>
    </row>
    <row r="96" spans="1:8" s="281" customFormat="1" ht="15.75">
      <c r="A96" s="274"/>
      <c r="B96" s="275"/>
      <c r="C96" s="282" t="s">
        <v>731</v>
      </c>
      <c r="D96" s="284" t="s">
        <v>732</v>
      </c>
      <c r="E96" s="284">
        <v>12</v>
      </c>
      <c r="F96" s="279">
        <v>500000</v>
      </c>
      <c r="G96" s="279">
        <f t="shared" si="0"/>
        <v>6000000</v>
      </c>
      <c r="H96" s="285"/>
    </row>
    <row r="97" spans="1:8" ht="15.75">
      <c r="A97" s="255"/>
      <c r="B97" s="256">
        <v>9113</v>
      </c>
      <c r="C97" s="257" t="s">
        <v>733</v>
      </c>
      <c r="D97" s="258"/>
      <c r="E97" s="258">
        <v>4</v>
      </c>
      <c r="F97" s="259">
        <v>1000000</v>
      </c>
      <c r="G97" s="259">
        <f t="shared" si="0"/>
        <v>4000000</v>
      </c>
      <c r="H97" s="264"/>
    </row>
    <row r="98" spans="1:8" ht="15.75">
      <c r="A98" s="255"/>
      <c r="B98" s="256">
        <v>9114</v>
      </c>
      <c r="C98" s="257" t="s">
        <v>734</v>
      </c>
      <c r="D98" s="258"/>
      <c r="E98" s="258">
        <v>4</v>
      </c>
      <c r="F98" s="259">
        <v>200000</v>
      </c>
      <c r="G98" s="259">
        <f t="shared" si="0"/>
        <v>800000</v>
      </c>
      <c r="H98" s="264"/>
    </row>
    <row r="99" spans="1:8" ht="15.75">
      <c r="A99" s="255"/>
      <c r="B99" s="256">
        <v>9115</v>
      </c>
      <c r="C99" s="257" t="s">
        <v>735</v>
      </c>
      <c r="D99" s="258"/>
      <c r="E99" s="258">
        <v>4</v>
      </c>
      <c r="F99" s="259">
        <v>2500000</v>
      </c>
      <c r="G99" s="259">
        <f t="shared" si="0"/>
        <v>10000000</v>
      </c>
      <c r="H99" s="264"/>
    </row>
    <row r="100" spans="1:8" ht="15.75">
      <c r="A100" s="255"/>
      <c r="B100" s="256">
        <v>9117</v>
      </c>
      <c r="C100" s="257" t="s">
        <v>661</v>
      </c>
      <c r="D100" s="258"/>
      <c r="E100" s="258"/>
      <c r="F100" s="259"/>
      <c r="G100" s="259">
        <f t="shared" si="0"/>
        <v>0</v>
      </c>
      <c r="H100" s="264"/>
    </row>
    <row r="101" spans="1:8" s="254" customFormat="1" ht="15.75">
      <c r="A101" s="248"/>
      <c r="B101" s="249"/>
      <c r="C101" s="250" t="s">
        <v>736</v>
      </c>
      <c r="D101" s="273"/>
      <c r="E101" s="251">
        <v>1</v>
      </c>
      <c r="F101" s="252">
        <v>50000000</v>
      </c>
      <c r="G101" s="259">
        <f t="shared" si="0"/>
        <v>50000000</v>
      </c>
      <c r="H101" s="264"/>
    </row>
    <row r="102" spans="1:8" s="254" customFormat="1" ht="15.75">
      <c r="A102" s="248"/>
      <c r="B102" s="249"/>
      <c r="C102" s="250" t="s">
        <v>737</v>
      </c>
      <c r="D102" s="273"/>
      <c r="E102" s="251">
        <v>1</v>
      </c>
      <c r="F102" s="252">
        <v>5000000</v>
      </c>
      <c r="G102" s="259">
        <f t="shared" si="0"/>
        <v>5000000</v>
      </c>
      <c r="H102" s="264"/>
    </row>
    <row r="103" spans="1:8" s="254" customFormat="1" ht="15.75">
      <c r="A103" s="248"/>
      <c r="B103" s="249"/>
      <c r="C103" s="250" t="s">
        <v>738</v>
      </c>
      <c r="D103" s="273"/>
      <c r="E103" s="251">
        <v>1</v>
      </c>
      <c r="F103" s="252">
        <v>30000000</v>
      </c>
      <c r="G103" s="259">
        <f t="shared" si="0"/>
        <v>30000000</v>
      </c>
      <c r="H103" s="264"/>
    </row>
    <row r="104" spans="1:8" s="254" customFormat="1" ht="15.75">
      <c r="A104" s="248"/>
      <c r="B104" s="249"/>
      <c r="C104" s="250" t="s">
        <v>739</v>
      </c>
      <c r="D104" s="273"/>
      <c r="E104" s="251">
        <v>1</v>
      </c>
      <c r="F104" s="252">
        <v>30000000</v>
      </c>
      <c r="G104" s="259">
        <f t="shared" si="0"/>
        <v>30000000</v>
      </c>
      <c r="H104" s="264"/>
    </row>
    <row r="105" spans="1:8" s="254" customFormat="1" ht="15.75">
      <c r="A105" s="248"/>
      <c r="B105" s="249"/>
      <c r="C105" s="250" t="s">
        <v>740</v>
      </c>
      <c r="D105" s="273"/>
      <c r="E105" s="251"/>
      <c r="F105" s="252">
        <v>20000000</v>
      </c>
      <c r="G105" s="259">
        <f t="shared" si="0"/>
        <v>0</v>
      </c>
      <c r="H105" s="264"/>
    </row>
    <row r="106" spans="1:8" ht="15.75">
      <c r="A106" s="255"/>
      <c r="B106" s="256">
        <v>9149</v>
      </c>
      <c r="C106" s="257" t="s">
        <v>662</v>
      </c>
      <c r="D106" s="258"/>
      <c r="E106" s="258"/>
      <c r="F106" s="259"/>
      <c r="G106" s="259">
        <f t="shared" si="0"/>
        <v>0</v>
      </c>
      <c r="H106" s="264"/>
    </row>
    <row r="107" spans="1:8" s="169" customFormat="1" ht="15.75">
      <c r="A107" s="237">
        <v>9350</v>
      </c>
      <c r="B107" s="237"/>
      <c r="C107" s="238" t="s">
        <v>741</v>
      </c>
      <c r="D107" s="239"/>
      <c r="E107" s="239"/>
      <c r="F107" s="240"/>
      <c r="G107" s="240">
        <f>SUM(G108:G114)</f>
        <v>4000000</v>
      </c>
      <c r="H107" s="241"/>
    </row>
    <row r="108" spans="1:8" ht="15.75">
      <c r="A108" s="255"/>
      <c r="B108" s="256">
        <v>9351</v>
      </c>
      <c r="C108" s="257" t="s">
        <v>742</v>
      </c>
      <c r="D108" s="258"/>
      <c r="E108" s="258"/>
      <c r="F108" s="259"/>
      <c r="G108" s="259">
        <f t="shared" si="0"/>
        <v>0</v>
      </c>
      <c r="H108" s="264"/>
    </row>
    <row r="109" spans="1:8" s="254" customFormat="1" ht="15.75">
      <c r="A109" s="248"/>
      <c r="B109" s="249"/>
      <c r="C109" s="250" t="s">
        <v>743</v>
      </c>
      <c r="D109" s="273"/>
      <c r="E109" s="251">
        <v>4</v>
      </c>
      <c r="F109" s="252">
        <v>1000000</v>
      </c>
      <c r="G109" s="252">
        <f t="shared" si="0"/>
        <v>4000000</v>
      </c>
      <c r="H109" s="265"/>
    </row>
    <row r="110" spans="1:8" ht="15.75">
      <c r="A110" s="255"/>
      <c r="B110" s="256">
        <v>9352</v>
      </c>
      <c r="C110" s="257" t="s">
        <v>744</v>
      </c>
      <c r="D110" s="258"/>
      <c r="E110" s="258"/>
      <c r="F110" s="259"/>
      <c r="G110" s="259">
        <f t="shared" si="0"/>
        <v>0</v>
      </c>
      <c r="H110" s="264"/>
    </row>
    <row r="111" spans="1:8" ht="15.75">
      <c r="A111" s="255"/>
      <c r="B111" s="256">
        <v>9353</v>
      </c>
      <c r="C111" s="257" t="s">
        <v>745</v>
      </c>
      <c r="D111" s="258"/>
      <c r="E111" s="258"/>
      <c r="F111" s="259"/>
      <c r="G111" s="259">
        <f t="shared" si="0"/>
        <v>0</v>
      </c>
      <c r="H111" s="264"/>
    </row>
    <row r="112" spans="1:8" ht="15.75">
      <c r="A112" s="255"/>
      <c r="B112" s="256">
        <v>9354</v>
      </c>
      <c r="C112" s="257" t="s">
        <v>746</v>
      </c>
      <c r="D112" s="258"/>
      <c r="E112" s="258"/>
      <c r="F112" s="259"/>
      <c r="G112" s="259">
        <f t="shared" si="0"/>
        <v>0</v>
      </c>
      <c r="H112" s="264"/>
    </row>
    <row r="113" spans="1:8" ht="15.75">
      <c r="A113" s="255"/>
      <c r="B113" s="256">
        <v>9355</v>
      </c>
      <c r="C113" s="257" t="s">
        <v>747</v>
      </c>
      <c r="D113" s="258"/>
      <c r="E113" s="258"/>
      <c r="F113" s="259"/>
      <c r="G113" s="259">
        <f t="shared" si="0"/>
        <v>0</v>
      </c>
      <c r="H113" s="264"/>
    </row>
    <row r="114" spans="1:8" ht="15.75">
      <c r="A114" s="255"/>
      <c r="B114" s="256">
        <v>9399</v>
      </c>
      <c r="C114" s="257" t="s">
        <v>713</v>
      </c>
      <c r="D114" s="258"/>
      <c r="E114" s="258"/>
      <c r="F114" s="259"/>
      <c r="G114" s="259">
        <f t="shared" si="0"/>
        <v>0</v>
      </c>
      <c r="H114" s="264"/>
    </row>
    <row r="115" spans="1:8" s="169" customFormat="1" ht="31.5">
      <c r="A115" s="237"/>
      <c r="B115" s="237"/>
      <c r="C115" s="238" t="s">
        <v>748</v>
      </c>
      <c r="D115" s="239" t="s">
        <v>13</v>
      </c>
      <c r="E115" s="239">
        <v>1</v>
      </c>
      <c r="F115" s="240">
        <v>100000000</v>
      </c>
      <c r="G115" s="240">
        <f t="shared" si="0"/>
        <v>100000000</v>
      </c>
      <c r="H115" s="241"/>
    </row>
    <row r="116" spans="3:7" ht="15.75">
      <c r="C116" s="286"/>
      <c r="D116" s="287"/>
      <c r="E116" s="287"/>
      <c r="F116" s="288"/>
      <c r="G116" s="288"/>
    </row>
    <row r="117" spans="1:7" s="169" customFormat="1" ht="15.75">
      <c r="A117" s="226"/>
      <c r="B117" s="226"/>
      <c r="C117" s="289"/>
      <c r="D117" s="290"/>
      <c r="E117" s="290"/>
      <c r="F117" s="291"/>
      <c r="G117" s="291"/>
    </row>
  </sheetData>
  <sheetProtection/>
  <mergeCells count="2">
    <mergeCell ref="A1:H1"/>
    <mergeCell ref="A2:H2"/>
  </mergeCells>
  <printOptions/>
  <pageMargins left="0.38" right="0.36" top="0.75" bottom="0.75" header="0.3" footer="0.3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48"/>
  <sheetViews>
    <sheetView zoomScale="85" zoomScaleNormal="85" zoomScalePageLayoutView="0" workbookViewId="0" topLeftCell="A1">
      <selection activeCell="C16" sqref="C16"/>
    </sheetView>
  </sheetViews>
  <sheetFormatPr defaultColWidth="9.00390625" defaultRowHeight="15.75"/>
  <cols>
    <col min="1" max="1" width="4.00390625" style="25" customWidth="1"/>
    <col min="2" max="2" width="40.125" style="25" customWidth="1"/>
    <col min="3" max="3" width="10.25390625" style="25" bestFit="1" customWidth="1"/>
    <col min="4" max="4" width="9.75390625" style="25" customWidth="1"/>
    <col min="5" max="5" width="9.50390625" style="25" customWidth="1"/>
    <col min="6" max="7" width="10.125" style="25" customWidth="1"/>
    <col min="8" max="8" width="9.25390625" style="25" customWidth="1"/>
    <col min="9" max="9" width="12.50390625" style="25" customWidth="1"/>
    <col min="10" max="10" width="12.125" style="25" customWidth="1"/>
    <col min="11" max="11" width="27.625" style="25" customWidth="1"/>
    <col min="12" max="16384" width="9.00390625" style="25" customWidth="1"/>
  </cols>
  <sheetData>
    <row r="1" spans="1:10" ht="19.5">
      <c r="A1" s="33" t="s">
        <v>234</v>
      </c>
      <c r="B1" s="24"/>
      <c r="C1" s="24"/>
      <c r="D1" s="24"/>
      <c r="E1" s="24"/>
      <c r="F1" s="24"/>
      <c r="G1" s="24"/>
      <c r="H1" s="34"/>
      <c r="I1" s="34"/>
      <c r="J1" s="35"/>
    </row>
    <row r="3" spans="1:10" ht="16.5">
      <c r="A3" s="728" t="s">
        <v>235</v>
      </c>
      <c r="B3" s="728"/>
      <c r="C3" s="728"/>
      <c r="D3" s="728"/>
      <c r="E3" s="728"/>
      <c r="F3" s="728"/>
      <c r="G3" s="728"/>
      <c r="H3" s="728"/>
      <c r="I3" s="728"/>
      <c r="J3" s="728"/>
    </row>
    <row r="4" spans="8:10" ht="15.75">
      <c r="H4" s="36"/>
      <c r="I4" s="36"/>
      <c r="J4" s="36"/>
    </row>
    <row r="5" spans="1:10" s="38" customFormat="1" ht="26.25" customHeight="1">
      <c r="A5" s="729" t="s">
        <v>236</v>
      </c>
      <c r="B5" s="729" t="s">
        <v>237</v>
      </c>
      <c r="C5" s="729" t="s">
        <v>2</v>
      </c>
      <c r="D5" s="729" t="s">
        <v>608</v>
      </c>
      <c r="E5" s="731" t="s">
        <v>603</v>
      </c>
      <c r="F5" s="732"/>
      <c r="G5" s="733"/>
      <c r="H5" s="729" t="s">
        <v>609</v>
      </c>
      <c r="I5" s="729" t="s">
        <v>610</v>
      </c>
      <c r="J5" s="729" t="s">
        <v>611</v>
      </c>
    </row>
    <row r="6" spans="1:10" s="38" customFormat="1" ht="49.5" customHeight="1">
      <c r="A6" s="730"/>
      <c r="B6" s="730"/>
      <c r="C6" s="730"/>
      <c r="D6" s="730"/>
      <c r="E6" s="37" t="s">
        <v>241</v>
      </c>
      <c r="F6" s="37" t="s">
        <v>242</v>
      </c>
      <c r="G6" s="37" t="s">
        <v>243</v>
      </c>
      <c r="H6" s="730"/>
      <c r="I6" s="730"/>
      <c r="J6" s="730"/>
    </row>
    <row r="7" spans="1:10" s="24" customFormat="1" ht="18" customHeight="1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 t="s">
        <v>244</v>
      </c>
      <c r="J7" s="39" t="s">
        <v>245</v>
      </c>
    </row>
    <row r="8" spans="1:10" ht="27" customHeight="1" hidden="1">
      <c r="A8" s="40">
        <v>1</v>
      </c>
      <c r="B8" s="41" t="s">
        <v>246</v>
      </c>
      <c r="C8" s="21"/>
      <c r="D8" s="23"/>
      <c r="E8" s="23"/>
      <c r="F8" s="23"/>
      <c r="G8" s="23"/>
      <c r="H8" s="23"/>
      <c r="I8" s="23"/>
      <c r="J8" s="23"/>
    </row>
    <row r="9" spans="1:10" s="29" customFormat="1" ht="18" customHeight="1" hidden="1">
      <c r="A9" s="42" t="s">
        <v>247</v>
      </c>
      <c r="B9" s="43" t="s">
        <v>248</v>
      </c>
      <c r="C9" s="44" t="s">
        <v>249</v>
      </c>
      <c r="D9" s="28"/>
      <c r="E9" s="28"/>
      <c r="F9" s="28"/>
      <c r="G9" s="28"/>
      <c r="H9" s="28"/>
      <c r="I9" s="28"/>
      <c r="J9" s="28"/>
    </row>
    <row r="10" spans="1:10" s="31" customFormat="1" ht="21" customHeight="1" hidden="1">
      <c r="A10" s="45"/>
      <c r="B10" s="46" t="s">
        <v>231</v>
      </c>
      <c r="C10" s="44"/>
      <c r="D10" s="30"/>
      <c r="E10" s="30"/>
      <c r="F10" s="30"/>
      <c r="G10" s="30"/>
      <c r="H10" s="30"/>
      <c r="I10" s="30"/>
      <c r="J10" s="30"/>
    </row>
    <row r="11" spans="1:10" s="31" customFormat="1" ht="18.75" customHeight="1" hidden="1">
      <c r="A11" s="47" t="s">
        <v>250</v>
      </c>
      <c r="B11" s="43" t="s">
        <v>251</v>
      </c>
      <c r="C11" s="44" t="s">
        <v>249</v>
      </c>
      <c r="D11" s="30" t="s">
        <v>252</v>
      </c>
      <c r="E11" s="30"/>
      <c r="F11" s="30"/>
      <c r="G11" s="30"/>
      <c r="H11" s="30"/>
      <c r="I11" s="30"/>
      <c r="J11" s="30"/>
    </row>
    <row r="12" spans="1:10" s="31" customFormat="1" ht="18.75" customHeight="1" hidden="1">
      <c r="A12" s="47" t="s">
        <v>250</v>
      </c>
      <c r="B12" s="43" t="s">
        <v>253</v>
      </c>
      <c r="C12" s="44" t="s">
        <v>249</v>
      </c>
      <c r="D12" s="30"/>
      <c r="E12" s="30"/>
      <c r="F12" s="30"/>
      <c r="G12" s="30"/>
      <c r="H12" s="30"/>
      <c r="I12" s="30"/>
      <c r="J12" s="30"/>
    </row>
    <row r="13" spans="1:10" s="31" customFormat="1" ht="18.75" customHeight="1" hidden="1">
      <c r="A13" s="47" t="s">
        <v>250</v>
      </c>
      <c r="B13" s="43" t="s">
        <v>254</v>
      </c>
      <c r="C13" s="44" t="s">
        <v>249</v>
      </c>
      <c r="D13" s="30"/>
      <c r="E13" s="30"/>
      <c r="F13" s="30"/>
      <c r="G13" s="30"/>
      <c r="H13" s="30"/>
      <c r="I13" s="30"/>
      <c r="J13" s="30"/>
    </row>
    <row r="14" spans="1:10" s="31" customFormat="1" ht="18.75" customHeight="1" hidden="1">
      <c r="A14" s="47" t="s">
        <v>250</v>
      </c>
      <c r="B14" s="43" t="s">
        <v>255</v>
      </c>
      <c r="C14" s="44" t="s">
        <v>249</v>
      </c>
      <c r="D14" s="30"/>
      <c r="E14" s="30"/>
      <c r="F14" s="30"/>
      <c r="G14" s="30"/>
      <c r="H14" s="30"/>
      <c r="I14" s="30"/>
      <c r="J14" s="30"/>
    </row>
    <row r="15" spans="1:10" s="31" customFormat="1" ht="18.75" customHeight="1" hidden="1">
      <c r="A15" s="45" t="s">
        <v>256</v>
      </c>
      <c r="B15" s="43" t="s">
        <v>257</v>
      </c>
      <c r="C15" s="44" t="s">
        <v>249</v>
      </c>
      <c r="D15" s="30"/>
      <c r="E15" s="30"/>
      <c r="F15" s="30"/>
      <c r="G15" s="30"/>
      <c r="H15" s="30"/>
      <c r="I15" s="30"/>
      <c r="J15" s="30"/>
    </row>
    <row r="16" spans="1:10" s="24" customFormat="1" ht="18.75" customHeight="1">
      <c r="A16" s="48" t="s">
        <v>3</v>
      </c>
      <c r="B16" s="19" t="s">
        <v>258</v>
      </c>
      <c r="C16" s="27"/>
      <c r="D16" s="20"/>
      <c r="E16" s="20"/>
      <c r="F16" s="20"/>
      <c r="G16" s="20"/>
      <c r="H16" s="20"/>
      <c r="I16" s="20"/>
      <c r="J16" s="20"/>
    </row>
    <row r="17" spans="1:10" s="24" customFormat="1" ht="24" customHeight="1">
      <c r="A17" s="40" t="s">
        <v>4</v>
      </c>
      <c r="B17" s="49" t="s">
        <v>259</v>
      </c>
      <c r="C17" s="40"/>
      <c r="D17" s="40"/>
      <c r="E17" s="40"/>
      <c r="F17" s="40"/>
      <c r="G17" s="50"/>
      <c r="H17" s="40"/>
      <c r="I17" s="20"/>
      <c r="J17" s="20"/>
    </row>
    <row r="18" spans="1:10" s="24" customFormat="1" ht="24" customHeight="1">
      <c r="A18" s="40" t="s">
        <v>6</v>
      </c>
      <c r="B18" s="49" t="s">
        <v>260</v>
      </c>
      <c r="C18" s="40"/>
      <c r="D18" s="40"/>
      <c r="E18" s="40"/>
      <c r="F18" s="40"/>
      <c r="G18" s="50"/>
      <c r="H18" s="40"/>
      <c r="I18" s="20"/>
      <c r="J18" s="20"/>
    </row>
    <row r="19" spans="1:10" ht="18" customHeight="1" hidden="1">
      <c r="A19" s="51"/>
      <c r="B19" s="52" t="s">
        <v>261</v>
      </c>
      <c r="C19" s="21" t="s">
        <v>262</v>
      </c>
      <c r="D19" s="23"/>
      <c r="E19" s="23"/>
      <c r="F19" s="23"/>
      <c r="G19" s="23"/>
      <c r="H19" s="23"/>
      <c r="I19" s="23"/>
      <c r="J19" s="23"/>
    </row>
    <row r="20" spans="1:10" ht="31.5" hidden="1">
      <c r="A20" s="51"/>
      <c r="B20" s="52" t="s">
        <v>263</v>
      </c>
      <c r="C20" s="21" t="s">
        <v>262</v>
      </c>
      <c r="D20" s="23"/>
      <c r="E20" s="23"/>
      <c r="F20" s="23"/>
      <c r="G20" s="23"/>
      <c r="H20" s="23"/>
      <c r="I20" s="23"/>
      <c r="J20" s="23"/>
    </row>
    <row r="21" spans="1:10" s="24" customFormat="1" ht="36" customHeight="1">
      <c r="A21" s="27" t="s">
        <v>84</v>
      </c>
      <c r="B21" s="19" t="s">
        <v>230</v>
      </c>
      <c r="C21" s="18"/>
      <c r="D21" s="20"/>
      <c r="E21" s="20"/>
      <c r="F21" s="20"/>
      <c r="G21" s="20"/>
      <c r="H21" s="20"/>
      <c r="I21" s="20"/>
      <c r="J21" s="20"/>
    </row>
    <row r="22" spans="1:10" s="32" customFormat="1" ht="21" customHeight="1">
      <c r="A22" s="211">
        <v>1</v>
      </c>
      <c r="B22" s="210" t="s">
        <v>232</v>
      </c>
      <c r="C22" s="211" t="s">
        <v>90</v>
      </c>
      <c r="D22" s="212">
        <f>'BM02_Chi Tieu'!D9</f>
        <v>92</v>
      </c>
      <c r="E22" s="212" t="e">
        <f>'BM02_Chi Tieu'!#REF!</f>
        <v>#REF!</v>
      </c>
      <c r="F22" s="212" t="e">
        <f>'BM02_Chi Tieu'!#REF!</f>
        <v>#REF!</v>
      </c>
      <c r="G22" s="212" t="e">
        <f>'BM02_Chi Tieu'!#REF!</f>
        <v>#REF!</v>
      </c>
      <c r="H22" s="212" t="e">
        <f>'BM02_Chi Tieu'!#REF!</f>
        <v>#REF!</v>
      </c>
      <c r="I22" s="213" t="e">
        <f>'BM02_Chi Tieu'!#REF!</f>
        <v>#REF!</v>
      </c>
      <c r="J22" s="213" t="e">
        <f>'BM02_Chi Tieu'!#REF!</f>
        <v>#REF!</v>
      </c>
    </row>
    <row r="23" spans="1:10" s="32" customFormat="1" ht="21" customHeight="1">
      <c r="A23" s="211">
        <v>2</v>
      </c>
      <c r="B23" s="210" t="s">
        <v>233</v>
      </c>
      <c r="C23" s="214" t="s">
        <v>46</v>
      </c>
      <c r="D23" s="212">
        <f>'BM02_Chi Tieu'!D10</f>
        <v>79.3103448275862</v>
      </c>
      <c r="E23" s="212" t="e">
        <f>'BM02_Chi Tieu'!#REF!</f>
        <v>#REF!</v>
      </c>
      <c r="F23" s="212" t="e">
        <f>'BM02_Chi Tieu'!#REF!</f>
        <v>#REF!</v>
      </c>
      <c r="G23" s="212" t="e">
        <f>'BM02_Chi Tieu'!#REF!</f>
        <v>#REF!</v>
      </c>
      <c r="H23" s="212" t="e">
        <f>'BM02_Chi Tieu'!#REF!</f>
        <v>#REF!</v>
      </c>
      <c r="I23" s="213" t="e">
        <f>'BM02_Chi Tieu'!#REF!</f>
        <v>#REF!</v>
      </c>
      <c r="J23" s="213" t="e">
        <f>'BM02_Chi Tieu'!#REF!</f>
        <v>#REF!</v>
      </c>
    </row>
    <row r="24" spans="1:10" s="24" customFormat="1" ht="23.25" customHeight="1">
      <c r="A24" s="27" t="s">
        <v>264</v>
      </c>
      <c r="B24" s="19" t="s">
        <v>265</v>
      </c>
      <c r="C24" s="18"/>
      <c r="D24" s="20"/>
      <c r="E24" s="20"/>
      <c r="F24" s="20"/>
      <c r="G24" s="20"/>
      <c r="H24" s="20"/>
      <c r="I24" s="20"/>
      <c r="J24" s="20"/>
    </row>
    <row r="25" spans="1:10" s="24" customFormat="1" ht="24.75" customHeight="1">
      <c r="A25" s="18" t="s">
        <v>221</v>
      </c>
      <c r="B25" s="19" t="s">
        <v>222</v>
      </c>
      <c r="C25" s="18"/>
      <c r="D25" s="20"/>
      <c r="E25" s="20"/>
      <c r="F25" s="20"/>
      <c r="G25" s="20"/>
      <c r="H25" s="20"/>
      <c r="I25" s="20"/>
      <c r="J25" s="20"/>
    </row>
    <row r="26" spans="1:10" s="26" customFormat="1" ht="21" customHeight="1">
      <c r="A26" s="215">
        <v>1</v>
      </c>
      <c r="B26" s="22" t="s">
        <v>223</v>
      </c>
      <c r="C26" s="215" t="s">
        <v>224</v>
      </c>
      <c r="D26" s="216">
        <f>'BM02_Chi Tieu'!D40</f>
        <v>65700</v>
      </c>
      <c r="E26" s="216" t="e">
        <f>'BM02_Chi Tieu'!#REF!</f>
        <v>#REF!</v>
      </c>
      <c r="F26" s="216" t="e">
        <f>'BM02_Chi Tieu'!#REF!</f>
        <v>#REF!</v>
      </c>
      <c r="G26" s="216" t="e">
        <f>'BM02_Chi Tieu'!#REF!</f>
        <v>#REF!</v>
      </c>
      <c r="H26" s="216" t="e">
        <f>'BM02_Chi Tieu'!#REF!</f>
        <v>#REF!</v>
      </c>
      <c r="I26" s="217" t="e">
        <f>'BM02_Chi Tieu'!#REF!</f>
        <v>#REF!</v>
      </c>
      <c r="J26" s="217" t="e">
        <f>'BM02_Chi Tieu'!#REF!</f>
        <v>#REF!</v>
      </c>
    </row>
    <row r="27" spans="1:10" s="26" customFormat="1" ht="20.25" customHeight="1">
      <c r="A27" s="215">
        <v>2</v>
      </c>
      <c r="B27" s="22" t="s">
        <v>225</v>
      </c>
      <c r="C27" s="215" t="s">
        <v>226</v>
      </c>
      <c r="D27" s="216">
        <f>'BM02_Chi Tieu'!D54</f>
        <v>120628</v>
      </c>
      <c r="E27" s="216" t="e">
        <f>'BM02_Chi Tieu'!#REF!</f>
        <v>#REF!</v>
      </c>
      <c r="F27" s="216" t="e">
        <f>'BM02_Chi Tieu'!#REF!</f>
        <v>#REF!</v>
      </c>
      <c r="G27" s="216" t="e">
        <f>'BM02_Chi Tieu'!#REF!</f>
        <v>#REF!</v>
      </c>
      <c r="H27" s="216" t="e">
        <f>'BM02_Chi Tieu'!#REF!</f>
        <v>#REF!</v>
      </c>
      <c r="I27" s="217" t="e">
        <f>'BM02_Chi Tieu'!#REF!</f>
        <v>#REF!</v>
      </c>
      <c r="J27" s="217" t="e">
        <f>'BM02_Chi Tieu'!#REF!</f>
        <v>#REF!</v>
      </c>
    </row>
    <row r="28" spans="1:10" s="26" customFormat="1" ht="21.75" customHeight="1">
      <c r="A28" s="215">
        <v>3</v>
      </c>
      <c r="B28" s="22" t="s">
        <v>227</v>
      </c>
      <c r="C28" s="215" t="s">
        <v>46</v>
      </c>
      <c r="D28" s="218">
        <f>'BM02_Chi Tieu'!D55</f>
        <v>100</v>
      </c>
      <c r="E28" s="218" t="e">
        <f>'BM02_Chi Tieu'!#REF!</f>
        <v>#REF!</v>
      </c>
      <c r="F28" s="218" t="e">
        <f>'BM02_Chi Tieu'!#REF!</f>
        <v>#REF!</v>
      </c>
      <c r="G28" s="218" t="e">
        <f>'BM02_Chi Tieu'!#REF!</f>
        <v>#REF!</v>
      </c>
      <c r="H28" s="218" t="e">
        <f>'BM02_Chi Tieu'!#REF!</f>
        <v>#REF!</v>
      </c>
      <c r="I28" s="217" t="e">
        <f>'BM02_Chi Tieu'!#REF!</f>
        <v>#REF!</v>
      </c>
      <c r="J28" s="217" t="e">
        <f>'BM02_Chi Tieu'!#REF!</f>
        <v>#REF!</v>
      </c>
    </row>
    <row r="29" spans="1:10" s="26" customFormat="1" ht="22.5" customHeight="1">
      <c r="A29" s="215">
        <v>4</v>
      </c>
      <c r="B29" s="22" t="s">
        <v>228</v>
      </c>
      <c r="C29" s="215" t="s">
        <v>226</v>
      </c>
      <c r="D29" s="216">
        <f>'BM02_Chi Tieu'!D45</f>
        <v>120628</v>
      </c>
      <c r="E29" s="216" t="e">
        <f>'BM02_Chi Tieu'!#REF!</f>
        <v>#REF!</v>
      </c>
      <c r="F29" s="216" t="e">
        <f>'BM02_Chi Tieu'!#REF!</f>
        <v>#REF!</v>
      </c>
      <c r="G29" s="216" t="e">
        <f>'BM02_Chi Tieu'!#REF!</f>
        <v>#REF!</v>
      </c>
      <c r="H29" s="216" t="e">
        <f>'BM02_Chi Tieu'!#REF!</f>
        <v>#REF!</v>
      </c>
      <c r="I29" s="217" t="e">
        <f>'BM02_Chi Tieu'!#REF!</f>
        <v>#REF!</v>
      </c>
      <c r="J29" s="217" t="e">
        <f>'BM02_Chi Tieu'!#REF!</f>
        <v>#REF!</v>
      </c>
    </row>
    <row r="30" spans="1:10" s="26" customFormat="1" ht="21.75" customHeight="1">
      <c r="A30" s="215">
        <v>5</v>
      </c>
      <c r="B30" s="22" t="s">
        <v>229</v>
      </c>
      <c r="C30" s="215" t="s">
        <v>46</v>
      </c>
      <c r="D30" s="218">
        <f>'BM02_Chi Tieu'!D55</f>
        <v>100</v>
      </c>
      <c r="E30" s="218" t="e">
        <f>'BM02_Chi Tieu'!#REF!</f>
        <v>#REF!</v>
      </c>
      <c r="F30" s="218" t="e">
        <f>'BM02_Chi Tieu'!#REF!</f>
        <v>#REF!</v>
      </c>
      <c r="G30" s="218" t="e">
        <f>'BM02_Chi Tieu'!#REF!</f>
        <v>#REF!</v>
      </c>
      <c r="H30" s="218" t="e">
        <f>'BM02_Chi Tieu'!#REF!</f>
        <v>#REF!</v>
      </c>
      <c r="I30" s="217" t="e">
        <f>'BM02_Chi Tieu'!#REF!</f>
        <v>#REF!</v>
      </c>
      <c r="J30" s="217" t="e">
        <f>'BM02_Chi Tieu'!#REF!</f>
        <v>#REF!</v>
      </c>
    </row>
    <row r="31" spans="1:10" s="24" customFormat="1" ht="23.25" customHeight="1">
      <c r="A31" s="53" t="s">
        <v>266</v>
      </c>
      <c r="B31" s="54" t="s">
        <v>267</v>
      </c>
      <c r="C31" s="55"/>
      <c r="D31" s="56"/>
      <c r="E31" s="56"/>
      <c r="F31" s="56"/>
      <c r="G31" s="56"/>
      <c r="H31" s="56"/>
      <c r="I31" s="56"/>
      <c r="J31" s="56"/>
    </row>
    <row r="32" spans="2:3" ht="18" customHeight="1">
      <c r="B32" s="57"/>
      <c r="C32" s="58"/>
    </row>
    <row r="33" spans="2:3" ht="18" customHeight="1">
      <c r="B33" s="57"/>
      <c r="C33" s="58"/>
    </row>
    <row r="34" spans="2:3" ht="18" customHeight="1">
      <c r="B34" s="57"/>
      <c r="C34" s="58"/>
    </row>
    <row r="35" spans="2:3" ht="18" customHeight="1">
      <c r="B35" s="57"/>
      <c r="C35" s="58"/>
    </row>
    <row r="36" spans="2:3" ht="18" customHeight="1">
      <c r="B36" s="57"/>
      <c r="C36" s="58"/>
    </row>
    <row r="37" spans="2:3" ht="15.75">
      <c r="B37" s="57"/>
      <c r="C37" s="58"/>
    </row>
    <row r="38" spans="2:3" ht="15.75">
      <c r="B38" s="57"/>
      <c r="C38" s="58"/>
    </row>
    <row r="39" spans="2:3" ht="15.75">
      <c r="B39" s="57"/>
      <c r="C39" s="58"/>
    </row>
    <row r="40" spans="2:3" ht="15.75">
      <c r="B40" s="57"/>
      <c r="C40" s="58"/>
    </row>
    <row r="41" spans="2:3" ht="15.75">
      <c r="B41" s="57"/>
      <c r="C41" s="58"/>
    </row>
    <row r="42" spans="2:3" ht="15.75">
      <c r="B42" s="57"/>
      <c r="C42" s="58"/>
    </row>
    <row r="43" spans="2:3" ht="15.75">
      <c r="B43" s="57"/>
      <c r="C43" s="58"/>
    </row>
    <row r="44" spans="2:3" ht="15.75">
      <c r="B44" s="57"/>
      <c r="C44" s="58"/>
    </row>
    <row r="45" spans="2:3" ht="15.75">
      <c r="B45" s="57"/>
      <c r="C45" s="58"/>
    </row>
    <row r="46" spans="2:3" ht="15.75">
      <c r="B46" s="57"/>
      <c r="C46" s="58"/>
    </row>
    <row r="47" spans="2:3" ht="15.75">
      <c r="B47" s="57"/>
      <c r="C47" s="58"/>
    </row>
    <row r="48" ht="15.75">
      <c r="C48" s="58"/>
    </row>
  </sheetData>
  <sheetProtection/>
  <mergeCells count="9">
    <mergeCell ref="A3:J3"/>
    <mergeCell ref="A5:A6"/>
    <mergeCell ref="B5:B6"/>
    <mergeCell ref="C5:C6"/>
    <mergeCell ref="D5:D6"/>
    <mergeCell ref="E5:G5"/>
    <mergeCell ref="H5:H6"/>
    <mergeCell ref="I5:I6"/>
    <mergeCell ref="J5:J6"/>
  </mergeCells>
  <printOptions/>
  <pageMargins left="0.34" right="0.27" top="0.75" bottom="0.75" header="0.3" footer="0.3"/>
  <pageSetup horizontalDpi="600" verticalDpi="600" orientation="landscape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4">
      <selection activeCell="B23" sqref="B23"/>
    </sheetView>
  </sheetViews>
  <sheetFormatPr defaultColWidth="9.00390625" defaultRowHeight="15.75"/>
  <cols>
    <col min="1" max="1" width="5.375" style="62" customWidth="1"/>
    <col min="2" max="2" width="51.25390625" style="60" customWidth="1"/>
    <col min="3" max="3" width="19.375" style="60" customWidth="1"/>
    <col min="4" max="4" width="10.125" style="60" customWidth="1"/>
    <col min="5" max="16" width="9.00390625" style="60" customWidth="1"/>
    <col min="17" max="19" width="9.00390625" style="61" customWidth="1"/>
    <col min="20" max="16384" width="9.00390625" style="60" customWidth="1"/>
  </cols>
  <sheetData>
    <row r="1" spans="1:4" ht="18.75">
      <c r="A1" s="734" t="s">
        <v>604</v>
      </c>
      <c r="B1" s="734"/>
      <c r="C1" s="734"/>
      <c r="D1" s="734"/>
    </row>
    <row r="4" spans="1:4" ht="18.75">
      <c r="A4" s="204" t="s">
        <v>0</v>
      </c>
      <c r="B4" s="204" t="s">
        <v>388</v>
      </c>
      <c r="C4" s="204" t="s">
        <v>2</v>
      </c>
      <c r="D4" s="204" t="s">
        <v>389</v>
      </c>
    </row>
    <row r="5" spans="1:4" ht="18.75">
      <c r="A5" s="205">
        <v>1</v>
      </c>
      <c r="B5" s="206" t="s">
        <v>390</v>
      </c>
      <c r="C5" s="206" t="s">
        <v>605</v>
      </c>
      <c r="D5" s="206">
        <v>9652.9</v>
      </c>
    </row>
    <row r="6" spans="1:4" ht="18.75">
      <c r="A6" s="205">
        <v>2</v>
      </c>
      <c r="B6" s="206" t="s">
        <v>391</v>
      </c>
      <c r="C6" s="206"/>
      <c r="D6" s="206"/>
    </row>
    <row r="7" spans="1:4" ht="18.75">
      <c r="A7" s="205"/>
      <c r="B7" s="207">
        <v>2011</v>
      </c>
      <c r="C7" s="206" t="s">
        <v>195</v>
      </c>
      <c r="D7" s="206">
        <v>512270</v>
      </c>
    </row>
    <row r="8" spans="1:4" ht="18.75">
      <c r="A8" s="205"/>
      <c r="B8" s="207">
        <v>2012</v>
      </c>
      <c r="C8" s="206" t="s">
        <v>195</v>
      </c>
      <c r="D8" s="206">
        <v>519290</v>
      </c>
    </row>
    <row r="9" spans="1:4" ht="18.75">
      <c r="A9" s="205"/>
      <c r="B9" s="207">
        <v>2013</v>
      </c>
      <c r="C9" s="206" t="s">
        <v>195</v>
      </c>
      <c r="D9" s="206">
        <v>527790</v>
      </c>
    </row>
    <row r="10" spans="1:4" ht="18.75">
      <c r="A10" s="205"/>
      <c r="B10" s="207">
        <v>2014</v>
      </c>
      <c r="C10" s="206" t="s">
        <v>195</v>
      </c>
      <c r="D10" s="206">
        <f>ROUND(D9+(D9*14.6/1000),0)</f>
        <v>535496</v>
      </c>
    </row>
    <row r="11" spans="1:4" ht="18.75">
      <c r="A11" s="205">
        <v>3</v>
      </c>
      <c r="B11" s="206" t="s">
        <v>392</v>
      </c>
      <c r="C11" s="206"/>
      <c r="D11" s="206"/>
    </row>
    <row r="12" spans="1:4" ht="18.75">
      <c r="A12" s="205"/>
      <c r="B12" s="207">
        <v>2012</v>
      </c>
      <c r="C12" s="206" t="s">
        <v>606</v>
      </c>
      <c r="D12" s="206">
        <v>112</v>
      </c>
    </row>
    <row r="13" spans="1:4" ht="18.75">
      <c r="A13" s="205"/>
      <c r="B13" s="206" t="s">
        <v>607</v>
      </c>
      <c r="C13" s="206"/>
      <c r="D13" s="206">
        <v>98</v>
      </c>
    </row>
    <row r="14" spans="1:4" ht="18.75">
      <c r="A14" s="205"/>
      <c r="B14" s="207">
        <v>2013</v>
      </c>
      <c r="C14" s="206" t="s">
        <v>606</v>
      </c>
      <c r="D14" s="206">
        <v>130</v>
      </c>
    </row>
    <row r="15" spans="1:4" ht="18.75">
      <c r="A15" s="205"/>
      <c r="B15" s="206" t="s">
        <v>607</v>
      </c>
      <c r="C15" s="206"/>
      <c r="D15" s="206">
        <v>116</v>
      </c>
    </row>
    <row r="16" spans="1:4" ht="18.75">
      <c r="A16" s="205">
        <v>4</v>
      </c>
      <c r="B16" s="206" t="s">
        <v>393</v>
      </c>
      <c r="C16" s="206"/>
      <c r="D16" s="206">
        <v>28</v>
      </c>
    </row>
    <row r="17" spans="1:4" ht="18.75">
      <c r="A17" s="205">
        <v>5</v>
      </c>
      <c r="B17" s="206" t="s">
        <v>394</v>
      </c>
      <c r="C17" s="206"/>
      <c r="D17" s="206"/>
    </row>
    <row r="18" spans="1:4" ht="18.75">
      <c r="A18" s="205">
        <v>6</v>
      </c>
      <c r="B18" s="206" t="s">
        <v>419</v>
      </c>
      <c r="C18" s="208"/>
      <c r="D18" s="206"/>
    </row>
    <row r="19" spans="1:4" ht="18.75">
      <c r="A19" s="205"/>
      <c r="B19" s="207">
        <v>2011</v>
      </c>
      <c r="C19" s="208"/>
      <c r="D19" s="209">
        <v>107241</v>
      </c>
    </row>
    <row r="20" spans="1:4" ht="18.75">
      <c r="A20" s="205"/>
      <c r="B20" s="207">
        <v>2012</v>
      </c>
      <c r="C20" s="208"/>
      <c r="D20" s="206">
        <f>ROUND(D8/4.8,0)</f>
        <v>108185</v>
      </c>
    </row>
    <row r="21" spans="1:4" ht="18.75">
      <c r="A21" s="205"/>
      <c r="B21" s="207">
        <v>2013</v>
      </c>
      <c r="C21" s="208"/>
      <c r="D21" s="206">
        <f>ROUND(D9/4.8,0)</f>
        <v>109956</v>
      </c>
    </row>
    <row r="22" spans="1:4" ht="18.75">
      <c r="A22" s="205"/>
      <c r="B22" s="207">
        <v>2014</v>
      </c>
      <c r="C22" s="208"/>
      <c r="D22" s="206">
        <f>ROUND(D10/4.8,0)</f>
        <v>111562</v>
      </c>
    </row>
    <row r="23" spans="1:4" ht="18.75">
      <c r="A23" s="205">
        <v>7</v>
      </c>
      <c r="B23" s="206" t="s">
        <v>420</v>
      </c>
      <c r="C23" s="206"/>
      <c r="D23" s="20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&amp;C&amp;N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D28" sqref="D28"/>
    </sheetView>
  </sheetViews>
  <sheetFormatPr defaultColWidth="7.875" defaultRowHeight="15.75"/>
  <cols>
    <col min="1" max="1" width="6.875" style="224" customWidth="1"/>
    <col min="2" max="2" width="10.875" style="224" customWidth="1"/>
    <col min="3" max="3" width="81.375" style="219" customWidth="1"/>
    <col min="4" max="4" width="11.125" style="224" customWidth="1"/>
    <col min="5" max="5" width="4.375" style="224" customWidth="1"/>
    <col min="6" max="6" width="16.125" style="292" bestFit="1" customWidth="1"/>
    <col min="7" max="7" width="16.50390625" style="292" bestFit="1" customWidth="1"/>
    <col min="8" max="8" width="27.75390625" style="219" bestFit="1" customWidth="1"/>
    <col min="9" max="16384" width="7.875" style="219" customWidth="1"/>
  </cols>
  <sheetData>
    <row r="1" spans="1:8" ht="15.75">
      <c r="A1" s="726" t="s">
        <v>616</v>
      </c>
      <c r="B1" s="726"/>
      <c r="C1" s="726"/>
      <c r="D1" s="726"/>
      <c r="E1" s="726"/>
      <c r="F1" s="726"/>
      <c r="G1" s="726"/>
      <c r="H1" s="726"/>
    </row>
    <row r="2" spans="1:8" ht="15.75">
      <c r="A2" s="727" t="s">
        <v>617</v>
      </c>
      <c r="B2" s="727"/>
      <c r="C2" s="727"/>
      <c r="D2" s="727"/>
      <c r="E2" s="727"/>
      <c r="F2" s="727"/>
      <c r="G2" s="727"/>
      <c r="H2" s="727"/>
    </row>
    <row r="3" spans="3:7" ht="16.5" thickBot="1">
      <c r="C3" s="293"/>
      <c r="D3" s="226"/>
      <c r="E3" s="226"/>
      <c r="F3" s="226"/>
      <c r="G3" s="226"/>
    </row>
    <row r="4" spans="1:8" s="293" customFormat="1" ht="15.75">
      <c r="A4" s="227" t="s">
        <v>618</v>
      </c>
      <c r="B4" s="228" t="s">
        <v>619</v>
      </c>
      <c r="C4" s="229" t="s">
        <v>620</v>
      </c>
      <c r="D4" s="229" t="s">
        <v>621</v>
      </c>
      <c r="E4" s="229" t="s">
        <v>622</v>
      </c>
      <c r="F4" s="229" t="s">
        <v>623</v>
      </c>
      <c r="G4" s="229" t="s">
        <v>624</v>
      </c>
      <c r="H4" s="230" t="s">
        <v>625</v>
      </c>
    </row>
    <row r="5" spans="1:8" ht="20.25">
      <c r="A5" s="231"/>
      <c r="B5" s="232"/>
      <c r="C5" s="233" t="s">
        <v>626</v>
      </c>
      <c r="D5" s="232"/>
      <c r="E5" s="232"/>
      <c r="F5" s="234"/>
      <c r="G5" s="235">
        <f>G6+G11</f>
        <v>1025000000</v>
      </c>
      <c r="H5" s="236"/>
    </row>
    <row r="6" spans="1:8" s="169" customFormat="1" ht="15.75">
      <c r="A6" s="237">
        <v>8150</v>
      </c>
      <c r="B6" s="237"/>
      <c r="C6" s="238" t="s">
        <v>696</v>
      </c>
      <c r="D6" s="239"/>
      <c r="E6" s="239"/>
      <c r="F6" s="240"/>
      <c r="G6" s="240">
        <f>SUM(G7:G10)</f>
        <v>925000000</v>
      </c>
      <c r="H6" s="241"/>
    </row>
    <row r="7" spans="1:8" ht="15.75">
      <c r="A7" s="255"/>
      <c r="B7" s="256">
        <v>8152</v>
      </c>
      <c r="C7" s="257" t="s">
        <v>697</v>
      </c>
      <c r="D7" s="258"/>
      <c r="E7" s="258"/>
      <c r="F7" s="259"/>
      <c r="G7" s="259">
        <f>E7*F7</f>
        <v>0</v>
      </c>
      <c r="H7" s="264"/>
    </row>
    <row r="8" spans="1:8" s="254" customFormat="1" ht="16.5" customHeight="1">
      <c r="A8" s="248"/>
      <c r="B8" s="249"/>
      <c r="C8" s="250" t="s">
        <v>698</v>
      </c>
      <c r="D8" s="251" t="s">
        <v>699</v>
      </c>
      <c r="E8" s="251">
        <v>1</v>
      </c>
      <c r="F8" s="252">
        <v>550000000</v>
      </c>
      <c r="G8" s="252">
        <f>E8*F8</f>
        <v>550000000</v>
      </c>
      <c r="H8" s="265" t="s">
        <v>700</v>
      </c>
    </row>
    <row r="9" spans="1:8" s="254" customFormat="1" ht="15.75">
      <c r="A9" s="248"/>
      <c r="B9" s="249"/>
      <c r="C9" s="250" t="s">
        <v>701</v>
      </c>
      <c r="D9" s="251" t="s">
        <v>699</v>
      </c>
      <c r="E9" s="251">
        <v>1</v>
      </c>
      <c r="F9" s="252">
        <f>F8*50%</f>
        <v>275000000</v>
      </c>
      <c r="G9" s="252">
        <f>E9*F9</f>
        <v>275000000</v>
      </c>
      <c r="H9" s="265" t="s">
        <v>700</v>
      </c>
    </row>
    <row r="10" spans="1:8" s="254" customFormat="1" ht="31.5">
      <c r="A10" s="248"/>
      <c r="B10" s="249"/>
      <c r="C10" s="250" t="s">
        <v>702</v>
      </c>
      <c r="D10" s="251" t="s">
        <v>699</v>
      </c>
      <c r="E10" s="251">
        <v>1</v>
      </c>
      <c r="F10" s="252">
        <v>100000000</v>
      </c>
      <c r="G10" s="252">
        <f>E10*F10</f>
        <v>100000000</v>
      </c>
      <c r="H10" s="272" t="s">
        <v>703</v>
      </c>
    </row>
    <row r="11" spans="1:8" s="169" customFormat="1" ht="31.5">
      <c r="A11" s="237"/>
      <c r="B11" s="237"/>
      <c r="C11" s="238" t="s">
        <v>748</v>
      </c>
      <c r="D11" s="239" t="s">
        <v>13</v>
      </c>
      <c r="E11" s="239">
        <v>1</v>
      </c>
      <c r="F11" s="240">
        <v>100000000</v>
      </c>
      <c r="G11" s="240">
        <f>E11*F11</f>
        <v>100000000</v>
      </c>
      <c r="H11" s="241"/>
    </row>
    <row r="12" spans="1:8" s="169" customFormat="1" ht="15.75">
      <c r="A12" s="237">
        <v>6650</v>
      </c>
      <c r="B12" s="237"/>
      <c r="C12" s="238" t="s">
        <v>634</v>
      </c>
      <c r="D12" s="239"/>
      <c r="E12" s="239"/>
      <c r="F12" s="240"/>
      <c r="G12" s="240"/>
      <c r="H12" s="241"/>
    </row>
    <row r="13" spans="1:8" ht="15.75">
      <c r="A13" s="255"/>
      <c r="B13" s="256">
        <v>6651</v>
      </c>
      <c r="C13" s="257" t="s">
        <v>766</v>
      </c>
      <c r="D13" s="258"/>
      <c r="E13" s="258"/>
      <c r="F13" s="259"/>
      <c r="G13" s="259"/>
      <c r="H13" s="264"/>
    </row>
    <row r="14" spans="1:8" ht="15.75">
      <c r="A14" s="255"/>
      <c r="B14" s="256">
        <v>6652</v>
      </c>
      <c r="C14" s="257" t="s">
        <v>767</v>
      </c>
      <c r="D14" s="258"/>
      <c r="E14" s="258"/>
      <c r="F14" s="259"/>
      <c r="G14" s="259"/>
      <c r="H14" s="264"/>
    </row>
    <row r="15" spans="1:8" ht="15.75">
      <c r="A15" s="255"/>
      <c r="B15" s="256">
        <v>6653</v>
      </c>
      <c r="C15" s="257" t="s">
        <v>768</v>
      </c>
      <c r="D15" s="258"/>
      <c r="E15" s="258"/>
      <c r="F15" s="259"/>
      <c r="G15" s="259"/>
      <c r="H15" s="264"/>
    </row>
    <row r="16" spans="1:8" ht="15.75">
      <c r="A16" s="255"/>
      <c r="B16" s="256">
        <v>6654</v>
      </c>
      <c r="C16" s="257" t="s">
        <v>769</v>
      </c>
      <c r="D16" s="258"/>
      <c r="E16" s="258"/>
      <c r="F16" s="259"/>
      <c r="G16" s="259"/>
      <c r="H16" s="264"/>
    </row>
    <row r="17" spans="1:8" ht="15.75">
      <c r="A17" s="255"/>
      <c r="B17" s="256">
        <v>6655</v>
      </c>
      <c r="C17" s="257" t="s">
        <v>770</v>
      </c>
      <c r="D17" s="258"/>
      <c r="E17" s="258"/>
      <c r="F17" s="259"/>
      <c r="G17" s="259"/>
      <c r="H17" s="264"/>
    </row>
    <row r="18" spans="1:8" ht="15.75">
      <c r="A18" s="255"/>
      <c r="B18" s="256">
        <v>6656</v>
      </c>
      <c r="C18" s="257" t="s">
        <v>771</v>
      </c>
      <c r="D18" s="258"/>
      <c r="E18" s="258"/>
      <c r="F18" s="259"/>
      <c r="G18" s="259"/>
      <c r="H18" s="264"/>
    </row>
    <row r="19" spans="1:8" ht="15.75">
      <c r="A19" s="255"/>
      <c r="B19" s="256">
        <v>6657</v>
      </c>
      <c r="C19" s="257" t="s">
        <v>772</v>
      </c>
      <c r="D19" s="258"/>
      <c r="E19" s="258"/>
      <c r="F19" s="259"/>
      <c r="G19" s="259"/>
      <c r="H19" s="264"/>
    </row>
    <row r="20" spans="1:8" ht="15.75">
      <c r="A20" s="255"/>
      <c r="B20" s="256">
        <v>6658</v>
      </c>
      <c r="C20" s="257" t="s">
        <v>773</v>
      </c>
      <c r="D20" s="258"/>
      <c r="E20" s="258"/>
      <c r="F20" s="259"/>
      <c r="G20" s="259"/>
      <c r="H20" s="264"/>
    </row>
    <row r="21" spans="1:8" ht="15.75">
      <c r="A21" s="255"/>
      <c r="B21" s="256">
        <v>6699</v>
      </c>
      <c r="C21" s="257" t="s">
        <v>695</v>
      </c>
      <c r="D21" s="258"/>
      <c r="E21" s="258"/>
      <c r="F21" s="259"/>
      <c r="G21" s="259"/>
      <c r="H21" s="264"/>
    </row>
    <row r="22" spans="1:8" s="169" customFormat="1" ht="15.75">
      <c r="A22" s="237">
        <v>6700</v>
      </c>
      <c r="B22" s="237"/>
      <c r="C22" s="238" t="s">
        <v>774</v>
      </c>
      <c r="D22" s="239"/>
      <c r="E22" s="239"/>
      <c r="F22" s="240"/>
      <c r="G22" s="240"/>
      <c r="H22" s="241"/>
    </row>
    <row r="23" spans="1:8" ht="15.75">
      <c r="A23" s="255"/>
      <c r="B23" s="256">
        <v>6701</v>
      </c>
      <c r="C23" s="257" t="s">
        <v>775</v>
      </c>
      <c r="D23" s="258"/>
      <c r="E23" s="258"/>
      <c r="F23" s="259"/>
      <c r="G23" s="259"/>
      <c r="H23" s="264"/>
    </row>
    <row r="24" spans="1:8" ht="15.75">
      <c r="A24" s="255"/>
      <c r="B24" s="256">
        <v>6702</v>
      </c>
      <c r="C24" s="257" t="s">
        <v>776</v>
      </c>
      <c r="D24" s="258"/>
      <c r="E24" s="258"/>
      <c r="F24" s="259"/>
      <c r="G24" s="259"/>
      <c r="H24" s="264"/>
    </row>
    <row r="25" spans="1:8" ht="15.75">
      <c r="A25" s="255"/>
      <c r="B25" s="256">
        <v>6703</v>
      </c>
      <c r="C25" s="257" t="s">
        <v>769</v>
      </c>
      <c r="D25" s="258"/>
      <c r="E25" s="258"/>
      <c r="F25" s="259"/>
      <c r="G25" s="259"/>
      <c r="H25" s="264"/>
    </row>
    <row r="26" spans="1:8" ht="15.75">
      <c r="A26" s="255"/>
      <c r="B26" s="256">
        <v>6704</v>
      </c>
      <c r="C26" s="257" t="s">
        <v>777</v>
      </c>
      <c r="D26" s="258"/>
      <c r="E26" s="258"/>
      <c r="F26" s="259"/>
      <c r="G26" s="259"/>
      <c r="H26" s="264"/>
    </row>
    <row r="27" spans="1:8" ht="15.75">
      <c r="A27" s="255"/>
      <c r="B27" s="256">
        <v>6705</v>
      </c>
      <c r="C27" s="257" t="s">
        <v>778</v>
      </c>
      <c r="D27" s="258"/>
      <c r="E27" s="258"/>
      <c r="F27" s="259"/>
      <c r="G27" s="259"/>
      <c r="H27" s="264"/>
    </row>
    <row r="28" spans="1:8" ht="15.75">
      <c r="A28" s="255"/>
      <c r="B28" s="256">
        <v>6749</v>
      </c>
      <c r="C28" s="257" t="s">
        <v>713</v>
      </c>
      <c r="D28" s="258"/>
      <c r="E28" s="258"/>
      <c r="F28" s="259"/>
      <c r="G28" s="259"/>
      <c r="H28" s="264"/>
    </row>
  </sheetData>
  <sheetProtection/>
  <mergeCells count="2">
    <mergeCell ref="A1:H1"/>
    <mergeCell ref="A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GAM</dc:creator>
  <cp:keywords/>
  <dc:description/>
  <cp:lastModifiedBy>Admin</cp:lastModifiedBy>
  <cp:lastPrinted>2021-07-22T01:26:08Z</cp:lastPrinted>
  <dcterms:created xsi:type="dcterms:W3CDTF">2012-04-10T21:38:53Z</dcterms:created>
  <dcterms:modified xsi:type="dcterms:W3CDTF">2021-07-29T07:35:53Z</dcterms:modified>
  <cp:category/>
  <cp:version/>
  <cp:contentType/>
  <cp:contentStatus/>
</cp:coreProperties>
</file>