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F:\CÔNG VIỆC UBND\VB thẩm tra của HĐND\Thẩm tra điều chỉnh, bổ sung dự toán năm 2021 cho các đơn vị do có sự thay đổi về biên chế và tiền lương\"/>
    </mc:Choice>
  </mc:AlternateContent>
  <xr:revisionPtr revIDLastSave="0" documentId="13_ncr:1_{81D3992C-8BCF-4E05-B29F-71122F293B6D}" xr6:coauthVersionLast="47" xr6:coauthVersionMax="47" xr10:uidLastSave="{00000000-0000-0000-0000-000000000000}"/>
  <bookViews>
    <workbookView xWindow="-110" yWindow="-110" windowWidth="19420" windowHeight="10420" activeTab="1" xr2:uid="{00000000-000D-0000-FFFF-FFFF00000000}"/>
  </bookViews>
  <sheets>
    <sheet name="Giảm DT" sheetId="1" r:id="rId1"/>
    <sheet name="BSDT" sheetId="2" r:id="rId2"/>
  </sheets>
  <definedNames>
    <definedName name="_xlnm.Print_Titles" localSheetId="1">BSDT!$5:$5</definedName>
    <definedName name="_xlnm.Print_Titles" localSheetId="0">'Giảm DT'!$5:$5</definedName>
  </definedNames>
  <calcPr calcId="191029"/>
</workbook>
</file>

<file path=xl/calcChain.xml><?xml version="1.0" encoding="utf-8"?>
<calcChain xmlns="http://schemas.openxmlformats.org/spreadsheetml/2006/main">
  <c r="K66" i="2" l="1"/>
  <c r="K68" i="2"/>
  <c r="K63" i="2"/>
  <c r="K58" i="2"/>
  <c r="K56" i="2"/>
  <c r="K54" i="2"/>
  <c r="K52" i="2"/>
  <c r="K50" i="2"/>
  <c r="K45" i="2"/>
  <c r="K43" i="2"/>
  <c r="K40" i="2"/>
  <c r="K35" i="2"/>
  <c r="K8" i="2"/>
  <c r="K30" i="2"/>
  <c r="K27" i="2"/>
  <c r="L34" i="1"/>
  <c r="L32" i="1"/>
  <c r="L30" i="1"/>
  <c r="L27" i="1"/>
  <c r="L23" i="1"/>
  <c r="L21" i="1"/>
  <c r="L17" i="1"/>
  <c r="L15" i="1"/>
  <c r="L13" i="1"/>
  <c r="L11" i="1"/>
  <c r="L8" i="1"/>
  <c r="H32" i="1"/>
  <c r="I32" i="1"/>
  <c r="J32" i="1"/>
  <c r="G32" i="1"/>
  <c r="H30" i="1"/>
  <c r="H27" i="1"/>
  <c r="G27" i="1"/>
  <c r="H23" i="1"/>
  <c r="J23" i="1"/>
  <c r="G23" i="1"/>
  <c r="H21" i="1"/>
  <c r="J21" i="1"/>
  <c r="G21" i="1"/>
  <c r="H17" i="1"/>
  <c r="J17" i="1"/>
  <c r="G17" i="1"/>
  <c r="H15" i="1"/>
  <c r="J15" i="1"/>
  <c r="G15" i="1"/>
  <c r="H11" i="1"/>
  <c r="J11" i="1"/>
  <c r="G11" i="1"/>
  <c r="H8" i="1"/>
  <c r="J8" i="1"/>
  <c r="G8" i="1"/>
  <c r="F58" i="2"/>
  <c r="F45" i="2"/>
  <c r="F27" i="2"/>
  <c r="I61" i="2"/>
  <c r="I62" i="2"/>
  <c r="I59" i="2"/>
  <c r="H60" i="2"/>
  <c r="J60" i="2" s="1"/>
  <c r="H61" i="2"/>
  <c r="J61" i="2" s="1"/>
  <c r="H62" i="2"/>
  <c r="J62" i="2" s="1"/>
  <c r="H59" i="2"/>
  <c r="J59" i="2" s="1"/>
  <c r="I25" i="1"/>
  <c r="K25" i="1" s="1"/>
  <c r="G63" i="2"/>
  <c r="G45" i="2"/>
  <c r="G27" i="2"/>
  <c r="I27" i="2"/>
  <c r="G30" i="2"/>
  <c r="G35" i="2"/>
  <c r="G40" i="2"/>
  <c r="G43" i="2"/>
  <c r="F43" i="2"/>
  <c r="G8" i="2"/>
  <c r="G50" i="2"/>
  <c r="F50" i="2"/>
  <c r="G52" i="2"/>
  <c r="G54" i="2"/>
  <c r="I54" i="2"/>
  <c r="F54" i="2"/>
  <c r="G66" i="2"/>
  <c r="I66" i="2"/>
  <c r="F66" i="2"/>
  <c r="I68" i="2"/>
  <c r="G58" i="2"/>
  <c r="J10" i="1"/>
  <c r="G30" i="1"/>
  <c r="H34" i="1"/>
  <c r="G34" i="1"/>
  <c r="H49" i="2"/>
  <c r="H47" i="2"/>
  <c r="H55" i="2"/>
  <c r="J55" i="2" s="1"/>
  <c r="J54" i="2" s="1"/>
  <c r="I50" i="2"/>
  <c r="I20" i="1"/>
  <c r="H70" i="2"/>
  <c r="J70" i="2" s="1"/>
  <c r="F69" i="2"/>
  <c r="G69" i="2" s="1"/>
  <c r="H69" i="2" s="1"/>
  <c r="J69" i="2" s="1"/>
  <c r="I35" i="1"/>
  <c r="J34" i="1"/>
  <c r="F65" i="2"/>
  <c r="H65" i="2" s="1"/>
  <c r="J65" i="2" s="1"/>
  <c r="F42" i="2"/>
  <c r="H42" i="2" s="1"/>
  <c r="J42" i="2" s="1"/>
  <c r="I63" i="2"/>
  <c r="I56" i="2"/>
  <c r="H64" i="2"/>
  <c r="I44" i="2"/>
  <c r="I43" i="2" s="1"/>
  <c r="H44" i="2"/>
  <c r="H43" i="2" s="1"/>
  <c r="I10" i="1"/>
  <c r="K10" i="1" s="1"/>
  <c r="F38" i="2"/>
  <c r="H38" i="2" s="1"/>
  <c r="J38" i="2" s="1"/>
  <c r="H48" i="2"/>
  <c r="I30" i="2"/>
  <c r="H34" i="2"/>
  <c r="J34" i="2" s="1"/>
  <c r="H33" i="2"/>
  <c r="J33" i="2" s="1"/>
  <c r="H39" i="2"/>
  <c r="J39" i="2" s="1"/>
  <c r="H29" i="2"/>
  <c r="J29" i="2" s="1"/>
  <c r="F32" i="2"/>
  <c r="H32" i="2" s="1"/>
  <c r="J32" i="2" s="1"/>
  <c r="H28" i="2"/>
  <c r="J28" i="2" s="1"/>
  <c r="H37" i="2"/>
  <c r="H41" i="2"/>
  <c r="I40" i="2"/>
  <c r="I52" i="2"/>
  <c r="H67" i="2"/>
  <c r="H66" i="2" s="1"/>
  <c r="F19" i="2"/>
  <c r="H19" i="2" s="1"/>
  <c r="J19" i="2" s="1"/>
  <c r="H9" i="2"/>
  <c r="H26" i="2"/>
  <c r="J26" i="2" s="1"/>
  <c r="H22" i="2"/>
  <c r="J22" i="2" s="1"/>
  <c r="H20" i="2"/>
  <c r="J20" i="2" s="1"/>
  <c r="H13" i="2"/>
  <c r="J13" i="2" s="1"/>
  <c r="H25" i="2"/>
  <c r="J25" i="2" s="1"/>
  <c r="H24" i="2"/>
  <c r="J24" i="2" s="1"/>
  <c r="H23" i="2"/>
  <c r="J23" i="2" s="1"/>
  <c r="F16" i="2"/>
  <c r="H16" i="2" s="1"/>
  <c r="J16" i="2" s="1"/>
  <c r="H12" i="2"/>
  <c r="F21" i="2"/>
  <c r="H21" i="2" s="1"/>
  <c r="J21" i="2" s="1"/>
  <c r="F18" i="2"/>
  <c r="H18" i="2" s="1"/>
  <c r="J18" i="2" s="1"/>
  <c r="F17" i="2"/>
  <c r="H17" i="2" s="1"/>
  <c r="J17" i="2" s="1"/>
  <c r="H11" i="2"/>
  <c r="H10" i="2"/>
  <c r="H15" i="2"/>
  <c r="J15" i="2" s="1"/>
  <c r="H14" i="2"/>
  <c r="J14" i="2" s="1"/>
  <c r="J31" i="1"/>
  <c r="J30" i="1" s="1"/>
  <c r="I31" i="1"/>
  <c r="I30" i="1" s="1"/>
  <c r="I33" i="1"/>
  <c r="J13" i="1"/>
  <c r="I14" i="1"/>
  <c r="I13" i="1" s="1"/>
  <c r="I9" i="1"/>
  <c r="I8" i="1" s="1"/>
  <c r="J28" i="1"/>
  <c r="J27" i="1" s="1"/>
  <c r="I26" i="1"/>
  <c r="F52" i="2"/>
  <c r="H36" i="2"/>
  <c r="I18" i="1"/>
  <c r="H13" i="1"/>
  <c r="G13" i="1"/>
  <c r="G57" i="2"/>
  <c r="G56" i="2" s="1"/>
  <c r="F57" i="2"/>
  <c r="F56" i="2" s="1"/>
  <c r="H53" i="2"/>
  <c r="H52" i="2" s="1"/>
  <c r="I29" i="1"/>
  <c r="I28" i="1"/>
  <c r="I27" i="1" s="1"/>
  <c r="I24" i="1"/>
  <c r="I16" i="1"/>
  <c r="I15" i="1" s="1"/>
  <c r="I12" i="1"/>
  <c r="I11" i="1" s="1"/>
  <c r="I22" i="1"/>
  <c r="I21" i="1" s="1"/>
  <c r="I19" i="1"/>
  <c r="H7" i="1" l="1"/>
  <c r="I17" i="1"/>
  <c r="I23" i="1"/>
  <c r="I58" i="2"/>
  <c r="G7" i="1"/>
  <c r="K7" i="2"/>
  <c r="L7" i="1"/>
  <c r="J7" i="1"/>
  <c r="H58" i="2"/>
  <c r="F35" i="2"/>
  <c r="F63" i="2"/>
  <c r="F30" i="2"/>
  <c r="F8" i="2"/>
  <c r="F40" i="2"/>
  <c r="F68" i="2"/>
  <c r="H35" i="2"/>
  <c r="J27" i="2"/>
  <c r="H63" i="2"/>
  <c r="J68" i="2"/>
  <c r="H54" i="2"/>
  <c r="H40" i="2"/>
  <c r="I8" i="2"/>
  <c r="I35" i="2"/>
  <c r="I45" i="2"/>
  <c r="H8" i="2"/>
  <c r="J58" i="2"/>
  <c r="J11" i="2"/>
  <c r="J49" i="2"/>
  <c r="G68" i="2"/>
  <c r="G7" i="2" s="1"/>
  <c r="H27" i="2"/>
  <c r="H68" i="2"/>
  <c r="K29" i="1"/>
  <c r="K27" i="1" s="1"/>
  <c r="K35" i="1"/>
  <c r="K34" i="1" s="1"/>
  <c r="K31" i="1"/>
  <c r="K30" i="1" s="1"/>
  <c r="I34" i="1"/>
  <c r="I7" i="1" s="1"/>
  <c r="K33" i="1"/>
  <c r="K32" i="1" s="1"/>
  <c r="K9" i="1"/>
  <c r="K8" i="1" s="1"/>
  <c r="K26" i="1"/>
  <c r="K14" i="1"/>
  <c r="K13" i="1" s="1"/>
  <c r="J44" i="2"/>
  <c r="J43" i="2" s="1"/>
  <c r="J64" i="2"/>
  <c r="J63" i="2" s="1"/>
  <c r="J37" i="2"/>
  <c r="J67" i="2"/>
  <c r="J66" i="2" s="1"/>
  <c r="J41" i="2"/>
  <c r="J40" i="2" s="1"/>
  <c r="J47" i="2"/>
  <c r="J12" i="2"/>
  <c r="H51" i="2"/>
  <c r="H50" i="2" s="1"/>
  <c r="J10" i="2"/>
  <c r="J48" i="2"/>
  <c r="K18" i="1"/>
  <c r="J36" i="2"/>
  <c r="K20" i="1"/>
  <c r="H46" i="2"/>
  <c r="H45" i="2" s="1"/>
  <c r="H31" i="2"/>
  <c r="H30" i="2" s="1"/>
  <c r="H57" i="2"/>
  <c r="H56" i="2" s="1"/>
  <c r="J53" i="2"/>
  <c r="J52" i="2" s="1"/>
  <c r="J9" i="2"/>
  <c r="K28" i="1"/>
  <c r="K24" i="1"/>
  <c r="K23" i="1" s="1"/>
  <c r="K16" i="1"/>
  <c r="K15" i="1" s="1"/>
  <c r="K12" i="1"/>
  <c r="K11" i="1" s="1"/>
  <c r="K22" i="1"/>
  <c r="K21" i="1" s="1"/>
  <c r="K19" i="1"/>
  <c r="K17" i="1" l="1"/>
  <c r="F7" i="2"/>
  <c r="K7" i="1"/>
  <c r="H7" i="2"/>
  <c r="I7" i="2"/>
  <c r="J35" i="2"/>
  <c r="J8" i="2"/>
  <c r="J51" i="2"/>
  <c r="J50" i="2" s="1"/>
  <c r="J57" i="2"/>
  <c r="J56" i="2" s="1"/>
  <c r="J46" i="2"/>
  <c r="J45" i="2" s="1"/>
  <c r="J31" i="2"/>
  <c r="J30" i="2" s="1"/>
  <c r="J7" i="2" l="1"/>
</calcChain>
</file>

<file path=xl/sharedStrings.xml><?xml version="1.0" encoding="utf-8"?>
<sst xmlns="http://schemas.openxmlformats.org/spreadsheetml/2006/main" count="251" uniqueCount="171">
  <si>
    <t>Đơn vị: đồng</t>
  </si>
  <si>
    <t>STT</t>
  </si>
  <si>
    <t>Tên đơn vị giảm DT</t>
  </si>
  <si>
    <t xml:space="preserve">Tên CBCC chuyển đi </t>
  </si>
  <si>
    <t>Đơn vị công tác mới</t>
  </si>
  <si>
    <t>Số tháng</t>
  </si>
  <si>
    <t>Lương, phụ cấp 1 tháng</t>
  </si>
  <si>
    <t>CỘNG</t>
  </si>
  <si>
    <t>Cà Văn Ngọc</t>
  </si>
  <si>
    <t>Phòng Tài nguyên MT</t>
  </si>
  <si>
    <t>Tên CBCC chuyển đến</t>
  </si>
  <si>
    <t xml:space="preserve">BIỂU CHI TIẾT ĐIỀU CHỈNH GIẢM DỰ TOÁN NĂM 2021 CỦA CÁC ĐƠN VỊ </t>
  </si>
  <si>
    <t>Phòng Nông nghiệp &amp; PTNT</t>
  </si>
  <si>
    <t>Hoàng Văn Hiển</t>
  </si>
  <si>
    <t>Chuyển vùng</t>
  </si>
  <si>
    <t>01/4/2021</t>
  </si>
  <si>
    <t>Hồ A Tàng</t>
  </si>
  <si>
    <t>Phòng Dân tộc</t>
  </si>
  <si>
    <t>Phạm Thị Tuyên</t>
  </si>
  <si>
    <t>Phòng Tài chính-KH</t>
  </si>
  <si>
    <t>Trần Văn Cầu</t>
  </si>
  <si>
    <t>Thanh tra</t>
  </si>
  <si>
    <t>01/3/2021</t>
  </si>
  <si>
    <t>Hội nông dân</t>
  </si>
  <si>
    <t>Lê Ngọc Sơn</t>
  </si>
  <si>
    <t>Xã Tỏa Tình</t>
  </si>
  <si>
    <t>Phòng TNMT</t>
  </si>
  <si>
    <t>Phòng Giáo dục &amp; ĐT</t>
  </si>
  <si>
    <t>Nguyễn Trung Kiên</t>
  </si>
  <si>
    <t>Huyện Ủy</t>
  </si>
  <si>
    <t>Lò Văn Quân</t>
  </si>
  <si>
    <t>Huyện ủy</t>
  </si>
  <si>
    <t>Chìu Hải Dương</t>
  </si>
  <si>
    <t>01/01/2021</t>
  </si>
  <si>
    <t>01/5/2021</t>
  </si>
  <si>
    <t xml:space="preserve">BIỂU CHI TIẾT BỔ SUNG DỰ TOÁN NĂM 2021 CHO CÁC ĐƠN VỊ </t>
  </si>
  <si>
    <t xml:space="preserve">Tên đơn vị </t>
  </si>
  <si>
    <t>Văn phòng HĐND-UBND</t>
  </si>
  <si>
    <t>Trần Trung Kiên</t>
  </si>
  <si>
    <t>Đoàn thanh niên</t>
  </si>
  <si>
    <t>Lê Thị Thanh Thùy</t>
  </si>
  <si>
    <t>TT văn hóa TTTH</t>
  </si>
  <si>
    <t>01/6/2021</t>
  </si>
  <si>
    <t>Trung tâm văn hóa TTTH</t>
  </si>
  <si>
    <t>Phòng Giáo dục và Đào tạo</t>
  </si>
  <si>
    <t>Trịnh Thị Hải</t>
  </si>
  <si>
    <t>Lý Xuân Thanh</t>
  </si>
  <si>
    <t>Ngô Thị Hoa</t>
  </si>
  <si>
    <t>Nguyễn Tuấn Nghĩa</t>
  </si>
  <si>
    <t>Mặt trận tổ quốc</t>
  </si>
  <si>
    <t>Nguyễn Thị Huyền</t>
  </si>
  <si>
    <t>11=9+10</t>
  </si>
  <si>
    <t>9=(7+8)*6</t>
  </si>
  <si>
    <t>Bảo hiểm, KPCĐ 1 tháng</t>
  </si>
  <si>
    <t>Giảm chi khác</t>
  </si>
  <si>
    <t>8=(6+7)*5</t>
  </si>
  <si>
    <t>10=8+9</t>
  </si>
  <si>
    <t>Lương, phụ cấp 1 tháng đã giao</t>
  </si>
  <si>
    <t>Bảo hiểm, KPCĐ 1 tháng đã giao</t>
  </si>
  <si>
    <t>Tổng giảm lương+BH, KPCĐ</t>
  </si>
  <si>
    <t>Tổng số tiền điều chỉnh giảm DT năm 2021</t>
  </si>
  <si>
    <t>Biểu số 01</t>
  </si>
  <si>
    <t>Biểu số 02</t>
  </si>
  <si>
    <t xml:space="preserve">Thời gian chuyển đi </t>
  </si>
  <si>
    <t>Thời gian hưởng lương ở ĐV mới</t>
  </si>
  <si>
    <t>Hội Phụ nữ</t>
  </si>
  <si>
    <t>Hội Nông dân</t>
  </si>
  <si>
    <t>Lò Thị Phượng</t>
  </si>
  <si>
    <t>Đào Thị Kim Liên</t>
  </si>
  <si>
    <t>Nghỉ hưu</t>
  </si>
  <si>
    <t>01/9/2021</t>
  </si>
  <si>
    <t>01/8/2021</t>
  </si>
  <si>
    <t>Hội cựu chiến binh</t>
  </si>
  <si>
    <t>Trần Văn Hùng</t>
  </si>
  <si>
    <t>Trung tâm văn hóa truyền hình</t>
  </si>
  <si>
    <t>Trung tâm GDNN-GDTX</t>
  </si>
  <si>
    <t>Quàng Ngọc Tân</t>
  </si>
  <si>
    <t>Trần Thị Dinh</t>
  </si>
  <si>
    <t>Nghỉ tinh giản biên chế</t>
  </si>
  <si>
    <t>01/12/2021</t>
  </si>
  <si>
    <t>01/7/2021</t>
  </si>
  <si>
    <t>Trần Khắc Tuấn</t>
  </si>
  <si>
    <t>01/02/2021</t>
  </si>
  <si>
    <t>Giàng A Dơ</t>
  </si>
  <si>
    <t>Đinh Đức Cường</t>
  </si>
  <si>
    <t>16/8/2021</t>
  </si>
  <si>
    <t>Tô Phương Linh</t>
  </si>
  <si>
    <t>Nguyễn Duy Lâm</t>
  </si>
  <si>
    <t>Nguyễn Mạnh Hùng</t>
  </si>
  <si>
    <t>Trần Thị Bình</t>
  </si>
  <si>
    <t>15/01/2021</t>
  </si>
  <si>
    <t>Nguyễn Ngọc Anh</t>
  </si>
  <si>
    <t>01/12/2020</t>
  </si>
  <si>
    <t>PC kiêm nhiệm 10%(LC+CV)</t>
  </si>
  <si>
    <t>Quàng Văn Thọ</t>
  </si>
  <si>
    <t>15/5/2020</t>
  </si>
  <si>
    <t>Đỗ Hữu Hùng</t>
  </si>
  <si>
    <t>01/3/2020</t>
  </si>
  <si>
    <t>Tạ Quang Hải</t>
  </si>
  <si>
    <t>15/3/2020</t>
  </si>
  <si>
    <t>01/2/2021</t>
  </si>
  <si>
    <t xml:space="preserve">PC chức vụ (0,2) tăng từ 01/01/2021 </t>
  </si>
  <si>
    <t>PC chức vụ tăng 0,1 từ 01/2/2021</t>
  </si>
  <si>
    <t>Quàng Thị Giang</t>
  </si>
  <si>
    <t>Điều động, bổ nhiệm từ 01/01/2021</t>
  </si>
  <si>
    <t>PC chức vụ tăng 0,25 từ 01/1/2021</t>
  </si>
  <si>
    <t>Điều động từ PGD sang hưởng HS 4,32</t>
  </si>
  <si>
    <t>Hướng dẫn tập sự 0,3 (4,5 tháng)</t>
  </si>
  <si>
    <t>HD TS ĐC Anh</t>
  </si>
  <si>
    <t>Trung tâm QL đất đai</t>
  </si>
  <si>
    <t>Lò Văn Mong</t>
  </si>
  <si>
    <t>Lường Thị Chúc</t>
  </si>
  <si>
    <t>20/8/2021</t>
  </si>
  <si>
    <t>Đoàn Thanh niên</t>
  </si>
  <si>
    <t>Lường Thị Hương</t>
  </si>
  <si>
    <t>Tuyển mới</t>
  </si>
  <si>
    <t>01/9/2020</t>
  </si>
  <si>
    <t>Nâng bậc lương từ 3,99 lên 4,32 từ 1/9/2020 đến 31/12/2020</t>
  </si>
  <si>
    <t>PC cấp ủy 0,3 từ T8/2021</t>
  </si>
  <si>
    <t>Nguyễn Bá Mai</t>
  </si>
  <si>
    <t>01/10/2020</t>
  </si>
  <si>
    <t>Nâng bậc lương từ 4,32 lên 4,65 từ 1/10/2020 đến 31/12/2020</t>
  </si>
  <si>
    <t>Nguyễn Thị Mừng</t>
  </si>
  <si>
    <t>Nâng bậc lương từ 4,32 lên 4,65 từ 1/9/2020 đến 31/12/2020</t>
  </si>
  <si>
    <t>Lê Thị Mai Phương</t>
  </si>
  <si>
    <t>01/11/2020</t>
  </si>
  <si>
    <t>Nâng bậc lương từ 4,65 lên 4,98 từ 1/11/2020 đến 31/12/2021</t>
  </si>
  <si>
    <t>Điều động bổ nhiệm từ T5/2021</t>
  </si>
  <si>
    <t>HD tập sự</t>
  </si>
  <si>
    <t>Trần Việt Hùng</t>
  </si>
  <si>
    <t>Hội CCB</t>
  </si>
  <si>
    <t>Điều động từ HĐ sang HCCB</t>
  </si>
  <si>
    <t>Điều động từ xã về</t>
  </si>
  <si>
    <t>Phạm Trọng An</t>
  </si>
  <si>
    <t>Điều động, BN từ 01/6/2021</t>
  </si>
  <si>
    <t>PC thu hút từ 01/7/2021</t>
  </si>
  <si>
    <t>Trung tâm dịch vụ nông nghiệp</t>
  </si>
  <si>
    <t>Trung tâm dịch vụ NN</t>
  </si>
  <si>
    <t>Nguyễn Thị Thanh Nga</t>
  </si>
  <si>
    <t>Tòng Văn Quy</t>
  </si>
  <si>
    <t>Từ huyện ĐB về</t>
  </si>
  <si>
    <t>Phòng Tài chinh-KH</t>
  </si>
  <si>
    <t>Nguyễn Thành Lê</t>
  </si>
  <si>
    <t>17/02/2021</t>
  </si>
  <si>
    <t>Tăng PC chức vụ 0,1 từ 17/2/2021</t>
  </si>
  <si>
    <t>Điều động về Thanh tra từ 01/3/2021</t>
  </si>
  <si>
    <t>Điều động, BN về PDT từ 01/4/2021</t>
  </si>
  <si>
    <t>BN từ 01/8/2021</t>
  </si>
  <si>
    <t xml:space="preserve">Tăng PC chức vụ 0,1 </t>
  </si>
  <si>
    <t>Chuyển từ VC sang</t>
  </si>
  <si>
    <t>Ghi chú</t>
  </si>
  <si>
    <t>Tuyển mới từ 16/8/2021; hưởng 85% HS 2,67</t>
  </si>
  <si>
    <t>Tuyển mới từ 16/8/2021; hưởng 85%  HS 2,34</t>
  </si>
  <si>
    <t>Tuyển mới từ 16/8/2021; hưởng 85%  HS 2,35</t>
  </si>
  <si>
    <t>Tăng bậc từ 3,99 lên 4,32</t>
  </si>
  <si>
    <t>Tăng bậc từ 4,4 lên 4,74</t>
  </si>
  <si>
    <t>PC phó bí thư chi bộ từ 15/1/2021</t>
  </si>
  <si>
    <t>Tăng bậc trước thời hạn 2,67 lên 3 từ 15/5/2020 (T1/2021 đã giao HS lương 3,</t>
  </si>
  <si>
    <t>Tăng bậc trước thời hạn 2,77 lên 2,95 từ 01/3/2021</t>
  </si>
  <si>
    <t>Tăng bậc trước thời hạn 3,33 lên 3,66 từ 15/3/2020 (T1/2021 đã giao HS lương 3,66)</t>
  </si>
  <si>
    <t>Điều động, BN từ Ban QLR về</t>
  </si>
  <si>
    <t>ĐĐ, BN từ 01/4/2021</t>
  </si>
  <si>
    <t>ĐĐ từ 01/5/2021</t>
  </si>
  <si>
    <t>ĐĐ từ 01/8/2021</t>
  </si>
  <si>
    <t xml:space="preserve">Lương+BH, KPCĐ tăng </t>
  </si>
  <si>
    <t>Chi khác</t>
  </si>
  <si>
    <t>Tổng số DT bổ sung năm 2021</t>
  </si>
  <si>
    <t>Chuyển từ VC sang 01 tháng</t>
  </si>
  <si>
    <t>Tổng số điều chỉnh giảm (làm tròn số)</t>
  </si>
  <si>
    <t>Tổng số bổ sung (làm tròn số)</t>
  </si>
  <si>
    <t>(Kèm theo Công văn số             /HĐND-VP ngày     tháng 9 năm 2021 của HĐND huyện)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</si>
</sst>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3" formatCode="_(* #,##0.00_);_(* \(#,##0.00\);_(* &quot;-&quot;??_);_(@_)"/>
    <numFmt numFmtId="164" formatCode="_-* #,##0_-;\-* #,##0_-;_-* &quot;-&quot;_-;_-@_-"/>
    <numFmt numFmtId="165" formatCode="_-* #,##0.00_-;\-* #,##0.00_-;_-* &quot;-&quot;??_-;_-@_-"/>
    <numFmt numFmtId="166" formatCode="_(* #,##0_);_(* \(#,##0\);_(* &quot;-&quot;??_);_(@_)"/>
    <numFmt numFmtId="167" formatCode="0.000%"/>
    <numFmt numFmtId="168" formatCode="&quot;$&quot;#,##0;[Red]\-&quot;$&quot;#,##0"/>
    <numFmt numFmtId="169" formatCode="_-&quot;$&quot;* #,##0_-;\-&quot;$&quot;* #,##0_-;_-&quot;$&quot;* &quot;-&quot;_-;_-@_-"/>
    <numFmt numFmtId="170" formatCode="_-&quot;$&quot;* #,##0.00_-;\-&quot;$&quot;* #,##0.00_-;_-&quot;$&quot;* &quot;-&quot;??_-;_-@_-"/>
    <numFmt numFmtId="171" formatCode="00.000"/>
    <numFmt numFmtId="172" formatCode="&quot;￥&quot;#,##0;&quot;￥&quot;\-#,##0"/>
    <numFmt numFmtId="173" formatCode="#,##0\ &quot;DM&quot;;\-#,##0\ &quot;DM&quot;"/>
    <numFmt numFmtId="174" formatCode="\$#,##0\ ;\(\$#,##0\)"/>
    <numFmt numFmtId="175" formatCode="&quot;\&quot;#,##0;[Red]&quot;\&quot;&quot;\&quot;\-#,##0"/>
    <numFmt numFmtId="176" formatCode="&quot;\&quot;#,##0.00;[Red]&quot;\&quot;&quot;\&quot;&quot;\&quot;&quot;\&quot;&quot;\&quot;&quot;\&quot;\-#,##0.00"/>
    <numFmt numFmtId="177" formatCode="0.00_)"/>
    <numFmt numFmtId="178" formatCode="#,##0\ &quot;F&quot;;[Red]\-#,##0\ &quot;F&quot;"/>
    <numFmt numFmtId="179" formatCode="#,##0.00\ &quot;F&quot;;\-#,##0.00\ &quot;F&quot;"/>
    <numFmt numFmtId="180" formatCode="#,##0.00\ &quot;F&quot;;[Red]\-#,##0.00\ &quot;F&quot;"/>
    <numFmt numFmtId="181" formatCode="_-* #,##0\ &quot;F&quot;_-;\-* #,##0\ &quot;F&quot;_-;_-* &quot;-&quot;\ &quot;F&quot;_-;_-@_-"/>
    <numFmt numFmtId="182" formatCode="_(* #,##0.0_);_(* \(#,##0.0\);_(* &quot;-&quot;??_);_(@_)"/>
    <numFmt numFmtId="183" formatCode="0.0"/>
  </numFmts>
  <fonts count="38">
    <font>
      <sz val="14"/>
      <color theme="1"/>
      <name val="Times New Roman"/>
      <family val="2"/>
    </font>
    <font>
      <sz val="14"/>
      <color theme="1"/>
      <name val="Times New Roman"/>
      <family val="2"/>
    </font>
    <font>
      <sz val="12"/>
      <name val=".VnTime"/>
      <family val="2"/>
    </font>
    <font>
      <sz val="12"/>
      <name val="Times New Roman"/>
      <family val="1"/>
    </font>
    <font>
      <sz val="10"/>
      <name val="Arial"/>
      <family val="2"/>
    </font>
    <font>
      <sz val="14"/>
      <name val="??"/>
      <family val="3"/>
      <charset val="129"/>
    </font>
    <font>
      <sz val="10"/>
      <name val="???"/>
      <family val="3"/>
      <charset val="129"/>
    </font>
    <font>
      <sz val="12"/>
      <name val="¹UAAA¼"/>
      <family val="3"/>
      <charset val="129"/>
    </font>
    <font>
      <b/>
      <sz val="12"/>
      <name val="Arial"/>
      <family val="2"/>
    </font>
    <font>
      <b/>
      <sz val="18"/>
      <name val="Arial"/>
      <family val="2"/>
    </font>
    <font>
      <sz val="12"/>
      <name val="Arial"/>
      <family val="2"/>
    </font>
    <font>
      <b/>
      <i/>
      <sz val="16"/>
      <name val="Helv"/>
    </font>
    <font>
      <sz val="13"/>
      <name val=".VnTime"/>
      <family val="2"/>
    </font>
    <font>
      <sz val="14"/>
      <name val="뼻뮝"/>
      <family val="3"/>
    </font>
    <font>
      <sz val="12"/>
      <name val="바탕체"/>
      <family val="3"/>
    </font>
    <font>
      <sz val="12"/>
      <name val="뼻뮝"/>
      <family val="3"/>
    </font>
    <font>
      <sz val="9"/>
      <name val="Arial"/>
      <family val="2"/>
    </font>
    <font>
      <sz val="11"/>
      <name val="돋움"/>
      <family val="3"/>
    </font>
    <font>
      <sz val="10"/>
      <name val="굴림체"/>
      <family val="3"/>
    </font>
    <font>
      <sz val="12"/>
      <name val="Courier"/>
      <family val="3"/>
    </font>
    <font>
      <sz val="10"/>
      <name val=" "/>
      <family val="1"/>
      <charset val="136"/>
    </font>
    <font>
      <b/>
      <sz val="12"/>
      <name val="Times New Roman"/>
      <family val="1"/>
    </font>
    <font>
      <i/>
      <sz val="12"/>
      <name val="Times New Roman"/>
      <family val="1"/>
    </font>
    <font>
      <b/>
      <sz val="14"/>
      <name val="Times New Roman"/>
      <family val="1"/>
    </font>
    <font>
      <b/>
      <sz val="11"/>
      <name val="Times New Roman"/>
      <family val="1"/>
    </font>
    <font>
      <sz val="14"/>
      <name val="Times New Roman"/>
      <family val="1"/>
    </font>
    <font>
      <sz val="14"/>
      <name val="Times New Roman"/>
      <family val="2"/>
    </font>
    <font>
      <b/>
      <sz val="14"/>
      <color theme="1"/>
      <name val="Times New Roman"/>
      <family val="1"/>
    </font>
    <font>
      <sz val="13"/>
      <name val=".VnTime"/>
      <family val="2"/>
    </font>
    <font>
      <sz val="12"/>
      <color rgb="FFFF0000"/>
      <name val="Times New Roman"/>
      <family val="1"/>
    </font>
    <font>
      <sz val="14"/>
      <color rgb="FFFF0000"/>
      <name val="Times New Roman"/>
      <family val="1"/>
    </font>
    <font>
      <b/>
      <sz val="12"/>
      <color rgb="FFFF0000"/>
      <name val="Times New Roman"/>
      <family val="1"/>
    </font>
    <font>
      <sz val="14"/>
      <color theme="1"/>
      <name val="Times New Roman"/>
      <family val="1"/>
    </font>
    <font>
      <sz val="10"/>
      <name val="Times New Roman"/>
      <family val="1"/>
    </font>
    <font>
      <sz val="11"/>
      <name val="Times New Roman"/>
      <family val="1"/>
    </font>
    <font>
      <sz val="11"/>
      <name val="Times New Roman"/>
      <family val="2"/>
    </font>
    <font>
      <b/>
      <sz val="11"/>
      <name val="Times New Roman"/>
      <family val="2"/>
    </font>
    <font>
      <b/>
      <sz val="10"/>
      <name val="Times New Roman"/>
      <family val="1"/>
    </font>
  </fonts>
  <fills count="3">
    <fill>
      <patternFill patternType="none"/>
    </fill>
    <fill>
      <patternFill patternType="gray125"/>
    </fill>
    <fill>
      <patternFill patternType="solid">
        <fgColor theme="0"/>
        <bgColor indexed="64"/>
      </patternFill>
    </fill>
  </fills>
  <borders count="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62">
    <xf numFmtId="0" fontId="0" fillId="0" borderId="0"/>
    <xf numFmtId="43" fontId="1" fillId="0" borderId="0" applyFont="0" applyFill="0" applyBorder="0" applyAlignment="0" applyProtection="0"/>
    <xf numFmtId="0" fontId="2" fillId="0" borderId="0"/>
    <xf numFmtId="176" fontId="4" fillId="0" borderId="0" applyFont="0" applyFill="0" applyBorder="0" applyAlignment="0" applyProtection="0"/>
    <xf numFmtId="0" fontId="5" fillId="0" borderId="0" applyFont="0" applyFill="0" applyBorder="0" applyAlignment="0" applyProtection="0"/>
    <xf numFmtId="175" fontId="4" fillId="0" borderId="0" applyFont="0" applyFill="0" applyBorder="0" applyAlignment="0" applyProtection="0"/>
    <xf numFmtId="40" fontId="5" fillId="0" borderId="0" applyFont="0" applyFill="0" applyBorder="0" applyAlignment="0" applyProtection="0"/>
    <xf numFmtId="38" fontId="5" fillId="0" borderId="0" applyFont="0" applyFill="0" applyBorder="0" applyAlignment="0" applyProtection="0"/>
    <xf numFmtId="10" fontId="4" fillId="0" borderId="0" applyFont="0" applyFill="0" applyBorder="0" applyAlignment="0" applyProtection="0"/>
    <xf numFmtId="0" fontId="6" fillId="0" borderId="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xf numFmtId="0" fontId="7" fillId="0" borderId="0"/>
    <xf numFmtId="3" fontId="4" fillId="0" borderId="0" applyFont="0" applyFill="0" applyBorder="0" applyAlignment="0" applyProtection="0"/>
    <xf numFmtId="174" fontId="4" fillId="0" borderId="0" applyFont="0" applyFill="0" applyBorder="0" applyAlignment="0" applyProtection="0"/>
    <xf numFmtId="0" fontId="4" fillId="0" borderId="0" applyFont="0" applyFill="0" applyBorder="0" applyAlignment="0" applyProtection="0"/>
    <xf numFmtId="2" fontId="4" fillId="0" borderId="0" applyFont="0" applyFill="0" applyBorder="0" applyAlignment="0" applyProtection="0"/>
    <xf numFmtId="0" fontId="8" fillId="0" borderId="1" applyNumberFormat="0" applyAlignment="0" applyProtection="0">
      <alignment horizontal="left" vertical="center"/>
    </xf>
    <xf numFmtId="0" fontId="8" fillId="0" borderId="2">
      <alignment horizontal="left" vertical="center"/>
    </xf>
    <xf numFmtId="0" fontId="9" fillId="0" borderId="0" applyNumberFormat="0" applyFill="0" applyBorder="0" applyAlignment="0" applyProtection="0"/>
    <xf numFmtId="0" fontId="8" fillId="0" borderId="0" applyNumberFormat="0" applyFill="0" applyBorder="0" applyAlignment="0" applyProtection="0"/>
    <xf numFmtId="0" fontId="10" fillId="0" borderId="0" applyNumberFormat="0" applyFont="0" applyFill="0" applyAlignment="0"/>
    <xf numFmtId="177" fontId="11" fillId="0" borderId="0"/>
    <xf numFmtId="180" fontId="12" fillId="0" borderId="3">
      <alignment horizontal="right" vertical="center"/>
    </xf>
    <xf numFmtId="181" fontId="12" fillId="0" borderId="3">
      <alignment horizontal="center"/>
    </xf>
    <xf numFmtId="0" fontId="4" fillId="0" borderId="4" applyNumberFormat="0" applyFont="0" applyFill="0" applyAlignment="0" applyProtection="0"/>
    <xf numFmtId="178" fontId="12" fillId="0" borderId="0"/>
    <xf numFmtId="179" fontId="12" fillId="0" borderId="5"/>
    <xf numFmtId="0" fontId="20" fillId="0" borderId="0" applyFont="0" applyFill="0" applyBorder="0" applyAlignment="0" applyProtection="0"/>
    <xf numFmtId="0" fontId="20" fillId="0" borderId="0" applyFont="0" applyFill="0" applyBorder="0" applyAlignment="0" applyProtection="0"/>
    <xf numFmtId="0" fontId="3" fillId="0" borderId="0">
      <alignment vertical="center"/>
    </xf>
    <xf numFmtId="40" fontId="13" fillId="0" borderId="0" applyFont="0" applyFill="0" applyBorder="0" applyAlignment="0" applyProtection="0"/>
    <xf numFmtId="38"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9" fontId="14" fillId="0" borderId="0" applyFont="0" applyFill="0" applyBorder="0" applyAlignment="0" applyProtection="0"/>
    <xf numFmtId="0" fontId="15" fillId="0" borderId="0"/>
    <xf numFmtId="173" fontId="17" fillId="0" borderId="0" applyFont="0" applyFill="0" applyBorder="0" applyAlignment="0" applyProtection="0"/>
    <xf numFmtId="167" fontId="17" fillId="0" borderId="0" applyFont="0" applyFill="0" applyBorder="0" applyAlignment="0" applyProtection="0"/>
    <xf numFmtId="172" fontId="17" fillId="0" borderId="0" applyFont="0" applyFill="0" applyBorder="0" applyAlignment="0" applyProtection="0"/>
    <xf numFmtId="171" fontId="17" fillId="0" borderId="0" applyFont="0" applyFill="0" applyBorder="0" applyAlignment="0" applyProtection="0"/>
    <xf numFmtId="0" fontId="18" fillId="0" borderId="0"/>
    <xf numFmtId="0" fontId="10" fillId="0" borderId="0"/>
    <xf numFmtId="164" fontId="16" fillId="0" borderId="0" applyFont="0" applyFill="0" applyBorder="0" applyAlignment="0" applyProtection="0"/>
    <xf numFmtId="165" fontId="16" fillId="0" borderId="0" applyFont="0" applyFill="0" applyBorder="0" applyAlignment="0" applyProtection="0"/>
    <xf numFmtId="169" fontId="16" fillId="0" borderId="0" applyFont="0" applyFill="0" applyBorder="0" applyAlignment="0" applyProtection="0"/>
    <xf numFmtId="168" fontId="19" fillId="0" borderId="0" applyFont="0" applyFill="0" applyBorder="0" applyAlignment="0" applyProtection="0"/>
    <xf numFmtId="170" fontId="16" fillId="0" borderId="0" applyFon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4" fillId="0" borderId="4" applyNumberFormat="0" applyFont="0" applyFill="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4" fillId="0" borderId="0"/>
    <xf numFmtId="180" fontId="28" fillId="0" borderId="3">
      <alignment horizontal="right" vertical="center"/>
    </xf>
    <xf numFmtId="181" fontId="28" fillId="0" borderId="3">
      <alignment horizontal="center"/>
    </xf>
    <xf numFmtId="0" fontId="4" fillId="0" borderId="4" applyNumberFormat="0" applyFont="0" applyFill="0" applyAlignment="0" applyProtection="0"/>
    <xf numFmtId="178" fontId="28" fillId="0" borderId="0"/>
    <xf numFmtId="179" fontId="28" fillId="0" borderId="5"/>
  </cellStyleXfs>
  <cellXfs count="67">
    <xf numFmtId="0" fontId="0" fillId="0" borderId="0" xfId="0"/>
    <xf numFmtId="0" fontId="2" fillId="0" borderId="0" xfId="2"/>
    <xf numFmtId="0" fontId="21" fillId="0" borderId="5" xfId="2" applyFont="1" applyBorder="1" applyAlignment="1">
      <alignment horizontal="center" vertical="center" wrapText="1"/>
    </xf>
    <xf numFmtId="0" fontId="25" fillId="0" borderId="0" xfId="2" applyFont="1" applyAlignment="1">
      <alignment horizontal="center"/>
    </xf>
    <xf numFmtId="0" fontId="3" fillId="0" borderId="5" xfId="2" applyFont="1" applyBorder="1"/>
    <xf numFmtId="0" fontId="3" fillId="0" borderId="5" xfId="2" applyFont="1" applyBorder="1" applyAlignment="1">
      <alignment horizontal="center"/>
    </xf>
    <xf numFmtId="0" fontId="21" fillId="0" borderId="5" xfId="2" applyFont="1" applyBorder="1"/>
    <xf numFmtId="0" fontId="27" fillId="0" borderId="0" xfId="0" applyFont="1"/>
    <xf numFmtId="0" fontId="26" fillId="0" borderId="0" xfId="0" applyFont="1"/>
    <xf numFmtId="0" fontId="2" fillId="0" borderId="0" xfId="2" applyFont="1"/>
    <xf numFmtId="0" fontId="21" fillId="0" borderId="5" xfId="2" applyFont="1" applyBorder="1" applyAlignment="1">
      <alignment horizontal="center"/>
    </xf>
    <xf numFmtId="0" fontId="31" fillId="0" borderId="5" xfId="2" applyFont="1" applyBorder="1" applyAlignment="1">
      <alignment horizontal="center"/>
    </xf>
    <xf numFmtId="0" fontId="31" fillId="0" borderId="5" xfId="2" applyFont="1" applyBorder="1"/>
    <xf numFmtId="0" fontId="29" fillId="0" borderId="5" xfId="2" applyFont="1" applyBorder="1" applyAlignment="1">
      <alignment horizontal="center"/>
    </xf>
    <xf numFmtId="0" fontId="29" fillId="0" borderId="5" xfId="2" applyFont="1" applyBorder="1"/>
    <xf numFmtId="166" fontId="0" fillId="0" borderId="0" xfId="1" applyNumberFormat="1" applyFont="1"/>
    <xf numFmtId="0" fontId="24" fillId="0" borderId="5" xfId="2" applyFont="1" applyBorder="1" applyAlignment="1">
      <alignment horizontal="center" vertical="center" wrapText="1"/>
    </xf>
    <xf numFmtId="0" fontId="30" fillId="2" borderId="0" xfId="0" applyFont="1" applyFill="1"/>
    <xf numFmtId="0" fontId="29" fillId="2" borderId="5" xfId="2" applyFont="1" applyFill="1" applyBorder="1"/>
    <xf numFmtId="0" fontId="29" fillId="2" borderId="5" xfId="2" applyFont="1" applyFill="1" applyBorder="1" applyAlignment="1">
      <alignment horizontal="center"/>
    </xf>
    <xf numFmtId="3" fontId="3" fillId="0" borderId="5" xfId="56" applyNumberFormat="1" applyFont="1" applyBorder="1"/>
    <xf numFmtId="0" fontId="30" fillId="0" borderId="0" xfId="0" applyFont="1"/>
    <xf numFmtId="0" fontId="25" fillId="0" borderId="0" xfId="0" applyFont="1"/>
    <xf numFmtId="1" fontId="3" fillId="0" borderId="5" xfId="2" applyNumberFormat="1" applyFont="1" applyBorder="1" applyAlignment="1">
      <alignment horizontal="center"/>
    </xf>
    <xf numFmtId="0" fontId="3" fillId="0" borderId="5" xfId="2" applyFont="1" applyBorder="1" applyAlignment="1">
      <alignment horizontal="center" vertical="center" wrapText="1"/>
    </xf>
    <xf numFmtId="3" fontId="3" fillId="0" borderId="5" xfId="2" applyNumberFormat="1" applyFont="1" applyBorder="1" applyAlignment="1">
      <alignment horizontal="center" vertical="center" wrapText="1"/>
    </xf>
    <xf numFmtId="0" fontId="32" fillId="0" borderId="0" xfId="0" applyFont="1" applyAlignment="1">
      <alignment horizontal="center"/>
    </xf>
    <xf numFmtId="0" fontId="32" fillId="0" borderId="0" xfId="0" applyFont="1"/>
    <xf numFmtId="14" fontId="3" fillId="0" borderId="5" xfId="2" quotePrefix="1" applyNumberFormat="1" applyFont="1" applyBorder="1" applyAlignment="1">
      <alignment horizontal="center"/>
    </xf>
    <xf numFmtId="14" fontId="21" fillId="0" borderId="5" xfId="2" applyNumberFormat="1" applyFont="1" applyBorder="1" applyAlignment="1">
      <alignment horizontal="center"/>
    </xf>
    <xf numFmtId="14" fontId="21" fillId="0" borderId="5" xfId="2" quotePrefix="1" applyNumberFormat="1" applyFont="1" applyBorder="1" applyAlignment="1">
      <alignment horizontal="center"/>
    </xf>
    <xf numFmtId="14" fontId="31" fillId="0" borderId="5" xfId="2" quotePrefix="1" applyNumberFormat="1" applyFont="1" applyBorder="1" applyAlignment="1">
      <alignment horizontal="center"/>
    </xf>
    <xf numFmtId="1" fontId="21" fillId="0" borderId="5" xfId="2" applyNumberFormat="1" applyFont="1" applyBorder="1" applyAlignment="1">
      <alignment horizontal="center"/>
    </xf>
    <xf numFmtId="0" fontId="23" fillId="0" borderId="0" xfId="0" applyFont="1"/>
    <xf numFmtId="3" fontId="21" fillId="0" borderId="5" xfId="56" applyNumberFormat="1" applyFont="1" applyBorder="1"/>
    <xf numFmtId="0" fontId="3" fillId="0" borderId="5" xfId="0" applyFont="1" applyFill="1" applyBorder="1"/>
    <xf numFmtId="182" fontId="3" fillId="0" borderId="5" xfId="1" applyNumberFormat="1" applyFont="1" applyBorder="1" applyAlignment="1">
      <alignment horizontal="center"/>
    </xf>
    <xf numFmtId="183" fontId="3" fillId="0" borderId="5" xfId="2" applyNumberFormat="1" applyFont="1" applyBorder="1" applyAlignment="1">
      <alignment horizontal="center"/>
    </xf>
    <xf numFmtId="0" fontId="21" fillId="0" borderId="5" xfId="0" applyFont="1" applyFill="1" applyBorder="1"/>
    <xf numFmtId="0" fontId="33" fillId="0" borderId="5" xfId="0" applyFont="1" applyBorder="1"/>
    <xf numFmtId="0" fontId="3" fillId="2" borderId="5" xfId="2" applyFont="1" applyFill="1" applyBorder="1"/>
    <xf numFmtId="14" fontId="3" fillId="2" borderId="5" xfId="2" quotePrefix="1" applyNumberFormat="1" applyFont="1" applyFill="1" applyBorder="1" applyAlignment="1">
      <alignment horizontal="center"/>
    </xf>
    <xf numFmtId="0" fontId="3" fillId="2" borderId="5" xfId="2" applyFont="1" applyFill="1" applyBorder="1" applyAlignment="1">
      <alignment horizontal="center"/>
    </xf>
    <xf numFmtId="166" fontId="24" fillId="0" borderId="5" xfId="1" applyNumberFormat="1" applyFont="1" applyBorder="1" applyAlignment="1">
      <alignment horizontal="right" vertical="center" wrapText="1"/>
    </xf>
    <xf numFmtId="166" fontId="34" fillId="0" borderId="5" xfId="1" applyNumberFormat="1" applyFont="1" applyBorder="1"/>
    <xf numFmtId="166" fontId="34" fillId="0" borderId="5" xfId="1" applyNumberFormat="1" applyFont="1" applyFill="1" applyBorder="1"/>
    <xf numFmtId="166" fontId="24" fillId="0" borderId="5" xfId="1" applyNumberFormat="1" applyFont="1" applyFill="1" applyBorder="1"/>
    <xf numFmtId="166" fontId="24" fillId="0" borderId="5" xfId="1" applyNumberFormat="1" applyFont="1" applyBorder="1"/>
    <xf numFmtId="3" fontId="3" fillId="2" borderId="5" xfId="56" applyNumberFormat="1" applyFont="1" applyFill="1" applyBorder="1"/>
    <xf numFmtId="166" fontId="34" fillId="2" borderId="5" xfId="1" applyNumberFormat="1" applyFont="1" applyFill="1" applyBorder="1"/>
    <xf numFmtId="166" fontId="34" fillId="2" borderId="0" xfId="1" applyNumberFormat="1" applyFont="1" applyFill="1"/>
    <xf numFmtId="166" fontId="34" fillId="0" borderId="5" xfId="1" applyNumberFormat="1" applyFont="1" applyBorder="1" applyAlignment="1">
      <alignment horizontal="center"/>
    </xf>
    <xf numFmtId="166" fontId="24" fillId="2" borderId="5" xfId="1" applyNumberFormat="1" applyFont="1" applyFill="1" applyBorder="1"/>
    <xf numFmtId="0" fontId="21" fillId="0" borderId="5" xfId="2" applyFont="1" applyFill="1" applyBorder="1" applyAlignment="1">
      <alignment horizontal="center" vertical="center" wrapText="1"/>
    </xf>
    <xf numFmtId="0" fontId="0" fillId="0" borderId="5" xfId="0" applyBorder="1"/>
    <xf numFmtId="0" fontId="27" fillId="0" borderId="5" xfId="0" applyFont="1" applyBorder="1"/>
    <xf numFmtId="0" fontId="35" fillId="0" borderId="5" xfId="0" applyFont="1" applyBorder="1"/>
    <xf numFmtId="0" fontId="36" fillId="0" borderId="5" xfId="0" applyFont="1" applyBorder="1"/>
    <xf numFmtId="166" fontId="35" fillId="0" borderId="5" xfId="1" applyNumberFormat="1" applyFont="1" applyBorder="1"/>
    <xf numFmtId="166" fontId="36" fillId="0" borderId="5" xfId="1" applyNumberFormat="1" applyFont="1" applyBorder="1"/>
    <xf numFmtId="0" fontId="35" fillId="0" borderId="5" xfId="0" applyFont="1" applyBorder="1" applyAlignment="1">
      <alignment wrapText="1"/>
    </xf>
    <xf numFmtId="0" fontId="37" fillId="0" borderId="5" xfId="2" applyFont="1" applyBorder="1" applyAlignment="1">
      <alignment horizontal="center" vertical="center" wrapText="1"/>
    </xf>
    <xf numFmtId="0" fontId="21" fillId="0" borderId="0" xfId="2" applyFont="1" applyAlignment="1">
      <alignment horizontal="center"/>
    </xf>
    <xf numFmtId="0" fontId="22" fillId="0" borderId="6" xfId="2" applyFont="1" applyBorder="1" applyAlignment="1">
      <alignment horizontal="right"/>
    </xf>
    <xf numFmtId="0" fontId="23" fillId="0" borderId="0" xfId="2" applyFont="1" applyAlignment="1">
      <alignment horizontal="center" vertical="center" wrapText="1"/>
    </xf>
    <xf numFmtId="0" fontId="22" fillId="0" borderId="0" xfId="2" applyFont="1" applyFill="1" applyAlignment="1">
      <alignment horizontal="center"/>
    </xf>
    <xf numFmtId="0" fontId="21" fillId="0" borderId="0" xfId="2" applyFont="1" applyAlignment="1">
      <alignment horizontal="right"/>
    </xf>
  </cellXfs>
  <cellStyles count="62">
    <cellStyle name="??" xfId="3" xr:uid="{00000000-0005-0000-0000-000000000000}"/>
    <cellStyle name="?? [0.00]_PRODUCT DETAIL Q1" xfId="4" xr:uid="{00000000-0005-0000-0000-000001000000}"/>
    <cellStyle name="?? [0]" xfId="5" xr:uid="{00000000-0005-0000-0000-000002000000}"/>
    <cellStyle name="???? [0.00]_PRODUCT DETAIL Q1" xfId="6" xr:uid="{00000000-0005-0000-0000-000003000000}"/>
    <cellStyle name="????_PRODUCT DETAIL Q1" xfId="7" xr:uid="{00000000-0005-0000-0000-000004000000}"/>
    <cellStyle name="???_HOBONG" xfId="8" xr:uid="{00000000-0005-0000-0000-000005000000}"/>
    <cellStyle name="??_(????)??????" xfId="9" xr:uid="{00000000-0005-0000-0000-000006000000}"/>
    <cellStyle name="AeE­ [0]_INQUIRY ¿μ¾÷AßAø " xfId="10" xr:uid="{00000000-0005-0000-0000-000007000000}"/>
    <cellStyle name="AeE­_INQUIRY ¿µ¾÷AßAø " xfId="11" xr:uid="{00000000-0005-0000-0000-000008000000}"/>
    <cellStyle name="AÞ¸¶ [0]_INQUIRY ¿?¾÷AßAø " xfId="12" xr:uid="{00000000-0005-0000-0000-000009000000}"/>
    <cellStyle name="AÞ¸¶_INQUIRY ¿?¾÷AßAø " xfId="13" xr:uid="{00000000-0005-0000-0000-00000A000000}"/>
    <cellStyle name="C?AØ_¿?¾÷CoE² " xfId="14" xr:uid="{00000000-0005-0000-0000-00000B000000}"/>
    <cellStyle name="C￥AØ_¿μ¾÷CoE² " xfId="15" xr:uid="{00000000-0005-0000-0000-00000C000000}"/>
    <cellStyle name="Comma" xfId="1" builtinId="3"/>
    <cellStyle name="Comma0" xfId="16" xr:uid="{00000000-0005-0000-0000-00000E000000}"/>
    <cellStyle name="Currency0" xfId="17" xr:uid="{00000000-0005-0000-0000-00000F000000}"/>
    <cellStyle name="Date" xfId="18" xr:uid="{00000000-0005-0000-0000-000010000000}"/>
    <cellStyle name="Fixed" xfId="19" xr:uid="{00000000-0005-0000-0000-000011000000}"/>
    <cellStyle name="Header1" xfId="20" xr:uid="{00000000-0005-0000-0000-000012000000}"/>
    <cellStyle name="Header2" xfId="21" xr:uid="{00000000-0005-0000-0000-000013000000}"/>
    <cellStyle name="Heading 1 2" xfId="22" xr:uid="{00000000-0005-0000-0000-000014000000}"/>
    <cellStyle name="Heading 1 3" xfId="51" xr:uid="{00000000-0005-0000-0000-000015000000}"/>
    <cellStyle name="Heading 1 4" xfId="54" xr:uid="{00000000-0005-0000-0000-000016000000}"/>
    <cellStyle name="Heading 2 2" xfId="23" xr:uid="{00000000-0005-0000-0000-000017000000}"/>
    <cellStyle name="Heading 2 3" xfId="52" xr:uid="{00000000-0005-0000-0000-000018000000}"/>
    <cellStyle name="Heading 2 4" xfId="55" xr:uid="{00000000-0005-0000-0000-000019000000}"/>
    <cellStyle name="n" xfId="24" xr:uid="{00000000-0005-0000-0000-00001A000000}"/>
    <cellStyle name="Normal" xfId="0" builtinId="0"/>
    <cellStyle name="Normal - Style1" xfId="25" xr:uid="{00000000-0005-0000-0000-00001C000000}"/>
    <cellStyle name="Normal 2" xfId="2" xr:uid="{00000000-0005-0000-0000-00001D000000}"/>
    <cellStyle name="Normal_Sheet1" xfId="56" xr:uid="{00000000-0005-0000-0000-00001E000000}"/>
    <cellStyle name="T" xfId="26" xr:uid="{00000000-0005-0000-0000-00001F000000}"/>
    <cellStyle name="T 2" xfId="57" xr:uid="{00000000-0005-0000-0000-000020000000}"/>
    <cellStyle name="th" xfId="27" xr:uid="{00000000-0005-0000-0000-000024000000}"/>
    <cellStyle name="th 2" xfId="58" xr:uid="{00000000-0005-0000-0000-000025000000}"/>
    <cellStyle name="Total 2" xfId="28" xr:uid="{00000000-0005-0000-0000-000021000000}"/>
    <cellStyle name="Total 3" xfId="53" xr:uid="{00000000-0005-0000-0000-000022000000}"/>
    <cellStyle name="Total 4" xfId="59" xr:uid="{00000000-0005-0000-0000-000023000000}"/>
    <cellStyle name="viet" xfId="29" xr:uid="{00000000-0005-0000-0000-000026000000}"/>
    <cellStyle name="viet 2" xfId="60" xr:uid="{00000000-0005-0000-0000-000027000000}"/>
    <cellStyle name="viet2" xfId="30" xr:uid="{00000000-0005-0000-0000-000028000000}"/>
    <cellStyle name="viet2 2" xfId="61" xr:uid="{00000000-0005-0000-0000-000029000000}"/>
    <cellStyle name=" [0.00]_ Att. 1- Cover" xfId="31" xr:uid="{00000000-0005-0000-0000-00002A000000}"/>
    <cellStyle name="_ Att. 1- Cover" xfId="32" xr:uid="{00000000-0005-0000-0000-00002B000000}"/>
    <cellStyle name="?_ Att. 1- Cover" xfId="33" xr:uid="{00000000-0005-0000-0000-00002C000000}"/>
    <cellStyle name="똿뗦먛귟 [0.00]_PRODUCT DETAIL Q1" xfId="34" xr:uid="{00000000-0005-0000-0000-00002D000000}"/>
    <cellStyle name="똿뗦먛귟_PRODUCT DETAIL Q1" xfId="35" xr:uid="{00000000-0005-0000-0000-00002E000000}"/>
    <cellStyle name="믅됞 [0.00]_PRODUCT DETAIL Q1" xfId="36" xr:uid="{00000000-0005-0000-0000-00002F000000}"/>
    <cellStyle name="믅됞_PRODUCT DETAIL Q1" xfId="37" xr:uid="{00000000-0005-0000-0000-000030000000}"/>
    <cellStyle name="백분율_95" xfId="38" xr:uid="{00000000-0005-0000-0000-000031000000}"/>
    <cellStyle name="뷭?_BOOKSHIP" xfId="39" xr:uid="{00000000-0005-0000-0000-000032000000}"/>
    <cellStyle name="콤마 [0]_1202" xfId="40" xr:uid="{00000000-0005-0000-0000-000033000000}"/>
    <cellStyle name="콤마_1202" xfId="41" xr:uid="{00000000-0005-0000-0000-000034000000}"/>
    <cellStyle name="통화 [0]_1202" xfId="42" xr:uid="{00000000-0005-0000-0000-000035000000}"/>
    <cellStyle name="통화_1202" xfId="43" xr:uid="{00000000-0005-0000-0000-000036000000}"/>
    <cellStyle name="표준_(정보부문)월별인원계획" xfId="44" xr:uid="{00000000-0005-0000-0000-000037000000}"/>
    <cellStyle name="一般_00Q3902REV.1" xfId="45" xr:uid="{00000000-0005-0000-0000-000038000000}"/>
    <cellStyle name="千分位[0]_00Q3902REV.1" xfId="46" xr:uid="{00000000-0005-0000-0000-000039000000}"/>
    <cellStyle name="千分位_00Q3902REV.1" xfId="47" xr:uid="{00000000-0005-0000-0000-00003A000000}"/>
    <cellStyle name="貨幣 [0]_00Q3902REV.1" xfId="48" xr:uid="{00000000-0005-0000-0000-00003B000000}"/>
    <cellStyle name="貨幣[0]_BRE" xfId="49" xr:uid="{00000000-0005-0000-0000-00003C000000}"/>
    <cellStyle name="貨幣_00Q3902REV.1" xfId="50" xr:uid="{00000000-0005-0000-0000-00003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6"/>
  <sheetViews>
    <sheetView view="pageBreakPreview" zoomScale="85" zoomScaleNormal="100" zoomScaleSheetLayoutView="85" workbookViewId="0">
      <selection activeCell="A3" sqref="A3:L3"/>
    </sheetView>
  </sheetViews>
  <sheetFormatPr defaultRowHeight="18"/>
  <cols>
    <col min="1" max="1" width="3.85546875" customWidth="1"/>
    <col min="2" max="2" width="15.640625" customWidth="1"/>
    <col min="3" max="3" width="15.85546875" customWidth="1"/>
    <col min="4" max="4" width="19.35546875" customWidth="1"/>
    <col min="5" max="5" width="9.2109375" customWidth="1"/>
    <col min="6" max="6" width="4.5703125" customWidth="1"/>
    <col min="7" max="7" width="10.640625" style="8" customWidth="1"/>
    <col min="8" max="8" width="11.140625" style="8" customWidth="1"/>
    <col min="9" max="9" width="11.640625" style="8" customWidth="1"/>
    <col min="10" max="10" width="10.42578125" customWidth="1"/>
    <col min="11" max="11" width="11.78515625" customWidth="1"/>
    <col min="12" max="12" width="11.85546875" customWidth="1"/>
    <col min="13" max="13" width="11.35546875" customWidth="1"/>
  </cols>
  <sheetData>
    <row r="1" spans="1:12">
      <c r="A1" s="1"/>
      <c r="B1" s="1"/>
      <c r="C1" s="1"/>
      <c r="D1" s="1"/>
      <c r="E1" s="1"/>
      <c r="F1" s="1"/>
      <c r="G1" s="9"/>
      <c r="H1" s="9"/>
      <c r="I1" s="9"/>
      <c r="J1" s="1"/>
      <c r="K1" s="62" t="s">
        <v>61</v>
      </c>
      <c r="L1" s="62"/>
    </row>
    <row r="2" spans="1:12" ht="22.5" customHeight="1">
      <c r="A2" s="64" t="s">
        <v>11</v>
      </c>
      <c r="B2" s="64"/>
      <c r="C2" s="64"/>
      <c r="D2" s="64"/>
      <c r="E2" s="64"/>
      <c r="F2" s="64"/>
      <c r="G2" s="64"/>
      <c r="H2" s="64"/>
      <c r="I2" s="64"/>
      <c r="J2" s="64"/>
      <c r="K2" s="64"/>
      <c r="L2" s="64"/>
    </row>
    <row r="3" spans="1:12" ht="19.5" customHeight="1">
      <c r="A3" s="65" t="s">
        <v>170</v>
      </c>
      <c r="B3" s="65"/>
      <c r="C3" s="65"/>
      <c r="D3" s="65"/>
      <c r="E3" s="65"/>
      <c r="F3" s="65"/>
      <c r="G3" s="65"/>
      <c r="H3" s="65"/>
      <c r="I3" s="65"/>
      <c r="J3" s="65"/>
      <c r="K3" s="65"/>
      <c r="L3" s="65"/>
    </row>
    <row r="4" spans="1:12" ht="22.5" customHeight="1">
      <c r="A4" s="3"/>
      <c r="B4" s="3"/>
      <c r="C4" s="3"/>
      <c r="D4" s="3"/>
      <c r="E4" s="3"/>
      <c r="F4" s="1"/>
      <c r="G4" s="3"/>
      <c r="H4" s="3"/>
      <c r="I4" s="3"/>
      <c r="J4" s="3"/>
      <c r="K4" s="63" t="s">
        <v>0</v>
      </c>
      <c r="L4" s="63"/>
    </row>
    <row r="5" spans="1:12" ht="68.25" customHeight="1">
      <c r="A5" s="2" t="s">
        <v>1</v>
      </c>
      <c r="B5" s="2" t="s">
        <v>2</v>
      </c>
      <c r="C5" s="2" t="s">
        <v>3</v>
      </c>
      <c r="D5" s="2" t="s">
        <v>4</v>
      </c>
      <c r="E5" s="16" t="s">
        <v>63</v>
      </c>
      <c r="F5" s="61" t="s">
        <v>5</v>
      </c>
      <c r="G5" s="2" t="s">
        <v>57</v>
      </c>
      <c r="H5" s="2" t="s">
        <v>58</v>
      </c>
      <c r="I5" s="2" t="s">
        <v>59</v>
      </c>
      <c r="J5" s="2" t="s">
        <v>54</v>
      </c>
      <c r="K5" s="2" t="s">
        <v>60</v>
      </c>
      <c r="L5" s="2" t="s">
        <v>168</v>
      </c>
    </row>
    <row r="6" spans="1:12" s="26" customFormat="1" ht="17.25" customHeight="1">
      <c r="A6" s="5">
        <v>1</v>
      </c>
      <c r="B6" s="5">
        <v>2</v>
      </c>
      <c r="C6" s="24">
        <v>3</v>
      </c>
      <c r="D6" s="24">
        <v>4</v>
      </c>
      <c r="E6" s="24">
        <v>5</v>
      </c>
      <c r="F6" s="24">
        <v>6</v>
      </c>
      <c r="G6" s="25">
        <v>7</v>
      </c>
      <c r="H6" s="25">
        <v>8</v>
      </c>
      <c r="I6" s="25" t="s">
        <v>52</v>
      </c>
      <c r="J6" s="25">
        <v>10</v>
      </c>
      <c r="K6" s="25" t="s">
        <v>51</v>
      </c>
      <c r="L6" s="25">
        <v>12</v>
      </c>
    </row>
    <row r="7" spans="1:12" s="7" customFormat="1" ht="27.75" customHeight="1">
      <c r="A7" s="10"/>
      <c r="B7" s="10" t="s">
        <v>7</v>
      </c>
      <c r="C7" s="2"/>
      <c r="D7" s="2"/>
      <c r="E7" s="2"/>
      <c r="F7" s="2"/>
      <c r="G7" s="43">
        <f>G8+G11+G13+G15+G17+G21+G23+G27+G30+G32+G34</f>
        <v>148688217.5</v>
      </c>
      <c r="H7" s="43">
        <f t="shared" ref="H7:J7" si="0">H8+H11+H13+H15+H17+H21+H23+H27+H30+H32+H34</f>
        <v>22724116.649999999</v>
      </c>
      <c r="I7" s="43">
        <f t="shared" si="0"/>
        <v>1324036513.9000001</v>
      </c>
      <c r="J7" s="43">
        <f t="shared" si="0"/>
        <v>205000000</v>
      </c>
      <c r="K7" s="43">
        <f>K8+K11+K13+K15+K17+K21+K23+K27+K30+K32+K34</f>
        <v>1529036513.9000001</v>
      </c>
      <c r="L7" s="43">
        <f>L8+L11+L13+L15+L17+L21+L23+L27+L30+L32+L34</f>
        <v>1529031000</v>
      </c>
    </row>
    <row r="8" spans="1:12" ht="27.75" customHeight="1">
      <c r="A8" s="10">
        <v>1</v>
      </c>
      <c r="B8" s="6" t="s">
        <v>39</v>
      </c>
      <c r="C8" s="6"/>
      <c r="D8" s="6"/>
      <c r="E8" s="30"/>
      <c r="F8" s="10"/>
      <c r="G8" s="47">
        <f>G9+G10</f>
        <v>19237390</v>
      </c>
      <c r="H8" s="47">
        <f t="shared" ref="H8:K8" si="1">H9+H10</f>
        <v>2554605</v>
      </c>
      <c r="I8" s="47">
        <f t="shared" si="1"/>
        <v>141970180</v>
      </c>
      <c r="J8" s="47">
        <f t="shared" si="1"/>
        <v>23000000</v>
      </c>
      <c r="K8" s="47">
        <f t="shared" si="1"/>
        <v>164970180</v>
      </c>
      <c r="L8" s="47">
        <f t="shared" ref="L8" si="2">L9+L10</f>
        <v>164969000</v>
      </c>
    </row>
    <row r="9" spans="1:12" s="21" customFormat="1" ht="27.75" customHeight="1">
      <c r="A9" s="13"/>
      <c r="B9" s="14"/>
      <c r="C9" s="40" t="s">
        <v>40</v>
      </c>
      <c r="D9" s="40" t="s">
        <v>41</v>
      </c>
      <c r="E9" s="41" t="s">
        <v>42</v>
      </c>
      <c r="F9" s="42">
        <v>7</v>
      </c>
      <c r="G9" s="44">
        <v>9890620</v>
      </c>
      <c r="H9" s="44">
        <v>1327590</v>
      </c>
      <c r="I9" s="44">
        <f>(G9+H9)*F9</f>
        <v>78527470</v>
      </c>
      <c r="J9" s="44">
        <v>12000000</v>
      </c>
      <c r="K9" s="45">
        <f>I9+J9</f>
        <v>90527470</v>
      </c>
      <c r="L9" s="45">
        <v>90527000</v>
      </c>
    </row>
    <row r="10" spans="1:12" s="21" customFormat="1" ht="27.75" customHeight="1">
      <c r="A10" s="13"/>
      <c r="B10" s="14"/>
      <c r="C10" s="4" t="s">
        <v>73</v>
      </c>
      <c r="D10" s="4" t="s">
        <v>130</v>
      </c>
      <c r="E10" s="28" t="s">
        <v>80</v>
      </c>
      <c r="F10" s="5">
        <v>6</v>
      </c>
      <c r="G10" s="44">
        <v>9346770</v>
      </c>
      <c r="H10" s="44">
        <v>1227015</v>
      </c>
      <c r="I10" s="44">
        <f>(G10+H10)*F10</f>
        <v>63442710</v>
      </c>
      <c r="J10" s="44">
        <f>22000000/12*F10</f>
        <v>11000000</v>
      </c>
      <c r="K10" s="45">
        <f>I10+J10</f>
        <v>74442710</v>
      </c>
      <c r="L10" s="45">
        <v>74442000</v>
      </c>
    </row>
    <row r="11" spans="1:12" s="7" customFormat="1" ht="27.75" customHeight="1">
      <c r="A11" s="10">
        <v>2</v>
      </c>
      <c r="B11" s="6" t="s">
        <v>66</v>
      </c>
      <c r="C11" s="6"/>
      <c r="D11" s="6"/>
      <c r="E11" s="30"/>
      <c r="F11" s="10"/>
      <c r="G11" s="47">
        <f>G12</f>
        <v>11183940</v>
      </c>
      <c r="H11" s="47">
        <f t="shared" ref="H11:L11" si="3">H12</f>
        <v>1515330.0000000002</v>
      </c>
      <c r="I11" s="47">
        <f t="shared" si="3"/>
        <v>126992700</v>
      </c>
      <c r="J11" s="47">
        <f t="shared" si="3"/>
        <v>18000000</v>
      </c>
      <c r="K11" s="47">
        <f t="shared" si="3"/>
        <v>144992700</v>
      </c>
      <c r="L11" s="47">
        <f t="shared" si="3"/>
        <v>144992000</v>
      </c>
    </row>
    <row r="12" spans="1:12" ht="27.75" customHeight="1">
      <c r="A12" s="5"/>
      <c r="B12" s="4"/>
      <c r="C12" s="4" t="s">
        <v>24</v>
      </c>
      <c r="D12" s="4" t="s">
        <v>25</v>
      </c>
      <c r="E12" s="28" t="s">
        <v>22</v>
      </c>
      <c r="F12" s="5">
        <v>10</v>
      </c>
      <c r="G12" s="44">
        <v>11183940</v>
      </c>
      <c r="H12" s="44">
        <v>1515330.0000000002</v>
      </c>
      <c r="I12" s="44">
        <f>(G12+H12)*F12</f>
        <v>126992700</v>
      </c>
      <c r="J12" s="44">
        <v>18000000</v>
      </c>
      <c r="K12" s="45">
        <f>I12+J12</f>
        <v>144992700</v>
      </c>
      <c r="L12" s="45">
        <v>144992000</v>
      </c>
    </row>
    <row r="13" spans="1:12" ht="27.75" customHeight="1">
      <c r="A13" s="10">
        <v>3</v>
      </c>
      <c r="B13" s="6" t="s">
        <v>49</v>
      </c>
      <c r="C13" s="6"/>
      <c r="D13" s="6"/>
      <c r="E13" s="30"/>
      <c r="F13" s="10"/>
      <c r="G13" s="47">
        <f>G14</f>
        <v>11183940</v>
      </c>
      <c r="H13" s="47">
        <f t="shared" ref="H13:L13" si="4">H14</f>
        <v>1515330.0000000002</v>
      </c>
      <c r="I13" s="47">
        <f t="shared" si="4"/>
        <v>63496350</v>
      </c>
      <c r="J13" s="47">
        <f t="shared" si="4"/>
        <v>9000000</v>
      </c>
      <c r="K13" s="47">
        <f t="shared" si="4"/>
        <v>72496350</v>
      </c>
      <c r="L13" s="47">
        <f t="shared" si="4"/>
        <v>72496000</v>
      </c>
    </row>
    <row r="14" spans="1:12" s="21" customFormat="1" ht="27.75" customHeight="1">
      <c r="A14" s="13"/>
      <c r="B14" s="14"/>
      <c r="C14" s="4" t="s">
        <v>50</v>
      </c>
      <c r="D14" s="4" t="s">
        <v>37</v>
      </c>
      <c r="E14" s="28" t="s">
        <v>71</v>
      </c>
      <c r="F14" s="5">
        <v>5</v>
      </c>
      <c r="G14" s="44">
        <v>11183940</v>
      </c>
      <c r="H14" s="44">
        <v>1515330.0000000002</v>
      </c>
      <c r="I14" s="44">
        <f>(G14+H14)*F14</f>
        <v>63496350</v>
      </c>
      <c r="J14" s="44">
        <v>9000000</v>
      </c>
      <c r="K14" s="45">
        <f>I14+J14</f>
        <v>72496350</v>
      </c>
      <c r="L14" s="45">
        <v>72496000</v>
      </c>
    </row>
    <row r="15" spans="1:12" s="7" customFormat="1" ht="27.75" customHeight="1">
      <c r="A15" s="10">
        <v>4</v>
      </c>
      <c r="B15" s="6" t="s">
        <v>37</v>
      </c>
      <c r="C15" s="6"/>
      <c r="D15" s="6"/>
      <c r="E15" s="30"/>
      <c r="F15" s="10"/>
      <c r="G15" s="47">
        <f>G16</f>
        <v>5717875</v>
      </c>
      <c r="H15" s="47">
        <f t="shared" ref="H15:L15" si="5">H16</f>
        <v>895117.5</v>
      </c>
      <c r="I15" s="47">
        <f t="shared" si="5"/>
        <v>59516932.5</v>
      </c>
      <c r="J15" s="47">
        <f t="shared" si="5"/>
        <v>16000000</v>
      </c>
      <c r="K15" s="47">
        <f t="shared" si="5"/>
        <v>75516932.5</v>
      </c>
      <c r="L15" s="47">
        <f t="shared" si="5"/>
        <v>75517000</v>
      </c>
    </row>
    <row r="16" spans="1:12" ht="27.75" customHeight="1">
      <c r="A16" s="5"/>
      <c r="B16" s="4"/>
      <c r="C16" s="4" t="s">
        <v>8</v>
      </c>
      <c r="D16" s="4" t="s">
        <v>26</v>
      </c>
      <c r="E16" s="28" t="s">
        <v>15</v>
      </c>
      <c r="F16" s="5">
        <v>9</v>
      </c>
      <c r="G16" s="44">
        <v>5717875</v>
      </c>
      <c r="H16" s="44">
        <v>895117.5</v>
      </c>
      <c r="I16" s="44">
        <f>(G16+H16)*F16</f>
        <v>59516932.5</v>
      </c>
      <c r="J16" s="44">
        <v>16000000</v>
      </c>
      <c r="K16" s="45">
        <f t="shared" ref="K16" si="6">I16+J16</f>
        <v>75516932.5</v>
      </c>
      <c r="L16" s="45">
        <v>75517000</v>
      </c>
    </row>
    <row r="17" spans="1:12" s="7" customFormat="1" ht="27.75" customHeight="1">
      <c r="A17" s="10">
        <v>5</v>
      </c>
      <c r="B17" s="6" t="s">
        <v>12</v>
      </c>
      <c r="C17" s="2"/>
      <c r="D17" s="2"/>
      <c r="E17" s="2"/>
      <c r="F17" s="2"/>
      <c r="G17" s="43">
        <f>SUM(G18:G20)</f>
        <v>25032000</v>
      </c>
      <c r="H17" s="43">
        <f t="shared" ref="H17:L17" si="7">SUM(H18:H20)</f>
        <v>4160974</v>
      </c>
      <c r="I17" s="43">
        <f t="shared" si="7"/>
        <v>262736766</v>
      </c>
      <c r="J17" s="43">
        <f t="shared" si="7"/>
        <v>32000000</v>
      </c>
      <c r="K17" s="43">
        <f t="shared" si="7"/>
        <v>294736766</v>
      </c>
      <c r="L17" s="43">
        <f t="shared" si="7"/>
        <v>294736000</v>
      </c>
    </row>
    <row r="18" spans="1:12" ht="27.75" customHeight="1">
      <c r="A18" s="5"/>
      <c r="B18" s="4"/>
      <c r="C18" s="4" t="s">
        <v>13</v>
      </c>
      <c r="D18" s="4" t="s">
        <v>14</v>
      </c>
      <c r="E18" s="28" t="s">
        <v>15</v>
      </c>
      <c r="F18" s="5">
        <v>9</v>
      </c>
      <c r="G18" s="44">
        <v>7934250</v>
      </c>
      <c r="H18" s="44">
        <v>1351579.0000000002</v>
      </c>
      <c r="I18" s="44">
        <f>(G18+H18)*F18</f>
        <v>83572461</v>
      </c>
      <c r="J18" s="44"/>
      <c r="K18" s="45">
        <f>I18+J18</f>
        <v>83572461</v>
      </c>
      <c r="L18" s="45">
        <v>83572000</v>
      </c>
    </row>
    <row r="19" spans="1:12" ht="27.75" customHeight="1">
      <c r="A19" s="5"/>
      <c r="B19" s="4"/>
      <c r="C19" s="4" t="s">
        <v>16</v>
      </c>
      <c r="D19" s="4" t="s">
        <v>17</v>
      </c>
      <c r="E19" s="28" t="s">
        <v>15</v>
      </c>
      <c r="F19" s="5">
        <v>9</v>
      </c>
      <c r="G19" s="44">
        <v>6332500</v>
      </c>
      <c r="H19" s="44">
        <v>1005750</v>
      </c>
      <c r="I19" s="44">
        <f>(G19+H19)*F19</f>
        <v>66044250</v>
      </c>
      <c r="J19" s="44">
        <v>16000000</v>
      </c>
      <c r="K19" s="45">
        <f t="shared" ref="K19:K22" si="8">I19+J19</f>
        <v>82044250</v>
      </c>
      <c r="L19" s="45">
        <v>82044000</v>
      </c>
    </row>
    <row r="20" spans="1:12" ht="27.75" customHeight="1">
      <c r="A20" s="5"/>
      <c r="B20" s="4"/>
      <c r="C20" s="4" t="s">
        <v>18</v>
      </c>
      <c r="D20" s="4" t="s">
        <v>37</v>
      </c>
      <c r="E20" s="28" t="s">
        <v>15</v>
      </c>
      <c r="F20" s="5">
        <v>9</v>
      </c>
      <c r="G20" s="44">
        <v>10765250</v>
      </c>
      <c r="H20" s="44">
        <v>1803645</v>
      </c>
      <c r="I20" s="44">
        <f>(G20+H20)*F20</f>
        <v>113120055</v>
      </c>
      <c r="J20" s="44">
        <v>16000000</v>
      </c>
      <c r="K20" s="45">
        <f t="shared" si="8"/>
        <v>129120055</v>
      </c>
      <c r="L20" s="45">
        <v>129120000</v>
      </c>
    </row>
    <row r="21" spans="1:12" s="7" customFormat="1" ht="27.75" customHeight="1">
      <c r="A21" s="10">
        <v>6</v>
      </c>
      <c r="B21" s="6" t="s">
        <v>19</v>
      </c>
      <c r="C21" s="6"/>
      <c r="D21" s="6"/>
      <c r="E21" s="29"/>
      <c r="F21" s="10"/>
      <c r="G21" s="46">
        <f>G22</f>
        <v>11042762.5</v>
      </c>
      <c r="H21" s="46">
        <f t="shared" ref="H21:L21" si="9">H22</f>
        <v>1853597.25</v>
      </c>
      <c r="I21" s="46">
        <f t="shared" si="9"/>
        <v>128963597.5</v>
      </c>
      <c r="J21" s="46">
        <f t="shared" si="9"/>
        <v>18000000</v>
      </c>
      <c r="K21" s="46">
        <f t="shared" si="9"/>
        <v>146963597.5</v>
      </c>
      <c r="L21" s="46">
        <f t="shared" si="9"/>
        <v>146963000</v>
      </c>
    </row>
    <row r="22" spans="1:12" ht="27.75" customHeight="1">
      <c r="A22" s="5"/>
      <c r="B22" s="4"/>
      <c r="C22" s="4" t="s">
        <v>20</v>
      </c>
      <c r="D22" s="4" t="s">
        <v>21</v>
      </c>
      <c r="E22" s="28" t="s">
        <v>22</v>
      </c>
      <c r="F22" s="5">
        <v>10</v>
      </c>
      <c r="G22" s="44">
        <v>11042762.5</v>
      </c>
      <c r="H22" s="44">
        <v>1853597.25</v>
      </c>
      <c r="I22" s="44">
        <f t="shared" ref="I22" si="10">(G22+H22)*F22</f>
        <v>128963597.5</v>
      </c>
      <c r="J22" s="44">
        <v>18000000</v>
      </c>
      <c r="K22" s="45">
        <f t="shared" si="8"/>
        <v>146963597.5</v>
      </c>
      <c r="L22" s="45">
        <v>146963000</v>
      </c>
    </row>
    <row r="23" spans="1:12" s="7" customFormat="1" ht="27.75" customHeight="1">
      <c r="A23" s="10">
        <v>7</v>
      </c>
      <c r="B23" s="6" t="s">
        <v>27</v>
      </c>
      <c r="C23" s="6"/>
      <c r="D23" s="6"/>
      <c r="E23" s="30"/>
      <c r="F23" s="10"/>
      <c r="G23" s="47">
        <f>G24+G25+G26</f>
        <v>26373000</v>
      </c>
      <c r="H23" s="47">
        <f t="shared" ref="H23:L23" si="11">H24+H25+H26</f>
        <v>4344840</v>
      </c>
      <c r="I23" s="47">
        <f t="shared" si="11"/>
        <v>219462100</v>
      </c>
      <c r="J23" s="47">
        <f t="shared" si="11"/>
        <v>32000000</v>
      </c>
      <c r="K23" s="47">
        <f t="shared" si="11"/>
        <v>251462100</v>
      </c>
      <c r="L23" s="47">
        <f t="shared" si="11"/>
        <v>251461000</v>
      </c>
    </row>
    <row r="24" spans="1:12" ht="27.75" customHeight="1">
      <c r="A24" s="5"/>
      <c r="B24" s="4"/>
      <c r="C24" s="4" t="s">
        <v>28</v>
      </c>
      <c r="D24" s="4" t="s">
        <v>29</v>
      </c>
      <c r="E24" s="28" t="s">
        <v>22</v>
      </c>
      <c r="F24" s="5">
        <v>10</v>
      </c>
      <c r="G24" s="44">
        <v>8791000</v>
      </c>
      <c r="H24" s="44">
        <v>1448280</v>
      </c>
      <c r="I24" s="44">
        <f t="shared" ref="I24:I26" si="12">(G24+H24)*F24</f>
        <v>102392800</v>
      </c>
      <c r="J24" s="44">
        <v>18000000</v>
      </c>
      <c r="K24" s="45">
        <f t="shared" ref="K24:K26" si="13">I24+J24</f>
        <v>120392800</v>
      </c>
      <c r="L24" s="45">
        <v>120392000</v>
      </c>
    </row>
    <row r="25" spans="1:12" s="21" customFormat="1" ht="27.75" customHeight="1">
      <c r="A25" s="13"/>
      <c r="B25" s="14"/>
      <c r="C25" s="4" t="s">
        <v>38</v>
      </c>
      <c r="D25" s="4" t="s">
        <v>37</v>
      </c>
      <c r="E25" s="28" t="s">
        <v>34</v>
      </c>
      <c r="F25" s="5">
        <v>8</v>
      </c>
      <c r="G25" s="44">
        <v>7561750</v>
      </c>
      <c r="H25" s="44">
        <v>1227015</v>
      </c>
      <c r="I25" s="44">
        <f>(G25+H25)*F25</f>
        <v>70310120</v>
      </c>
      <c r="J25" s="44">
        <v>14000000</v>
      </c>
      <c r="K25" s="45">
        <f t="shared" si="13"/>
        <v>84310120</v>
      </c>
      <c r="L25" s="45">
        <v>84310000</v>
      </c>
    </row>
    <row r="26" spans="1:12" s="21" customFormat="1" ht="27.75" customHeight="1">
      <c r="A26" s="13"/>
      <c r="B26" s="14"/>
      <c r="C26" s="4" t="s">
        <v>68</v>
      </c>
      <c r="D26" s="4" t="s">
        <v>69</v>
      </c>
      <c r="E26" s="28" t="s">
        <v>70</v>
      </c>
      <c r="F26" s="5">
        <v>4</v>
      </c>
      <c r="G26" s="44">
        <v>10020250</v>
      </c>
      <c r="H26" s="44">
        <v>1669545.0000000002</v>
      </c>
      <c r="I26" s="44">
        <f t="shared" si="12"/>
        <v>46759180</v>
      </c>
      <c r="J26" s="44"/>
      <c r="K26" s="45">
        <f t="shared" si="13"/>
        <v>46759180</v>
      </c>
      <c r="L26" s="45">
        <v>46759000</v>
      </c>
    </row>
    <row r="27" spans="1:12" s="7" customFormat="1" ht="27.75" customHeight="1">
      <c r="A27" s="10">
        <v>8</v>
      </c>
      <c r="B27" s="6" t="s">
        <v>9</v>
      </c>
      <c r="C27" s="6"/>
      <c r="D27" s="6"/>
      <c r="E27" s="30"/>
      <c r="F27" s="10"/>
      <c r="G27" s="47">
        <f>G28+G29</f>
        <v>21232500</v>
      </c>
      <c r="H27" s="47">
        <f t="shared" ref="H27:J27" si="14">H28+H29</f>
        <v>3473190</v>
      </c>
      <c r="I27" s="47">
        <f t="shared" si="14"/>
        <v>247950900</v>
      </c>
      <c r="J27" s="47">
        <f t="shared" si="14"/>
        <v>36000000</v>
      </c>
      <c r="K27" s="47">
        <f>K28+K29</f>
        <v>283950900</v>
      </c>
      <c r="L27" s="47">
        <f>L28+L29</f>
        <v>283950000</v>
      </c>
    </row>
    <row r="28" spans="1:12" ht="27.75" customHeight="1">
      <c r="A28" s="5"/>
      <c r="B28" s="4"/>
      <c r="C28" s="20" t="s">
        <v>30</v>
      </c>
      <c r="D28" s="4" t="s">
        <v>31</v>
      </c>
      <c r="E28" s="28" t="s">
        <v>33</v>
      </c>
      <c r="F28" s="5">
        <v>12</v>
      </c>
      <c r="G28" s="44">
        <v>10839750</v>
      </c>
      <c r="H28" s="44">
        <v>1736595</v>
      </c>
      <c r="I28" s="44">
        <f t="shared" ref="I28" si="15">(G28+H28)*F28</f>
        <v>150916140</v>
      </c>
      <c r="J28" s="44">
        <f t="shared" ref="J28" si="16">22000000/12*F28</f>
        <v>22000000</v>
      </c>
      <c r="K28" s="45">
        <f t="shared" ref="K28" si="17">I28+J28</f>
        <v>172916140</v>
      </c>
      <c r="L28" s="45">
        <v>172916000</v>
      </c>
    </row>
    <row r="29" spans="1:12" ht="27.75" customHeight="1">
      <c r="A29" s="5"/>
      <c r="B29" s="4"/>
      <c r="C29" s="20" t="s">
        <v>32</v>
      </c>
      <c r="D29" s="4" t="s">
        <v>23</v>
      </c>
      <c r="E29" s="28" t="s">
        <v>34</v>
      </c>
      <c r="F29" s="5">
        <v>8</v>
      </c>
      <c r="G29" s="44">
        <v>10392750</v>
      </c>
      <c r="H29" s="44">
        <v>1736595</v>
      </c>
      <c r="I29" s="44">
        <f t="shared" ref="I29" si="18">(G29+H29)*F29</f>
        <v>97034760</v>
      </c>
      <c r="J29" s="44">
        <v>14000000</v>
      </c>
      <c r="K29" s="45">
        <f>I29+J29</f>
        <v>111034760</v>
      </c>
      <c r="L29" s="45">
        <v>111034000</v>
      </c>
    </row>
    <row r="30" spans="1:12" s="7" customFormat="1" ht="27.75" customHeight="1">
      <c r="A30" s="10">
        <v>9</v>
      </c>
      <c r="B30" s="6" t="s">
        <v>74</v>
      </c>
      <c r="C30" s="34"/>
      <c r="D30" s="6"/>
      <c r="E30" s="30"/>
      <c r="F30" s="10"/>
      <c r="G30" s="47">
        <f>G31</f>
        <v>8138380</v>
      </c>
      <c r="H30" s="47">
        <f t="shared" ref="H30:L30" si="19">H31</f>
        <v>1001429</v>
      </c>
      <c r="I30" s="47">
        <f t="shared" si="19"/>
        <v>54838854</v>
      </c>
      <c r="J30" s="47">
        <f t="shared" si="19"/>
        <v>9000000</v>
      </c>
      <c r="K30" s="47">
        <f t="shared" si="19"/>
        <v>63838854</v>
      </c>
      <c r="L30" s="47">
        <f t="shared" si="19"/>
        <v>63839000</v>
      </c>
    </row>
    <row r="31" spans="1:12" ht="27.75" customHeight="1">
      <c r="A31" s="5"/>
      <c r="B31" s="4"/>
      <c r="C31" s="35" t="s">
        <v>76</v>
      </c>
      <c r="D31" s="4" t="s">
        <v>78</v>
      </c>
      <c r="E31" s="28" t="s">
        <v>80</v>
      </c>
      <c r="F31" s="5">
        <v>6</v>
      </c>
      <c r="G31" s="44">
        <v>8138380</v>
      </c>
      <c r="H31" s="44">
        <v>1001429</v>
      </c>
      <c r="I31" s="44">
        <f t="shared" ref="I31" si="20">(G31+H31)*F31</f>
        <v>54838854</v>
      </c>
      <c r="J31" s="44">
        <f>18000000/12*F31</f>
        <v>9000000</v>
      </c>
      <c r="K31" s="45">
        <f>I31+J31</f>
        <v>63838854</v>
      </c>
      <c r="L31" s="45">
        <v>63839000</v>
      </c>
    </row>
    <row r="32" spans="1:12" s="7" customFormat="1" ht="27.75" customHeight="1">
      <c r="A32" s="10">
        <v>10</v>
      </c>
      <c r="B32" s="6" t="s">
        <v>75</v>
      </c>
      <c r="C32" s="34"/>
      <c r="D32" s="6"/>
      <c r="E32" s="30"/>
      <c r="F32" s="10"/>
      <c r="G32" s="47">
        <f>G33</f>
        <v>8652430</v>
      </c>
      <c r="H32" s="47">
        <f t="shared" ref="H32:L32" si="21">H33</f>
        <v>1409703.9</v>
      </c>
      <c r="I32" s="47">
        <f t="shared" si="21"/>
        <v>10062133.9</v>
      </c>
      <c r="J32" s="47">
        <f t="shared" si="21"/>
        <v>0</v>
      </c>
      <c r="K32" s="47">
        <f t="shared" si="21"/>
        <v>10062133.9</v>
      </c>
      <c r="L32" s="47">
        <f t="shared" si="21"/>
        <v>10062000</v>
      </c>
    </row>
    <row r="33" spans="1:12" ht="27.75" customHeight="1">
      <c r="A33" s="5"/>
      <c r="B33" s="4"/>
      <c r="C33" s="35" t="s">
        <v>77</v>
      </c>
      <c r="D33" s="4" t="s">
        <v>78</v>
      </c>
      <c r="E33" s="28" t="s">
        <v>79</v>
      </c>
      <c r="F33" s="5">
        <v>1</v>
      </c>
      <c r="G33" s="44">
        <v>8652430</v>
      </c>
      <c r="H33" s="44">
        <v>1409703.9</v>
      </c>
      <c r="I33" s="44">
        <f>(G33+H33)*F33</f>
        <v>10062133.9</v>
      </c>
      <c r="J33" s="44"/>
      <c r="K33" s="45">
        <f>I33+J33</f>
        <v>10062133.9</v>
      </c>
      <c r="L33" s="45">
        <v>10062000</v>
      </c>
    </row>
    <row r="34" spans="1:12" s="7" customFormat="1" ht="27.75" customHeight="1">
      <c r="A34" s="10">
        <v>11</v>
      </c>
      <c r="B34" s="6" t="s">
        <v>136</v>
      </c>
      <c r="C34" s="38"/>
      <c r="D34" s="6"/>
      <c r="E34" s="30"/>
      <c r="F34" s="10"/>
      <c r="G34" s="47">
        <f>G35</f>
        <v>894000</v>
      </c>
      <c r="H34" s="47">
        <f t="shared" ref="H34:L34" si="22">H35</f>
        <v>0</v>
      </c>
      <c r="I34" s="47">
        <f t="shared" si="22"/>
        <v>8046000</v>
      </c>
      <c r="J34" s="47">
        <f t="shared" si="22"/>
        <v>12000000</v>
      </c>
      <c r="K34" s="47">
        <f t="shared" si="22"/>
        <v>20046000</v>
      </c>
      <c r="L34" s="47">
        <f t="shared" si="22"/>
        <v>20046000</v>
      </c>
    </row>
    <row r="35" spans="1:12" ht="27.75" customHeight="1">
      <c r="A35" s="5"/>
      <c r="B35" s="4"/>
      <c r="C35" s="35" t="s">
        <v>13</v>
      </c>
      <c r="D35" s="4" t="s">
        <v>14</v>
      </c>
      <c r="E35" s="28" t="s">
        <v>15</v>
      </c>
      <c r="F35" s="5">
        <v>9</v>
      </c>
      <c r="G35" s="44">
        <v>894000</v>
      </c>
      <c r="H35" s="44"/>
      <c r="I35" s="44">
        <f>(G35+H35)*F35</f>
        <v>8046000</v>
      </c>
      <c r="J35" s="44">
        <v>12000000</v>
      </c>
      <c r="K35" s="45">
        <f t="shared" ref="K35" si="23">I35+J35</f>
        <v>20046000</v>
      </c>
      <c r="L35" s="45">
        <v>20046000</v>
      </c>
    </row>
    <row r="36" spans="1:12" ht="22.5" customHeight="1"/>
  </sheetData>
  <mergeCells count="4">
    <mergeCell ref="K1:L1"/>
    <mergeCell ref="K4:L4"/>
    <mergeCell ref="A2:L2"/>
    <mergeCell ref="A3:L3"/>
  </mergeCells>
  <pageMargins left="0.05" right="0" top="0.68" bottom="0.73622047199999996" header="0.31496062992126" footer="0.31496062992126"/>
  <pageSetup paperSize="9" scale="8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70"/>
  <sheetViews>
    <sheetView tabSelected="1" view="pageBreakPreview" topLeftCell="A64" zoomScaleNormal="100" zoomScaleSheetLayoutView="100" workbookViewId="0">
      <selection activeCell="D68" sqref="D68"/>
    </sheetView>
  </sheetViews>
  <sheetFormatPr defaultRowHeight="18"/>
  <cols>
    <col min="1" max="1" width="3.42578125" customWidth="1"/>
    <col min="2" max="2" width="11.2109375" customWidth="1"/>
    <col min="3" max="3" width="16.85546875" customWidth="1"/>
    <col min="4" max="4" width="9.5703125" customWidth="1"/>
    <col min="5" max="5" width="4.85546875" customWidth="1"/>
    <col min="6" max="6" width="10.640625" style="8" customWidth="1"/>
    <col min="7" max="7" width="9.42578125" style="8" customWidth="1"/>
    <col min="8" max="8" width="11.85546875" style="8" customWidth="1"/>
    <col min="9" max="9" width="10.35546875" customWidth="1"/>
    <col min="10" max="10" width="12" customWidth="1"/>
    <col min="11" max="11" width="12.42578125" customWidth="1"/>
    <col min="12" max="12" width="14.85546875" customWidth="1"/>
    <col min="13" max="13" width="7.5703125" customWidth="1"/>
    <col min="18" max="18" width="13.140625" bestFit="1" customWidth="1"/>
  </cols>
  <sheetData>
    <row r="1" spans="1:23">
      <c r="A1" s="1"/>
      <c r="B1" s="1"/>
      <c r="C1" s="1"/>
      <c r="D1" s="1"/>
      <c r="E1" s="1"/>
      <c r="F1" s="9"/>
      <c r="G1" s="9"/>
      <c r="H1" s="9"/>
      <c r="I1" s="1"/>
      <c r="J1" s="66" t="s">
        <v>62</v>
      </c>
      <c r="K1" s="66"/>
      <c r="L1" s="66"/>
    </row>
    <row r="2" spans="1:23" ht="23.25" customHeight="1">
      <c r="A2" s="64" t="s">
        <v>35</v>
      </c>
      <c r="B2" s="64"/>
      <c r="C2" s="64"/>
      <c r="D2" s="64"/>
      <c r="E2" s="64"/>
      <c r="F2" s="64"/>
      <c r="G2" s="64"/>
      <c r="H2" s="64"/>
      <c r="I2" s="64"/>
      <c r="J2" s="64"/>
      <c r="K2" s="64"/>
      <c r="L2" s="64"/>
    </row>
    <row r="3" spans="1:23" ht="14.25" customHeight="1">
      <c r="A3" s="65" t="s">
        <v>170</v>
      </c>
      <c r="B3" s="65"/>
      <c r="C3" s="65"/>
      <c r="D3" s="65"/>
      <c r="E3" s="65"/>
      <c r="F3" s="65"/>
      <c r="G3" s="65"/>
      <c r="H3" s="65"/>
      <c r="I3" s="65"/>
      <c r="J3" s="65"/>
      <c r="K3" s="65"/>
      <c r="L3" s="65"/>
    </row>
    <row r="4" spans="1:23" ht="14.25" customHeight="1">
      <c r="A4" s="3"/>
      <c r="B4" s="3"/>
      <c r="C4" s="3"/>
      <c r="D4" s="3"/>
      <c r="E4" s="1"/>
      <c r="F4" s="3"/>
      <c r="G4" s="3"/>
      <c r="H4" s="3"/>
      <c r="I4" s="3"/>
      <c r="J4" s="63" t="s">
        <v>0</v>
      </c>
      <c r="K4" s="63"/>
      <c r="L4" s="63"/>
    </row>
    <row r="5" spans="1:23" ht="57.75" customHeight="1">
      <c r="A5" s="2" t="s">
        <v>1</v>
      </c>
      <c r="B5" s="2" t="s">
        <v>36</v>
      </c>
      <c r="C5" s="2" t="s">
        <v>10</v>
      </c>
      <c r="D5" s="16" t="s">
        <v>64</v>
      </c>
      <c r="E5" s="2" t="s">
        <v>5</v>
      </c>
      <c r="F5" s="2" t="s">
        <v>6</v>
      </c>
      <c r="G5" s="2" t="s">
        <v>53</v>
      </c>
      <c r="H5" s="2" t="s">
        <v>164</v>
      </c>
      <c r="I5" s="2" t="s">
        <v>165</v>
      </c>
      <c r="J5" s="2" t="s">
        <v>166</v>
      </c>
      <c r="K5" s="2" t="s">
        <v>169</v>
      </c>
      <c r="L5" s="53" t="s">
        <v>150</v>
      </c>
    </row>
    <row r="6" spans="1:23" s="27" customFormat="1" ht="18.75" customHeight="1">
      <c r="A6" s="24">
        <v>1</v>
      </c>
      <c r="B6" s="24">
        <v>2</v>
      </c>
      <c r="C6" s="24">
        <v>3</v>
      </c>
      <c r="D6" s="24">
        <v>4</v>
      </c>
      <c r="E6" s="24">
        <v>5</v>
      </c>
      <c r="F6" s="24">
        <v>6</v>
      </c>
      <c r="G6" s="24">
        <v>7</v>
      </c>
      <c r="H6" s="25" t="s">
        <v>55</v>
      </c>
      <c r="I6" s="25">
        <v>9</v>
      </c>
      <c r="J6" s="25" t="s">
        <v>56</v>
      </c>
      <c r="K6" s="25">
        <v>11</v>
      </c>
      <c r="L6" s="25">
        <v>12</v>
      </c>
    </row>
    <row r="7" spans="1:23" ht="24" customHeight="1">
      <c r="A7" s="2"/>
      <c r="B7" s="2" t="s">
        <v>7</v>
      </c>
      <c r="C7" s="2"/>
      <c r="D7" s="2"/>
      <c r="E7" s="2"/>
      <c r="F7" s="43">
        <f t="shared" ref="F7:K7" si="0">F8+F27+F30+F35+F40+F43+F45+F50+F52+F54+F56+F58+F63+F66+F68</f>
        <v>213083373.25</v>
      </c>
      <c r="G7" s="43">
        <f t="shared" si="0"/>
        <v>30879944.800000001</v>
      </c>
      <c r="H7" s="43">
        <f t="shared" si="0"/>
        <v>1695356863.6875</v>
      </c>
      <c r="I7" s="43">
        <f t="shared" si="0"/>
        <v>277000000</v>
      </c>
      <c r="J7" s="43">
        <f t="shared" si="0"/>
        <v>1972356863.6875</v>
      </c>
      <c r="K7" s="43">
        <f t="shared" si="0"/>
        <v>1972356000</v>
      </c>
      <c r="L7" s="54"/>
    </row>
    <row r="8" spans="1:23" s="7" customFormat="1" ht="21" customHeight="1">
      <c r="A8" s="10">
        <v>1</v>
      </c>
      <c r="B8" s="6" t="s">
        <v>31</v>
      </c>
      <c r="C8" s="6"/>
      <c r="D8" s="30"/>
      <c r="E8" s="10"/>
      <c r="F8" s="47">
        <f t="shared" ref="F8:K8" si="1">SUM(F9:F26)</f>
        <v>48712309.250000007</v>
      </c>
      <c r="G8" s="47">
        <f t="shared" si="1"/>
        <v>5996683.7999999998</v>
      </c>
      <c r="H8" s="47">
        <f t="shared" si="1"/>
        <v>467551590.48750007</v>
      </c>
      <c r="I8" s="47">
        <f t="shared" si="1"/>
        <v>64000000</v>
      </c>
      <c r="J8" s="47">
        <f t="shared" si="1"/>
        <v>531551590.48750001</v>
      </c>
      <c r="K8" s="47">
        <f t="shared" si="1"/>
        <v>531550000</v>
      </c>
      <c r="L8" s="55"/>
    </row>
    <row r="9" spans="1:23" ht="35.25" customHeight="1">
      <c r="A9" s="5"/>
      <c r="B9" s="4"/>
      <c r="C9" s="40" t="s">
        <v>28</v>
      </c>
      <c r="D9" s="41" t="s">
        <v>22</v>
      </c>
      <c r="E9" s="42">
        <v>10</v>
      </c>
      <c r="F9" s="49">
        <v>10945540.000000002</v>
      </c>
      <c r="G9" s="49">
        <v>1448280</v>
      </c>
      <c r="H9" s="49">
        <f t="shared" ref="H9:H15" si="2">(F9+G9)*E9</f>
        <v>123938200.00000001</v>
      </c>
      <c r="I9" s="49">
        <v>18000000</v>
      </c>
      <c r="J9" s="49">
        <f t="shared" ref="J9:J20" si="3">H9+I9</f>
        <v>141938200</v>
      </c>
      <c r="K9" s="49">
        <v>141938000</v>
      </c>
      <c r="L9" s="60" t="s">
        <v>106</v>
      </c>
    </row>
    <row r="10" spans="1:23" ht="49.5" customHeight="1">
      <c r="A10" s="5"/>
      <c r="B10" s="4"/>
      <c r="C10" s="48" t="s">
        <v>84</v>
      </c>
      <c r="D10" s="41" t="s">
        <v>85</v>
      </c>
      <c r="E10" s="42">
        <v>4.5</v>
      </c>
      <c r="F10" s="49">
        <v>6209910.2500000009</v>
      </c>
      <c r="G10" s="49">
        <v>760849.875</v>
      </c>
      <c r="H10" s="49">
        <f t="shared" si="2"/>
        <v>31368420.562500004</v>
      </c>
      <c r="I10" s="49">
        <v>8000000</v>
      </c>
      <c r="J10" s="49">
        <f>H10+I10</f>
        <v>39368420.5625</v>
      </c>
      <c r="K10" s="49">
        <v>39368000</v>
      </c>
      <c r="L10" s="60" t="s">
        <v>151</v>
      </c>
      <c r="O10" s="21"/>
      <c r="P10" s="21"/>
      <c r="Q10" s="21"/>
      <c r="R10" s="21"/>
      <c r="S10" s="21"/>
      <c r="T10" s="21"/>
      <c r="U10" s="21"/>
      <c r="V10" s="21"/>
      <c r="W10" s="21"/>
    </row>
    <row r="11" spans="1:23" ht="49.5" customHeight="1">
      <c r="A11" s="5"/>
      <c r="B11" s="4"/>
      <c r="C11" s="48" t="s">
        <v>86</v>
      </c>
      <c r="D11" s="41" t="s">
        <v>85</v>
      </c>
      <c r="E11" s="42">
        <v>4.5</v>
      </c>
      <c r="F11" s="49">
        <v>5562095.5</v>
      </c>
      <c r="G11" s="49">
        <v>666812.25</v>
      </c>
      <c r="H11" s="49">
        <f t="shared" si="2"/>
        <v>28030084.875</v>
      </c>
      <c r="I11" s="49">
        <v>8000000</v>
      </c>
      <c r="J11" s="49">
        <f>H11+I11</f>
        <v>36030084.875</v>
      </c>
      <c r="K11" s="49">
        <v>36030000</v>
      </c>
      <c r="L11" s="60" t="s">
        <v>152</v>
      </c>
      <c r="O11" s="21"/>
      <c r="P11" s="21"/>
      <c r="Q11" s="21"/>
      <c r="R11" s="21"/>
      <c r="S11" s="21"/>
      <c r="T11" s="21"/>
      <c r="U11" s="21"/>
      <c r="V11" s="21"/>
      <c r="W11" s="21"/>
    </row>
    <row r="12" spans="1:23" ht="49.5" customHeight="1">
      <c r="A12" s="5"/>
      <c r="B12" s="4"/>
      <c r="C12" s="48" t="s">
        <v>91</v>
      </c>
      <c r="D12" s="41" t="s">
        <v>85</v>
      </c>
      <c r="E12" s="42">
        <v>4.5</v>
      </c>
      <c r="F12" s="49">
        <v>5562095.5</v>
      </c>
      <c r="G12" s="49">
        <v>666812.25</v>
      </c>
      <c r="H12" s="49">
        <f t="shared" si="2"/>
        <v>28030084.875</v>
      </c>
      <c r="I12" s="49">
        <v>8000000</v>
      </c>
      <c r="J12" s="49">
        <f t="shared" ref="J12" si="4">H12+I12</f>
        <v>36030084.875</v>
      </c>
      <c r="K12" s="49">
        <v>36030000</v>
      </c>
      <c r="L12" s="60" t="s">
        <v>153</v>
      </c>
      <c r="O12" s="21"/>
      <c r="P12" s="21"/>
      <c r="Q12" s="21"/>
      <c r="R12" s="21"/>
      <c r="S12" s="21"/>
      <c r="T12" s="21"/>
      <c r="U12" s="21"/>
      <c r="V12" s="21"/>
      <c r="W12" s="21"/>
    </row>
    <row r="13" spans="1:23" ht="33" customHeight="1">
      <c r="A13" s="5"/>
      <c r="B13" s="4"/>
      <c r="C13" s="48" t="s">
        <v>30</v>
      </c>
      <c r="D13" s="41">
        <v>44197</v>
      </c>
      <c r="E13" s="42">
        <v>12</v>
      </c>
      <c r="F13" s="49">
        <v>13047185.000000002</v>
      </c>
      <c r="G13" s="49">
        <v>1753357.5000000002</v>
      </c>
      <c r="H13" s="49">
        <f t="shared" si="2"/>
        <v>177606510.00000003</v>
      </c>
      <c r="I13" s="49">
        <v>22000000</v>
      </c>
      <c r="J13" s="49">
        <f>H13+I13</f>
        <v>199606510.00000003</v>
      </c>
      <c r="K13" s="49">
        <v>199606000</v>
      </c>
      <c r="L13" s="60" t="s">
        <v>104</v>
      </c>
      <c r="O13" s="21"/>
      <c r="P13" s="21"/>
      <c r="Q13" s="21"/>
      <c r="R13" s="21"/>
      <c r="S13" s="21"/>
      <c r="T13" s="21"/>
      <c r="U13" s="21"/>
      <c r="V13" s="21"/>
      <c r="W13" s="21"/>
    </row>
    <row r="14" spans="1:23" ht="33" customHeight="1">
      <c r="A14" s="5"/>
      <c r="B14" s="4"/>
      <c r="C14" s="48" t="s">
        <v>81</v>
      </c>
      <c r="D14" s="41" t="s">
        <v>82</v>
      </c>
      <c r="E14" s="42">
        <v>11</v>
      </c>
      <c r="F14" s="49">
        <v>806388</v>
      </c>
      <c r="G14" s="49">
        <v>120589.425</v>
      </c>
      <c r="H14" s="49">
        <f t="shared" si="2"/>
        <v>10196751.675000001</v>
      </c>
      <c r="I14" s="49"/>
      <c r="J14" s="49">
        <f t="shared" si="3"/>
        <v>10196751.675000001</v>
      </c>
      <c r="K14" s="49">
        <v>10196000</v>
      </c>
      <c r="L14" s="60" t="s">
        <v>154</v>
      </c>
      <c r="O14" s="21"/>
      <c r="P14" s="21"/>
      <c r="Q14" s="21"/>
      <c r="R14" s="21"/>
      <c r="S14" s="21"/>
      <c r="T14" s="21"/>
      <c r="U14" s="21"/>
      <c r="V14" s="21"/>
      <c r="W14" s="21"/>
    </row>
    <row r="15" spans="1:23" ht="33" customHeight="1">
      <c r="A15" s="5"/>
      <c r="B15" s="4"/>
      <c r="C15" s="48" t="s">
        <v>83</v>
      </c>
      <c r="D15" s="41" t="s">
        <v>33</v>
      </c>
      <c r="E15" s="42">
        <v>12</v>
      </c>
      <c r="F15" s="49">
        <v>785230</v>
      </c>
      <c r="G15" s="49">
        <v>113985.00000000001</v>
      </c>
      <c r="H15" s="49">
        <f t="shared" si="2"/>
        <v>10790580</v>
      </c>
      <c r="I15" s="49"/>
      <c r="J15" s="49">
        <f t="shared" si="3"/>
        <v>10790580</v>
      </c>
      <c r="K15" s="49">
        <v>10790000</v>
      </c>
      <c r="L15" s="60" t="s">
        <v>155</v>
      </c>
      <c r="O15" s="21"/>
      <c r="P15" s="21"/>
      <c r="Q15" s="21"/>
      <c r="R15" s="21"/>
      <c r="S15" s="21"/>
      <c r="T15" s="21"/>
      <c r="U15" s="21"/>
      <c r="V15" s="21"/>
      <c r="W15" s="21"/>
    </row>
    <row r="16" spans="1:23" ht="33" customHeight="1">
      <c r="A16" s="5"/>
      <c r="B16" s="4"/>
      <c r="C16" s="48" t="s">
        <v>83</v>
      </c>
      <c r="D16" s="41" t="s">
        <v>92</v>
      </c>
      <c r="E16" s="42">
        <v>13</v>
      </c>
      <c r="F16" s="49">
        <f>(4.74+0.6)*1490000*10%</f>
        <v>795660</v>
      </c>
      <c r="G16" s="49"/>
      <c r="H16" s="49">
        <f>(F16+G16)*12+(F16+G16)*1*10%</f>
        <v>9627486</v>
      </c>
      <c r="I16" s="49"/>
      <c r="J16" s="49">
        <f t="shared" si="3"/>
        <v>9627486</v>
      </c>
      <c r="K16" s="49">
        <v>9627000</v>
      </c>
      <c r="L16" s="60" t="s">
        <v>93</v>
      </c>
      <c r="O16" s="21"/>
      <c r="P16" s="21"/>
      <c r="Q16" s="21"/>
      <c r="R16" s="21"/>
      <c r="S16" s="21"/>
      <c r="T16" s="21"/>
      <c r="U16" s="21"/>
      <c r="V16" s="21"/>
      <c r="W16" s="21"/>
    </row>
    <row r="17" spans="1:23" ht="32.25" customHeight="1">
      <c r="A17" s="5"/>
      <c r="B17" s="4"/>
      <c r="C17" s="48" t="s">
        <v>87</v>
      </c>
      <c r="D17" s="41" t="s">
        <v>85</v>
      </c>
      <c r="E17" s="42">
        <v>4.5</v>
      </c>
      <c r="F17" s="49">
        <f>0.3*1490000</f>
        <v>447000</v>
      </c>
      <c r="G17" s="49"/>
      <c r="H17" s="49">
        <f t="shared" ref="H17:H20" si="5">(F17+G17)*E17</f>
        <v>2011500</v>
      </c>
      <c r="I17" s="49"/>
      <c r="J17" s="49">
        <f t="shared" si="3"/>
        <v>2011500</v>
      </c>
      <c r="K17" s="49">
        <v>2012000</v>
      </c>
      <c r="L17" s="60" t="s">
        <v>107</v>
      </c>
      <c r="O17" s="21"/>
      <c r="P17" s="21"/>
      <c r="Q17" s="21"/>
      <c r="R17" s="21"/>
      <c r="S17" s="21"/>
      <c r="T17" s="21"/>
      <c r="U17" s="21"/>
      <c r="V17" s="21"/>
      <c r="W17" s="21"/>
    </row>
    <row r="18" spans="1:23" ht="33.75" customHeight="1">
      <c r="A18" s="5"/>
      <c r="B18" s="4"/>
      <c r="C18" s="48" t="s">
        <v>88</v>
      </c>
      <c r="D18" s="41" t="s">
        <v>85</v>
      </c>
      <c r="E18" s="42">
        <v>4.5</v>
      </c>
      <c r="F18" s="49">
        <f>0.3*1490000</f>
        <v>447000</v>
      </c>
      <c r="G18" s="49"/>
      <c r="H18" s="49">
        <f t="shared" si="5"/>
        <v>2011500</v>
      </c>
      <c r="I18" s="49"/>
      <c r="J18" s="49">
        <f t="shared" si="3"/>
        <v>2011500</v>
      </c>
      <c r="K18" s="49">
        <v>2012000</v>
      </c>
      <c r="L18" s="60" t="s">
        <v>107</v>
      </c>
      <c r="O18" s="21"/>
      <c r="P18" s="21"/>
      <c r="Q18" s="21"/>
      <c r="R18" s="21"/>
      <c r="S18" s="21"/>
      <c r="T18" s="21"/>
      <c r="U18" s="21"/>
      <c r="V18" s="21"/>
      <c r="W18" s="21"/>
    </row>
    <row r="19" spans="1:23" ht="33" customHeight="1">
      <c r="A19" s="5"/>
      <c r="B19" s="4"/>
      <c r="C19" s="48" t="s">
        <v>108</v>
      </c>
      <c r="D19" s="41" t="s">
        <v>85</v>
      </c>
      <c r="E19" s="42">
        <v>4.5</v>
      </c>
      <c r="F19" s="49">
        <f>0.3*1490000</f>
        <v>447000</v>
      </c>
      <c r="G19" s="49"/>
      <c r="H19" s="49">
        <f t="shared" si="5"/>
        <v>2011500</v>
      </c>
      <c r="I19" s="49"/>
      <c r="J19" s="49">
        <f t="shared" si="3"/>
        <v>2011500</v>
      </c>
      <c r="K19" s="49">
        <v>2012000</v>
      </c>
      <c r="L19" s="60" t="s">
        <v>107</v>
      </c>
      <c r="O19" s="21"/>
      <c r="P19" s="21"/>
      <c r="Q19" s="21"/>
      <c r="R19" s="21"/>
      <c r="S19" s="21"/>
      <c r="T19" s="21"/>
      <c r="U19" s="21"/>
      <c r="V19" s="21"/>
      <c r="W19" s="21"/>
    </row>
    <row r="20" spans="1:23" ht="33" customHeight="1">
      <c r="A20" s="5"/>
      <c r="B20" s="4"/>
      <c r="C20" s="48" t="s">
        <v>88</v>
      </c>
      <c r="D20" s="41" t="s">
        <v>100</v>
      </c>
      <c r="E20" s="42">
        <v>11</v>
      </c>
      <c r="F20" s="49">
        <v>230950</v>
      </c>
      <c r="G20" s="49">
        <v>33525</v>
      </c>
      <c r="H20" s="49">
        <f t="shared" si="5"/>
        <v>2909225</v>
      </c>
      <c r="I20" s="49"/>
      <c r="J20" s="49">
        <f t="shared" si="3"/>
        <v>2909225</v>
      </c>
      <c r="K20" s="49">
        <v>2909000</v>
      </c>
      <c r="L20" s="60" t="s">
        <v>102</v>
      </c>
      <c r="O20" s="21"/>
      <c r="P20" s="21"/>
      <c r="Q20" s="21"/>
      <c r="R20" s="21"/>
      <c r="S20" s="21"/>
      <c r="T20" s="21"/>
      <c r="U20" s="21"/>
      <c r="V20" s="21"/>
      <c r="W20" s="21"/>
    </row>
    <row r="21" spans="1:23" ht="33" customHeight="1">
      <c r="A21" s="5"/>
      <c r="B21" s="4"/>
      <c r="C21" s="48" t="s">
        <v>89</v>
      </c>
      <c r="D21" s="41" t="s">
        <v>90</v>
      </c>
      <c r="E21" s="42">
        <v>11.5</v>
      </c>
      <c r="F21" s="49">
        <f>0.3*1490000</f>
        <v>447000</v>
      </c>
      <c r="G21" s="49"/>
      <c r="H21" s="49">
        <f t="shared" ref="H21:H26" si="6">(F21+G21)*E21</f>
        <v>5140500</v>
      </c>
      <c r="I21" s="49"/>
      <c r="J21" s="49">
        <f t="shared" ref="J21:J26" si="7">H21+I21</f>
        <v>5140500</v>
      </c>
      <c r="K21" s="49">
        <v>5141000</v>
      </c>
      <c r="L21" s="60" t="s">
        <v>156</v>
      </c>
      <c r="O21" s="21"/>
      <c r="P21" s="21"/>
      <c r="Q21" s="21"/>
      <c r="R21" s="21"/>
      <c r="S21" s="21"/>
      <c r="T21" s="21"/>
      <c r="U21" s="21"/>
      <c r="V21" s="21"/>
      <c r="W21" s="21"/>
    </row>
    <row r="22" spans="1:23" ht="34.5" customHeight="1">
      <c r="A22" s="5"/>
      <c r="B22" s="4"/>
      <c r="C22" s="48" t="s">
        <v>89</v>
      </c>
      <c r="D22" s="41" t="s">
        <v>33</v>
      </c>
      <c r="E22" s="42">
        <v>12</v>
      </c>
      <c r="F22" s="49">
        <v>461900</v>
      </c>
      <c r="G22" s="49">
        <v>67050</v>
      </c>
      <c r="H22" s="49">
        <f t="shared" si="6"/>
        <v>6347400</v>
      </c>
      <c r="I22" s="49"/>
      <c r="J22" s="49">
        <f t="shared" si="7"/>
        <v>6347400</v>
      </c>
      <c r="K22" s="49">
        <v>6347000</v>
      </c>
      <c r="L22" s="60" t="s">
        <v>101</v>
      </c>
      <c r="O22" s="21"/>
      <c r="P22" s="21"/>
      <c r="Q22" s="21"/>
      <c r="R22" s="21"/>
      <c r="S22" s="21"/>
      <c r="T22" s="21"/>
      <c r="U22" s="21"/>
      <c r="V22" s="21"/>
      <c r="W22" s="21"/>
    </row>
    <row r="23" spans="1:23" ht="63.75" customHeight="1">
      <c r="A23" s="5"/>
      <c r="B23" s="4"/>
      <c r="C23" s="48" t="s">
        <v>94</v>
      </c>
      <c r="D23" s="41" t="s">
        <v>95</v>
      </c>
      <c r="E23" s="42">
        <v>7.5</v>
      </c>
      <c r="F23" s="49">
        <v>762135.00000000012</v>
      </c>
      <c r="G23" s="49">
        <v>110632.5</v>
      </c>
      <c r="H23" s="49">
        <f t="shared" si="6"/>
        <v>6545756.2500000009</v>
      </c>
      <c r="I23" s="49"/>
      <c r="J23" s="49">
        <f t="shared" si="7"/>
        <v>6545756.2500000009</v>
      </c>
      <c r="K23" s="49">
        <v>6546000</v>
      </c>
      <c r="L23" s="60" t="s">
        <v>157</v>
      </c>
      <c r="O23" s="21"/>
      <c r="P23" s="21"/>
      <c r="Q23" s="21"/>
      <c r="R23" s="21"/>
      <c r="S23" s="21"/>
      <c r="T23" s="21"/>
      <c r="U23" s="21"/>
      <c r="V23" s="21"/>
      <c r="W23" s="21"/>
    </row>
    <row r="24" spans="1:23" ht="49.5" customHeight="1">
      <c r="A24" s="5"/>
      <c r="B24" s="4"/>
      <c r="C24" s="48" t="s">
        <v>96</v>
      </c>
      <c r="D24" s="41" t="s">
        <v>97</v>
      </c>
      <c r="E24" s="42">
        <v>10</v>
      </c>
      <c r="F24" s="49">
        <v>415709.99999999994</v>
      </c>
      <c r="G24" s="49">
        <v>60345</v>
      </c>
      <c r="H24" s="49">
        <f t="shared" si="6"/>
        <v>4760549.9999999991</v>
      </c>
      <c r="I24" s="49"/>
      <c r="J24" s="49">
        <f t="shared" si="7"/>
        <v>4760549.9999999991</v>
      </c>
      <c r="K24" s="49">
        <v>4761000</v>
      </c>
      <c r="L24" s="60" t="s">
        <v>158</v>
      </c>
      <c r="O24" s="21"/>
      <c r="P24" s="21"/>
      <c r="Q24" s="21"/>
      <c r="R24" s="21"/>
      <c r="S24" s="21"/>
      <c r="T24" s="21"/>
      <c r="U24" s="21"/>
      <c r="V24" s="21"/>
      <c r="W24" s="21"/>
    </row>
    <row r="25" spans="1:23" ht="61.5" customHeight="1">
      <c r="A25" s="5"/>
      <c r="B25" s="4"/>
      <c r="C25" s="48" t="s">
        <v>98</v>
      </c>
      <c r="D25" s="41" t="s">
        <v>99</v>
      </c>
      <c r="E25" s="42">
        <v>9.5</v>
      </c>
      <c r="F25" s="49">
        <v>762135.00000000012</v>
      </c>
      <c r="G25" s="49">
        <v>110632.5</v>
      </c>
      <c r="H25" s="49">
        <f t="shared" si="6"/>
        <v>8291291.2500000009</v>
      </c>
      <c r="I25" s="49"/>
      <c r="J25" s="49">
        <f t="shared" si="7"/>
        <v>8291291.2500000009</v>
      </c>
      <c r="K25" s="49">
        <v>8291000</v>
      </c>
      <c r="L25" s="60" t="s">
        <v>159</v>
      </c>
      <c r="O25" s="21"/>
      <c r="P25" s="21"/>
      <c r="Q25" s="21"/>
      <c r="R25" s="21"/>
      <c r="S25" s="21"/>
      <c r="T25" s="21"/>
      <c r="U25" s="21"/>
      <c r="V25" s="21"/>
      <c r="W25" s="21"/>
    </row>
    <row r="26" spans="1:23" ht="34.5" customHeight="1">
      <c r="A26" s="5"/>
      <c r="B26" s="4"/>
      <c r="C26" s="48" t="s">
        <v>103</v>
      </c>
      <c r="D26" s="41" t="s">
        <v>33</v>
      </c>
      <c r="E26" s="42">
        <v>12</v>
      </c>
      <c r="F26" s="49">
        <v>577375</v>
      </c>
      <c r="G26" s="50">
        <v>83812.5</v>
      </c>
      <c r="H26" s="49">
        <f t="shared" si="6"/>
        <v>7934250</v>
      </c>
      <c r="I26" s="49"/>
      <c r="J26" s="49">
        <f t="shared" si="7"/>
        <v>7934250</v>
      </c>
      <c r="K26" s="49">
        <v>7934000</v>
      </c>
      <c r="L26" s="60" t="s">
        <v>105</v>
      </c>
      <c r="O26" s="21"/>
      <c r="P26" s="21"/>
      <c r="Q26" s="21"/>
      <c r="R26" s="21"/>
      <c r="S26" s="21"/>
      <c r="T26" s="21"/>
      <c r="U26" s="21"/>
      <c r="V26" s="21"/>
      <c r="W26" s="21"/>
    </row>
    <row r="27" spans="1:23" s="7" customFormat="1" ht="21" customHeight="1">
      <c r="A27" s="10">
        <v>2</v>
      </c>
      <c r="B27" s="6" t="s">
        <v>49</v>
      </c>
      <c r="C27" s="6"/>
      <c r="D27" s="30"/>
      <c r="E27" s="10"/>
      <c r="F27" s="47">
        <f>F28+F29</f>
        <v>1524270.0000000002</v>
      </c>
      <c r="G27" s="47">
        <f t="shared" ref="G27:K27" si="8">G28+G29</f>
        <v>221265</v>
      </c>
      <c r="H27" s="47">
        <f t="shared" si="8"/>
        <v>6109372.5000000009</v>
      </c>
      <c r="I27" s="47">
        <f t="shared" si="8"/>
        <v>0</v>
      </c>
      <c r="J27" s="47">
        <f t="shared" si="8"/>
        <v>6109372.5000000009</v>
      </c>
      <c r="K27" s="47">
        <f t="shared" si="8"/>
        <v>6109000</v>
      </c>
      <c r="L27" s="57"/>
    </row>
    <row r="28" spans="1:23" ht="66" customHeight="1">
      <c r="A28" s="5"/>
      <c r="B28" s="4"/>
      <c r="C28" s="4" t="s">
        <v>50</v>
      </c>
      <c r="D28" s="28" t="s">
        <v>116</v>
      </c>
      <c r="E28" s="5">
        <v>4</v>
      </c>
      <c r="F28" s="44">
        <v>762135.00000000012</v>
      </c>
      <c r="G28" s="44">
        <v>110632.5</v>
      </c>
      <c r="H28" s="44">
        <f>(F28+G28)*E28</f>
        <v>3491070.0000000005</v>
      </c>
      <c r="I28" s="44"/>
      <c r="J28" s="45">
        <f t="shared" ref="J28:J29" si="9">H28+I28</f>
        <v>3491070.0000000005</v>
      </c>
      <c r="K28" s="45">
        <v>3491000</v>
      </c>
      <c r="L28" s="60" t="s">
        <v>117</v>
      </c>
    </row>
    <row r="29" spans="1:23" ht="62.25" customHeight="1">
      <c r="A29" s="5"/>
      <c r="B29" s="4"/>
      <c r="C29" s="4" t="s">
        <v>119</v>
      </c>
      <c r="D29" s="28" t="s">
        <v>120</v>
      </c>
      <c r="E29" s="5">
        <v>3</v>
      </c>
      <c r="F29" s="44">
        <v>762135.00000000012</v>
      </c>
      <c r="G29" s="44">
        <v>110632.5</v>
      </c>
      <c r="H29" s="44">
        <f>(F29+G29)*E29</f>
        <v>2618302.5000000005</v>
      </c>
      <c r="I29" s="44"/>
      <c r="J29" s="45">
        <f t="shared" si="9"/>
        <v>2618302.5000000005</v>
      </c>
      <c r="K29" s="45">
        <v>2618000</v>
      </c>
      <c r="L29" s="60" t="s">
        <v>121</v>
      </c>
    </row>
    <row r="30" spans="1:23" s="7" customFormat="1" ht="21" customHeight="1">
      <c r="A30" s="10">
        <v>3</v>
      </c>
      <c r="B30" s="6" t="s">
        <v>66</v>
      </c>
      <c r="C30" s="6"/>
      <c r="D30" s="30"/>
      <c r="E30" s="10"/>
      <c r="F30" s="47">
        <f>SUM(F31:F34)</f>
        <v>14679480</v>
      </c>
      <c r="G30" s="47">
        <f t="shared" ref="G30:K30" si="10">SUM(G31:G34)</f>
        <v>1957860.0000000002</v>
      </c>
      <c r="H30" s="47">
        <f t="shared" si="10"/>
        <v>123030045</v>
      </c>
      <c r="I30" s="47">
        <f t="shared" si="10"/>
        <v>14000000</v>
      </c>
      <c r="J30" s="47">
        <f t="shared" si="10"/>
        <v>137030045</v>
      </c>
      <c r="K30" s="47">
        <f t="shared" si="10"/>
        <v>137030000</v>
      </c>
      <c r="L30" s="57"/>
    </row>
    <row r="31" spans="1:23" s="22" customFormat="1" ht="33.75" customHeight="1">
      <c r="A31" s="5"/>
      <c r="B31" s="4"/>
      <c r="C31" s="4" t="s">
        <v>32</v>
      </c>
      <c r="D31" s="28" t="s">
        <v>34</v>
      </c>
      <c r="E31" s="23">
        <v>8</v>
      </c>
      <c r="F31" s="49">
        <v>12708210</v>
      </c>
      <c r="G31" s="49">
        <v>1736595.0000000002</v>
      </c>
      <c r="H31" s="44">
        <f t="shared" ref="H31:H34" si="11">(F31+G31)*E31</f>
        <v>115558440</v>
      </c>
      <c r="I31" s="44">
        <v>14000000</v>
      </c>
      <c r="J31" s="45">
        <f t="shared" ref="J31:J34" si="12">H31+I31</f>
        <v>129558440</v>
      </c>
      <c r="K31" s="45">
        <v>129558000</v>
      </c>
      <c r="L31" s="60" t="s">
        <v>127</v>
      </c>
    </row>
    <row r="32" spans="1:23" s="22" customFormat="1" ht="33.75" customHeight="1">
      <c r="A32" s="5"/>
      <c r="B32" s="4"/>
      <c r="C32" s="4" t="s">
        <v>32</v>
      </c>
      <c r="D32" s="28">
        <v>44399</v>
      </c>
      <c r="E32" s="23">
        <v>5</v>
      </c>
      <c r="F32" s="49">
        <f>0.3*1490000</f>
        <v>447000</v>
      </c>
      <c r="G32" s="49"/>
      <c r="H32" s="44">
        <f t="shared" si="11"/>
        <v>2235000</v>
      </c>
      <c r="I32" s="44"/>
      <c r="J32" s="45">
        <f t="shared" si="12"/>
        <v>2235000</v>
      </c>
      <c r="K32" s="45">
        <v>2235000</v>
      </c>
      <c r="L32" s="60" t="s">
        <v>118</v>
      </c>
    </row>
    <row r="33" spans="1:12" s="22" customFormat="1" ht="63.75" customHeight="1">
      <c r="A33" s="5"/>
      <c r="B33" s="4"/>
      <c r="C33" s="4" t="s">
        <v>24</v>
      </c>
      <c r="D33" s="28" t="s">
        <v>116</v>
      </c>
      <c r="E33" s="23">
        <v>4</v>
      </c>
      <c r="F33" s="44">
        <v>762135.00000000012</v>
      </c>
      <c r="G33" s="44">
        <v>110632.5</v>
      </c>
      <c r="H33" s="44">
        <f t="shared" si="11"/>
        <v>3491070.0000000005</v>
      </c>
      <c r="I33" s="44"/>
      <c r="J33" s="45">
        <f t="shared" si="12"/>
        <v>3491070.0000000005</v>
      </c>
      <c r="K33" s="45">
        <v>3491000</v>
      </c>
      <c r="L33" s="60" t="s">
        <v>117</v>
      </c>
    </row>
    <row r="34" spans="1:12" s="22" customFormat="1" ht="64.5" customHeight="1">
      <c r="A34" s="5"/>
      <c r="B34" s="4"/>
      <c r="C34" s="4" t="s">
        <v>124</v>
      </c>
      <c r="D34" s="28" t="s">
        <v>125</v>
      </c>
      <c r="E34" s="23">
        <v>2</v>
      </c>
      <c r="F34" s="44">
        <v>762135.00000000012</v>
      </c>
      <c r="G34" s="44">
        <v>110632.5</v>
      </c>
      <c r="H34" s="44">
        <f t="shared" si="11"/>
        <v>1745535.0000000002</v>
      </c>
      <c r="I34" s="44"/>
      <c r="J34" s="45">
        <f t="shared" si="12"/>
        <v>1745535.0000000002</v>
      </c>
      <c r="K34" s="45">
        <v>1746000</v>
      </c>
      <c r="L34" s="60" t="s">
        <v>126</v>
      </c>
    </row>
    <row r="35" spans="1:12" s="7" customFormat="1" ht="21" customHeight="1">
      <c r="A35" s="10">
        <v>4</v>
      </c>
      <c r="B35" s="6" t="s">
        <v>65</v>
      </c>
      <c r="C35" s="6"/>
      <c r="D35" s="30"/>
      <c r="E35" s="10"/>
      <c r="F35" s="47">
        <f>SUM(F36:F39)</f>
        <v>17482095.5</v>
      </c>
      <c r="G35" s="47">
        <f t="shared" ref="G35:K35" si="13">SUM(G36:G39)</f>
        <v>1672562.25</v>
      </c>
      <c r="H35" s="47">
        <f t="shared" si="13"/>
        <v>103180700.82499999</v>
      </c>
      <c r="I35" s="47">
        <f t="shared" si="13"/>
        <v>20000000</v>
      </c>
      <c r="J35" s="47">
        <f t="shared" si="13"/>
        <v>123180700.82499999</v>
      </c>
      <c r="K35" s="47">
        <f t="shared" si="13"/>
        <v>123180000</v>
      </c>
      <c r="L35" s="57"/>
    </row>
    <row r="36" spans="1:12" s="21" customFormat="1" ht="21" customHeight="1">
      <c r="A36" s="13"/>
      <c r="B36" s="14"/>
      <c r="C36" s="4" t="s">
        <v>67</v>
      </c>
      <c r="D36" s="28" t="s">
        <v>42</v>
      </c>
      <c r="E36" s="23">
        <v>7</v>
      </c>
      <c r="F36" s="49">
        <v>6911364.9999999991</v>
      </c>
      <c r="G36" s="49">
        <v>895117.5</v>
      </c>
      <c r="H36" s="44">
        <f>(F36+G36)*E36</f>
        <v>54645377.499999993</v>
      </c>
      <c r="I36" s="44">
        <v>12000000</v>
      </c>
      <c r="J36" s="45">
        <f t="shared" ref="J36:J42" si="14">H36+I36</f>
        <v>66645377.499999993</v>
      </c>
      <c r="K36" s="45">
        <v>66645000</v>
      </c>
      <c r="L36" s="60" t="s">
        <v>132</v>
      </c>
    </row>
    <row r="37" spans="1:12" s="21" customFormat="1" ht="21" customHeight="1">
      <c r="A37" s="13"/>
      <c r="B37" s="14"/>
      <c r="C37" s="4" t="s">
        <v>111</v>
      </c>
      <c r="D37" s="28" t="s">
        <v>112</v>
      </c>
      <c r="E37" s="37">
        <v>4.3</v>
      </c>
      <c r="F37" s="49">
        <v>5338595.5</v>
      </c>
      <c r="G37" s="49">
        <v>666812.25</v>
      </c>
      <c r="H37" s="44">
        <f>(F37+G37)*E37</f>
        <v>25823253.324999999</v>
      </c>
      <c r="I37" s="44">
        <v>8000000</v>
      </c>
      <c r="J37" s="45">
        <f t="shared" si="14"/>
        <v>33823253.325000003</v>
      </c>
      <c r="K37" s="45">
        <v>33823000</v>
      </c>
      <c r="L37" s="60" t="s">
        <v>115</v>
      </c>
    </row>
    <row r="38" spans="1:12" s="21" customFormat="1" ht="33" customHeight="1">
      <c r="A38" s="13"/>
      <c r="B38" s="14"/>
      <c r="C38" s="4" t="s">
        <v>128</v>
      </c>
      <c r="D38" s="28" t="s">
        <v>112</v>
      </c>
      <c r="E38" s="37">
        <v>4.3</v>
      </c>
      <c r="F38" s="49">
        <f>3*1490000</f>
        <v>4470000</v>
      </c>
      <c r="G38" s="49"/>
      <c r="H38" s="44">
        <f>(F38+G38)*E38</f>
        <v>19221000</v>
      </c>
      <c r="I38" s="44"/>
      <c r="J38" s="45">
        <f t="shared" si="14"/>
        <v>19221000</v>
      </c>
      <c r="K38" s="45">
        <v>19221000</v>
      </c>
      <c r="L38" s="60" t="s">
        <v>107</v>
      </c>
    </row>
    <row r="39" spans="1:12" s="21" customFormat="1" ht="62.25" customHeight="1">
      <c r="A39" s="13"/>
      <c r="B39" s="14"/>
      <c r="C39" s="4" t="s">
        <v>122</v>
      </c>
      <c r="D39" s="28" t="s">
        <v>116</v>
      </c>
      <c r="E39" s="23">
        <v>4</v>
      </c>
      <c r="F39" s="44">
        <v>762135.00000000012</v>
      </c>
      <c r="G39" s="44">
        <v>110632.5</v>
      </c>
      <c r="H39" s="44">
        <f>(F39+G39)*E39</f>
        <v>3491070.0000000005</v>
      </c>
      <c r="I39" s="44"/>
      <c r="J39" s="45">
        <f t="shared" ref="J39" si="15">H39+I39</f>
        <v>3491070.0000000005</v>
      </c>
      <c r="K39" s="45">
        <v>3491000</v>
      </c>
      <c r="L39" s="60" t="s">
        <v>123</v>
      </c>
    </row>
    <row r="40" spans="1:12" s="33" customFormat="1" ht="21" customHeight="1">
      <c r="A40" s="10">
        <v>5</v>
      </c>
      <c r="B40" s="6" t="s">
        <v>113</v>
      </c>
      <c r="C40" s="6"/>
      <c r="D40" s="30"/>
      <c r="E40" s="32"/>
      <c r="F40" s="52">
        <f>F41+F42</f>
        <v>5785595.5</v>
      </c>
      <c r="G40" s="52">
        <f t="shared" ref="G40:K40" si="16">G41+G42</f>
        <v>666812.25</v>
      </c>
      <c r="H40" s="52">
        <f t="shared" si="16"/>
        <v>29035834.875</v>
      </c>
      <c r="I40" s="52">
        <f t="shared" si="16"/>
        <v>8000000</v>
      </c>
      <c r="J40" s="52">
        <f t="shared" si="16"/>
        <v>37035834.875</v>
      </c>
      <c r="K40" s="52">
        <f t="shared" si="16"/>
        <v>37036000</v>
      </c>
      <c r="L40" s="59"/>
    </row>
    <row r="41" spans="1:12" s="21" customFormat="1" ht="21" customHeight="1">
      <c r="A41" s="13"/>
      <c r="B41" s="14"/>
      <c r="C41" s="4" t="s">
        <v>114</v>
      </c>
      <c r="D41" s="28" t="s">
        <v>85</v>
      </c>
      <c r="E41" s="36">
        <v>4.5</v>
      </c>
      <c r="F41" s="49">
        <v>5338595.5</v>
      </c>
      <c r="G41" s="49">
        <v>666812.25</v>
      </c>
      <c r="H41" s="44">
        <f t="shared" ref="H41:H42" si="17">(F41+G41)*E41</f>
        <v>27024334.875</v>
      </c>
      <c r="I41" s="44">
        <v>8000000</v>
      </c>
      <c r="J41" s="45">
        <f t="shared" si="14"/>
        <v>35024334.875</v>
      </c>
      <c r="K41" s="45">
        <v>35024000</v>
      </c>
      <c r="L41" s="58" t="s">
        <v>115</v>
      </c>
    </row>
    <row r="42" spans="1:12" s="21" customFormat="1" ht="33" customHeight="1">
      <c r="A42" s="13"/>
      <c r="B42" s="14"/>
      <c r="C42" s="4" t="s">
        <v>128</v>
      </c>
      <c r="D42" s="28" t="s">
        <v>85</v>
      </c>
      <c r="E42" s="36">
        <v>4.5</v>
      </c>
      <c r="F42" s="49">
        <f>0.3*1490000</f>
        <v>447000</v>
      </c>
      <c r="G42" s="49"/>
      <c r="H42" s="44">
        <f t="shared" si="17"/>
        <v>2011500</v>
      </c>
      <c r="I42" s="44"/>
      <c r="J42" s="45">
        <f t="shared" si="14"/>
        <v>2011500</v>
      </c>
      <c r="K42" s="45">
        <v>2012000</v>
      </c>
      <c r="L42" s="60" t="s">
        <v>107</v>
      </c>
    </row>
    <row r="43" spans="1:12" s="33" customFormat="1" ht="21" customHeight="1">
      <c r="A43" s="10">
        <v>6</v>
      </c>
      <c r="B43" s="6" t="s">
        <v>72</v>
      </c>
      <c r="C43" s="6"/>
      <c r="D43" s="30"/>
      <c r="E43" s="32"/>
      <c r="F43" s="52">
        <f>F44</f>
        <v>9346770</v>
      </c>
      <c r="G43" s="52">
        <f t="shared" ref="G43:I43" si="18">G44</f>
        <v>1227015</v>
      </c>
      <c r="H43" s="52">
        <f t="shared" si="18"/>
        <v>63442710</v>
      </c>
      <c r="I43" s="52">
        <f t="shared" si="18"/>
        <v>11000000</v>
      </c>
      <c r="J43" s="52">
        <f>J44</f>
        <v>74442710</v>
      </c>
      <c r="K43" s="52">
        <f>K44</f>
        <v>74443000</v>
      </c>
      <c r="L43" s="59"/>
    </row>
    <row r="44" spans="1:12" s="21" customFormat="1" ht="33" customHeight="1">
      <c r="A44" s="13"/>
      <c r="B44" s="14"/>
      <c r="C44" s="4" t="s">
        <v>129</v>
      </c>
      <c r="D44" s="28" t="s">
        <v>80</v>
      </c>
      <c r="E44" s="23">
        <v>6</v>
      </c>
      <c r="F44" s="49">
        <v>9346770</v>
      </c>
      <c r="G44" s="49">
        <v>1227015</v>
      </c>
      <c r="H44" s="44">
        <f t="shared" ref="H44" si="19">(F44+G44)*E44</f>
        <v>63442710</v>
      </c>
      <c r="I44" s="44">
        <f t="shared" ref="I44" si="20">22000000/12*E44</f>
        <v>11000000</v>
      </c>
      <c r="J44" s="45">
        <f t="shared" ref="J44" si="21">H44+I44</f>
        <v>74442710</v>
      </c>
      <c r="K44" s="45">
        <v>74443000</v>
      </c>
      <c r="L44" s="60" t="s">
        <v>131</v>
      </c>
    </row>
    <row r="45" spans="1:12" s="7" customFormat="1" ht="21" customHeight="1">
      <c r="A45" s="10">
        <v>7</v>
      </c>
      <c r="B45" s="6" t="s">
        <v>37</v>
      </c>
      <c r="C45" s="12"/>
      <c r="D45" s="31"/>
      <c r="E45" s="11"/>
      <c r="F45" s="52">
        <f>SUM(F46:F49)</f>
        <v>37026500</v>
      </c>
      <c r="G45" s="52">
        <f t="shared" ref="G45:K45" si="22">SUM(G46:G49)</f>
        <v>6128370</v>
      </c>
      <c r="H45" s="52">
        <f t="shared" si="22"/>
        <v>295053525</v>
      </c>
      <c r="I45" s="52">
        <f t="shared" si="22"/>
        <v>48000000</v>
      </c>
      <c r="J45" s="52">
        <f t="shared" si="22"/>
        <v>343053525</v>
      </c>
      <c r="K45" s="52">
        <f t="shared" si="22"/>
        <v>343053000</v>
      </c>
      <c r="L45" s="59"/>
    </row>
    <row r="46" spans="1:12" ht="22.5" customHeight="1">
      <c r="A46" s="5"/>
      <c r="B46" s="4"/>
      <c r="C46" s="4" t="s">
        <v>18</v>
      </c>
      <c r="D46" s="28" t="s">
        <v>15</v>
      </c>
      <c r="E46" s="5">
        <v>9</v>
      </c>
      <c r="F46" s="44">
        <v>11324000</v>
      </c>
      <c r="G46" s="44">
        <v>1904220</v>
      </c>
      <c r="H46" s="44">
        <f>(F46+G46)*E46</f>
        <v>119053980</v>
      </c>
      <c r="I46" s="44">
        <v>16000000</v>
      </c>
      <c r="J46" s="45">
        <f t="shared" ref="J46:J47" si="23">H46+I46</f>
        <v>135053980</v>
      </c>
      <c r="K46" s="45">
        <v>135054000</v>
      </c>
      <c r="L46" s="60" t="s">
        <v>161</v>
      </c>
    </row>
    <row r="47" spans="1:12" s="21" customFormat="1" ht="22.5" customHeight="1">
      <c r="A47" s="13"/>
      <c r="B47" s="14"/>
      <c r="C47" s="4" t="s">
        <v>38</v>
      </c>
      <c r="D47" s="28" t="s">
        <v>34</v>
      </c>
      <c r="E47" s="5">
        <v>8</v>
      </c>
      <c r="F47" s="44">
        <v>7561750</v>
      </c>
      <c r="G47" s="44">
        <v>1227015</v>
      </c>
      <c r="H47" s="44">
        <f>(F47+G47)*E47</f>
        <v>70310120</v>
      </c>
      <c r="I47" s="44">
        <v>14000000</v>
      </c>
      <c r="J47" s="45">
        <f t="shared" si="23"/>
        <v>84310120</v>
      </c>
      <c r="K47" s="45">
        <v>84310000</v>
      </c>
      <c r="L47" s="60" t="s">
        <v>162</v>
      </c>
    </row>
    <row r="48" spans="1:12" s="21" customFormat="1" ht="22.5" customHeight="1">
      <c r="A48" s="13"/>
      <c r="B48" s="14"/>
      <c r="C48" s="4" t="s">
        <v>50</v>
      </c>
      <c r="D48" s="28" t="s">
        <v>71</v>
      </c>
      <c r="E48" s="5">
        <v>5</v>
      </c>
      <c r="F48" s="44">
        <v>9349750</v>
      </c>
      <c r="G48" s="44">
        <v>1548855</v>
      </c>
      <c r="H48" s="44">
        <f>(F48+G48)*E48</f>
        <v>54493025</v>
      </c>
      <c r="I48" s="44">
        <v>9000000</v>
      </c>
      <c r="J48" s="45">
        <f>H48+I48</f>
        <v>63493025</v>
      </c>
      <c r="K48" s="45">
        <v>63493000</v>
      </c>
      <c r="L48" s="60" t="s">
        <v>147</v>
      </c>
    </row>
    <row r="49" spans="1:23" s="21" customFormat="1" ht="22.5" customHeight="1">
      <c r="A49" s="13"/>
      <c r="B49" s="14"/>
      <c r="C49" s="4" t="s">
        <v>46</v>
      </c>
      <c r="D49" s="28" t="s">
        <v>71</v>
      </c>
      <c r="E49" s="5">
        <v>5</v>
      </c>
      <c r="F49" s="44">
        <v>8791000</v>
      </c>
      <c r="G49" s="44">
        <v>1448280</v>
      </c>
      <c r="H49" s="44">
        <f>(F49+G49)*E49</f>
        <v>51196400</v>
      </c>
      <c r="I49" s="44">
        <v>9000000</v>
      </c>
      <c r="J49" s="45">
        <f>H49+I49</f>
        <v>60196400</v>
      </c>
      <c r="K49" s="45">
        <v>60196000</v>
      </c>
      <c r="L49" s="60" t="s">
        <v>163</v>
      </c>
    </row>
    <row r="50" spans="1:23" s="7" customFormat="1" ht="24" customHeight="1">
      <c r="A50" s="10">
        <v>8</v>
      </c>
      <c r="B50" s="6" t="s">
        <v>17</v>
      </c>
      <c r="C50" s="2"/>
      <c r="D50" s="2"/>
      <c r="E50" s="2"/>
      <c r="F50" s="43">
        <f>F51</f>
        <v>6891250</v>
      </c>
      <c r="G50" s="43">
        <f t="shared" ref="G50:K50" si="24">G51</f>
        <v>1106325</v>
      </c>
      <c r="H50" s="43">
        <f t="shared" si="24"/>
        <v>71978175</v>
      </c>
      <c r="I50" s="43">
        <f t="shared" si="24"/>
        <v>17000000</v>
      </c>
      <c r="J50" s="43">
        <f t="shared" si="24"/>
        <v>88978175</v>
      </c>
      <c r="K50" s="43">
        <f t="shared" si="24"/>
        <v>88978000</v>
      </c>
      <c r="L50" s="57"/>
    </row>
    <row r="51" spans="1:23" ht="32.25" customHeight="1">
      <c r="A51" s="5"/>
      <c r="B51" s="4"/>
      <c r="C51" s="4" t="s">
        <v>16</v>
      </c>
      <c r="D51" s="28" t="s">
        <v>15</v>
      </c>
      <c r="E51" s="5">
        <v>9</v>
      </c>
      <c r="F51" s="44">
        <v>6891250</v>
      </c>
      <c r="G51" s="44">
        <v>1106325</v>
      </c>
      <c r="H51" s="44">
        <f>(F51+G51)*E51</f>
        <v>71978175</v>
      </c>
      <c r="I51" s="44">
        <v>17000000</v>
      </c>
      <c r="J51" s="45">
        <f>H51+I51</f>
        <v>88978175</v>
      </c>
      <c r="K51" s="45">
        <v>88978000</v>
      </c>
      <c r="L51" s="60" t="s">
        <v>146</v>
      </c>
      <c r="R51" s="15"/>
    </row>
    <row r="52" spans="1:23" s="7" customFormat="1" ht="21" customHeight="1">
      <c r="A52" s="10">
        <v>9</v>
      </c>
      <c r="B52" s="6" t="s">
        <v>21</v>
      </c>
      <c r="C52" s="6"/>
      <c r="D52" s="29"/>
      <c r="E52" s="10"/>
      <c r="F52" s="46">
        <f>F53</f>
        <v>11042763</v>
      </c>
      <c r="G52" s="46">
        <f t="shared" ref="G52:K52" si="25">G53</f>
        <v>1853597</v>
      </c>
      <c r="H52" s="46">
        <f t="shared" si="25"/>
        <v>128963600</v>
      </c>
      <c r="I52" s="46">
        <f t="shared" si="25"/>
        <v>18000000</v>
      </c>
      <c r="J52" s="46">
        <f t="shared" si="25"/>
        <v>146963600</v>
      </c>
      <c r="K52" s="46">
        <f t="shared" si="25"/>
        <v>146964000</v>
      </c>
      <c r="L52" s="57"/>
    </row>
    <row r="53" spans="1:23" ht="30.75" customHeight="1">
      <c r="A53" s="5"/>
      <c r="B53" s="4"/>
      <c r="C53" s="4" t="s">
        <v>20</v>
      </c>
      <c r="D53" s="28" t="s">
        <v>22</v>
      </c>
      <c r="E53" s="5">
        <v>10</v>
      </c>
      <c r="F53" s="44">
        <v>11042763</v>
      </c>
      <c r="G53" s="44">
        <v>1853597</v>
      </c>
      <c r="H53" s="44">
        <f>(F53+G53)*E53</f>
        <v>128963600</v>
      </c>
      <c r="I53" s="44">
        <v>18000000</v>
      </c>
      <c r="J53" s="45">
        <f>H53+I53</f>
        <v>146963600</v>
      </c>
      <c r="K53" s="45">
        <v>146964000</v>
      </c>
      <c r="L53" s="60" t="s">
        <v>145</v>
      </c>
    </row>
    <row r="54" spans="1:23" s="7" customFormat="1" ht="21" customHeight="1">
      <c r="A54" s="10">
        <v>10</v>
      </c>
      <c r="B54" s="6" t="s">
        <v>141</v>
      </c>
      <c r="C54" s="6"/>
      <c r="D54" s="30"/>
      <c r="E54" s="10"/>
      <c r="F54" s="47">
        <f>F55</f>
        <v>186250</v>
      </c>
      <c r="G54" s="47">
        <f t="shared" ref="G54:K54" si="26">G55</f>
        <v>33525</v>
      </c>
      <c r="H54" s="47">
        <f t="shared" si="26"/>
        <v>2307637.5</v>
      </c>
      <c r="I54" s="47">
        <f t="shared" si="26"/>
        <v>0</v>
      </c>
      <c r="J54" s="47">
        <f t="shared" si="26"/>
        <v>2307637.5</v>
      </c>
      <c r="K54" s="47">
        <f t="shared" si="26"/>
        <v>2308000</v>
      </c>
      <c r="L54" s="57"/>
    </row>
    <row r="55" spans="1:23" ht="33" customHeight="1">
      <c r="A55" s="5"/>
      <c r="B55" s="4"/>
      <c r="C55" s="4" t="s">
        <v>142</v>
      </c>
      <c r="D55" s="28" t="s">
        <v>143</v>
      </c>
      <c r="E55" s="5">
        <v>10.5</v>
      </c>
      <c r="F55" s="44">
        <v>186250</v>
      </c>
      <c r="G55" s="44">
        <v>33525</v>
      </c>
      <c r="H55" s="44">
        <f>(F55+G55)*E55</f>
        <v>2307637.5</v>
      </c>
      <c r="I55" s="44"/>
      <c r="J55" s="45">
        <f>H55+I55</f>
        <v>2307637.5</v>
      </c>
      <c r="K55" s="45">
        <v>2308000</v>
      </c>
      <c r="L55" s="60" t="s">
        <v>144</v>
      </c>
    </row>
    <row r="56" spans="1:23" s="7" customFormat="1" ht="21" customHeight="1">
      <c r="A56" s="10">
        <v>11</v>
      </c>
      <c r="B56" s="6" t="s">
        <v>9</v>
      </c>
      <c r="C56" s="6"/>
      <c r="D56" s="30"/>
      <c r="E56" s="10"/>
      <c r="F56" s="47">
        <f>F57</f>
        <v>6090375</v>
      </c>
      <c r="G56" s="47">
        <f t="shared" ref="G56:K56" si="27">G57</f>
        <v>962168</v>
      </c>
      <c r="H56" s="47">
        <f t="shared" si="27"/>
        <v>63472887</v>
      </c>
      <c r="I56" s="47">
        <f t="shared" si="27"/>
        <v>16000000</v>
      </c>
      <c r="J56" s="47">
        <f t="shared" si="27"/>
        <v>79472887</v>
      </c>
      <c r="K56" s="47">
        <f t="shared" si="27"/>
        <v>79473000</v>
      </c>
      <c r="L56" s="56"/>
      <c r="M56"/>
      <c r="N56"/>
    </row>
    <row r="57" spans="1:23" s="17" customFormat="1" ht="21" customHeight="1">
      <c r="A57" s="19"/>
      <c r="B57" s="18"/>
      <c r="C57" s="4" t="s">
        <v>8</v>
      </c>
      <c r="D57" s="28" t="s">
        <v>15</v>
      </c>
      <c r="E57" s="5">
        <v>9</v>
      </c>
      <c r="F57" s="44">
        <f>5717875+372500</f>
        <v>6090375</v>
      </c>
      <c r="G57" s="44">
        <f>895118+67050</f>
        <v>962168</v>
      </c>
      <c r="H57" s="44">
        <f>(F57+G57)*E57</f>
        <v>63472887</v>
      </c>
      <c r="I57" s="44">
        <v>16000000</v>
      </c>
      <c r="J57" s="45">
        <f t="shared" ref="J57" si="28">H57+I57</f>
        <v>79472887</v>
      </c>
      <c r="K57" s="45">
        <v>79473000</v>
      </c>
      <c r="L57" s="56"/>
      <c r="M57"/>
      <c r="N57"/>
      <c r="O57"/>
      <c r="P57"/>
      <c r="Q57"/>
      <c r="R57"/>
      <c r="S57"/>
      <c r="T57"/>
      <c r="U57"/>
      <c r="V57"/>
      <c r="W57"/>
    </row>
    <row r="58" spans="1:23" s="7" customFormat="1" ht="21" customHeight="1">
      <c r="A58" s="10">
        <v>12</v>
      </c>
      <c r="B58" s="6" t="s">
        <v>44</v>
      </c>
      <c r="C58" s="12"/>
      <c r="D58" s="31"/>
      <c r="E58" s="11"/>
      <c r="F58" s="52">
        <f>SUM(F59:F62)</f>
        <v>33320125</v>
      </c>
      <c r="G58" s="52">
        <f t="shared" ref="G58:I58" si="29">SUM(G59:G62)</f>
        <v>5461222.5</v>
      </c>
      <c r="H58" s="52">
        <f t="shared" si="29"/>
        <v>185117972.5</v>
      </c>
      <c r="I58" s="52">
        <f t="shared" si="29"/>
        <v>35000000</v>
      </c>
      <c r="J58" s="52">
        <f>SUM(J59:J62)</f>
        <v>220117972.5</v>
      </c>
      <c r="K58" s="52">
        <f>SUM(K59:K62)</f>
        <v>220119000</v>
      </c>
      <c r="L58" s="59"/>
      <c r="O58"/>
      <c r="P58"/>
      <c r="Q58"/>
      <c r="R58"/>
      <c r="S58"/>
      <c r="T58"/>
      <c r="U58"/>
      <c r="V58"/>
      <c r="W58"/>
    </row>
    <row r="59" spans="1:23" s="21" customFormat="1" ht="21" customHeight="1">
      <c r="A59" s="13"/>
      <c r="B59" s="14"/>
      <c r="C59" s="4" t="s">
        <v>45</v>
      </c>
      <c r="D59" s="28">
        <v>44378</v>
      </c>
      <c r="E59" s="5">
        <v>6</v>
      </c>
      <c r="F59" s="44">
        <v>8791000</v>
      </c>
      <c r="G59" s="44">
        <v>1448280</v>
      </c>
      <c r="H59" s="44">
        <f>(F59+G59)*E59</f>
        <v>61435680</v>
      </c>
      <c r="I59" s="44">
        <f>22000000/12*E59</f>
        <v>11000000</v>
      </c>
      <c r="J59" s="45">
        <f>H59+I59</f>
        <v>72435680</v>
      </c>
      <c r="K59" s="45">
        <v>72436000</v>
      </c>
      <c r="L59" s="60" t="s">
        <v>149</v>
      </c>
    </row>
    <row r="60" spans="1:23" s="21" customFormat="1" ht="34.5" customHeight="1">
      <c r="A60" s="13"/>
      <c r="B60" s="14"/>
      <c r="C60" s="4" t="s">
        <v>46</v>
      </c>
      <c r="D60" s="28">
        <v>44378</v>
      </c>
      <c r="E60" s="5">
        <v>1</v>
      </c>
      <c r="F60" s="44">
        <v>8176375.0000000009</v>
      </c>
      <c r="G60" s="44">
        <v>1337647.5</v>
      </c>
      <c r="H60" s="44">
        <f t="shared" ref="H60:H62" si="30">(F60+G60)*E60</f>
        <v>9514022.5</v>
      </c>
      <c r="I60" s="44">
        <v>2000000</v>
      </c>
      <c r="J60" s="45">
        <f>H60+I60</f>
        <v>11514022.5</v>
      </c>
      <c r="K60" s="45">
        <v>11514000</v>
      </c>
      <c r="L60" s="60" t="s">
        <v>167</v>
      </c>
      <c r="O60" s="7"/>
      <c r="P60" s="7"/>
      <c r="Q60" s="7"/>
      <c r="R60" s="7"/>
      <c r="S60" s="7"/>
      <c r="T60" s="7"/>
      <c r="U60" s="7"/>
      <c r="V60" s="7"/>
      <c r="W60" s="7"/>
    </row>
    <row r="61" spans="1:23" s="21" customFormat="1" ht="23.25" customHeight="1">
      <c r="A61" s="13"/>
      <c r="B61" s="14"/>
      <c r="C61" s="4" t="s">
        <v>47</v>
      </c>
      <c r="D61" s="28">
        <v>44378</v>
      </c>
      <c r="E61" s="5">
        <v>6</v>
      </c>
      <c r="F61" s="44">
        <v>8791000</v>
      </c>
      <c r="G61" s="44">
        <v>1448280</v>
      </c>
      <c r="H61" s="44">
        <f t="shared" si="30"/>
        <v>61435680</v>
      </c>
      <c r="I61" s="44">
        <f t="shared" ref="I61:I62" si="31">22000000/12*E61</f>
        <v>11000000</v>
      </c>
      <c r="J61" s="45">
        <f>H61+I61</f>
        <v>72435680</v>
      </c>
      <c r="K61" s="45">
        <v>72436000</v>
      </c>
      <c r="L61" s="60" t="s">
        <v>149</v>
      </c>
      <c r="O61"/>
      <c r="P61"/>
      <c r="Q61"/>
      <c r="R61"/>
      <c r="S61"/>
      <c r="T61"/>
      <c r="U61"/>
      <c r="V61"/>
      <c r="W61"/>
    </row>
    <row r="62" spans="1:23" s="21" customFormat="1" ht="23.25" customHeight="1">
      <c r="A62" s="13"/>
      <c r="B62" s="14"/>
      <c r="C62" s="4" t="s">
        <v>48</v>
      </c>
      <c r="D62" s="28">
        <v>44378</v>
      </c>
      <c r="E62" s="5">
        <v>6</v>
      </c>
      <c r="F62" s="44">
        <v>7561750</v>
      </c>
      <c r="G62" s="44">
        <v>1227015</v>
      </c>
      <c r="H62" s="44">
        <f t="shared" si="30"/>
        <v>52732590</v>
      </c>
      <c r="I62" s="44">
        <f t="shared" si="31"/>
        <v>11000000</v>
      </c>
      <c r="J62" s="45">
        <f>H62+I62</f>
        <v>63732590</v>
      </c>
      <c r="K62" s="45">
        <v>63733000</v>
      </c>
      <c r="L62" s="60" t="s">
        <v>149</v>
      </c>
    </row>
    <row r="63" spans="1:23" ht="21" customHeight="1">
      <c r="A63" s="10">
        <v>13</v>
      </c>
      <c r="B63" s="6" t="s">
        <v>43</v>
      </c>
      <c r="C63" s="6"/>
      <c r="D63" s="10"/>
      <c r="E63" s="30"/>
      <c r="F63" s="47">
        <f>F64+F65</f>
        <v>10118590</v>
      </c>
      <c r="G63" s="47">
        <f t="shared" ref="G63:K63" si="32">G64+G65</f>
        <v>1386594</v>
      </c>
      <c r="H63" s="47">
        <f t="shared" si="32"/>
        <v>77063098</v>
      </c>
      <c r="I63" s="47">
        <f t="shared" si="32"/>
        <v>10000000</v>
      </c>
      <c r="J63" s="47">
        <f t="shared" si="32"/>
        <v>87063098</v>
      </c>
      <c r="K63" s="47">
        <f t="shared" si="32"/>
        <v>87063000</v>
      </c>
      <c r="L63" s="56"/>
      <c r="O63" s="21"/>
      <c r="P63" s="21"/>
      <c r="Q63" s="21"/>
      <c r="R63" s="21"/>
      <c r="S63" s="21"/>
      <c r="T63" s="21"/>
      <c r="U63" s="21"/>
      <c r="V63" s="21"/>
      <c r="W63" s="21"/>
    </row>
    <row r="64" spans="1:23" s="21" customFormat="1" ht="32.25" customHeight="1">
      <c r="A64" s="13"/>
      <c r="B64" s="14"/>
      <c r="C64" s="4" t="s">
        <v>40</v>
      </c>
      <c r="D64" s="28" t="s">
        <v>42</v>
      </c>
      <c r="E64" s="5">
        <v>7</v>
      </c>
      <c r="F64" s="44">
        <v>6645400</v>
      </c>
      <c r="G64" s="44">
        <v>1386594</v>
      </c>
      <c r="H64" s="44">
        <f>(F64+G64)*E64</f>
        <v>56223958</v>
      </c>
      <c r="I64" s="44">
        <v>10000000</v>
      </c>
      <c r="J64" s="45">
        <f t="shared" ref="J64:J65" si="33">H64+I64</f>
        <v>66223958</v>
      </c>
      <c r="K64" s="45">
        <v>66224000</v>
      </c>
      <c r="L64" s="60" t="s">
        <v>134</v>
      </c>
      <c r="O64" s="7"/>
      <c r="P64" s="7"/>
      <c r="Q64" s="7"/>
      <c r="R64" s="7"/>
      <c r="S64" s="7"/>
      <c r="T64" s="7"/>
      <c r="U64" s="7"/>
      <c r="V64" s="7"/>
      <c r="W64" s="7"/>
    </row>
    <row r="65" spans="1:23" s="21" customFormat="1" ht="33" customHeight="1">
      <c r="A65" s="13"/>
      <c r="B65" s="14"/>
      <c r="C65" s="4" t="s">
        <v>133</v>
      </c>
      <c r="D65" s="28" t="s">
        <v>80</v>
      </c>
      <c r="E65" s="5">
        <v>6</v>
      </c>
      <c r="F65" s="44">
        <f>3.33*1490000*70%</f>
        <v>3473190</v>
      </c>
      <c r="G65" s="44"/>
      <c r="H65" s="44">
        <f>(F65+G65)*E65</f>
        <v>20839140</v>
      </c>
      <c r="I65" s="44"/>
      <c r="J65" s="45">
        <f t="shared" si="33"/>
        <v>20839140</v>
      </c>
      <c r="K65" s="45">
        <v>20839000</v>
      </c>
      <c r="L65" s="60" t="s">
        <v>135</v>
      </c>
      <c r="O65" s="7"/>
      <c r="P65" s="7"/>
      <c r="Q65" s="7"/>
      <c r="R65" s="7"/>
      <c r="S65" s="7"/>
      <c r="T65" s="7"/>
      <c r="U65" s="7"/>
      <c r="V65" s="7"/>
      <c r="W65" s="7"/>
    </row>
    <row r="66" spans="1:23" s="21" customFormat="1" ht="21" customHeight="1">
      <c r="A66" s="10">
        <v>14</v>
      </c>
      <c r="B66" s="6" t="s">
        <v>109</v>
      </c>
      <c r="C66" s="6"/>
      <c r="D66" s="10"/>
      <c r="E66" s="30"/>
      <c r="F66" s="47">
        <f>F67</f>
        <v>5513000</v>
      </c>
      <c r="G66" s="47">
        <f t="shared" ref="G66:K66" si="34">G67</f>
        <v>1120480</v>
      </c>
      <c r="H66" s="47">
        <f t="shared" si="34"/>
        <v>39800880</v>
      </c>
      <c r="I66" s="47">
        <f t="shared" si="34"/>
        <v>8000000</v>
      </c>
      <c r="J66" s="47">
        <f t="shared" si="34"/>
        <v>47800880</v>
      </c>
      <c r="K66" s="47">
        <f t="shared" si="34"/>
        <v>47801000</v>
      </c>
      <c r="L66" s="56"/>
      <c r="O66" s="7"/>
      <c r="P66" s="7"/>
      <c r="Q66" s="7"/>
      <c r="R66" s="7"/>
      <c r="S66" s="7"/>
      <c r="T66" s="7"/>
      <c r="U66" s="7"/>
      <c r="V66" s="7"/>
      <c r="W66" s="7"/>
    </row>
    <row r="67" spans="1:23" s="21" customFormat="1" ht="32.25" customHeight="1">
      <c r="A67" s="13"/>
      <c r="B67" s="14"/>
      <c r="C67" s="4" t="s">
        <v>110</v>
      </c>
      <c r="D67" s="28">
        <v>44378</v>
      </c>
      <c r="E67" s="5">
        <v>6</v>
      </c>
      <c r="F67" s="44">
        <v>5513000</v>
      </c>
      <c r="G67" s="44">
        <v>1120480</v>
      </c>
      <c r="H67" s="44">
        <f>(F67+G67)*E67</f>
        <v>39800880</v>
      </c>
      <c r="I67" s="44">
        <v>8000000</v>
      </c>
      <c r="J67" s="45">
        <f t="shared" ref="J67" si="35">H67+I67</f>
        <v>47800880</v>
      </c>
      <c r="K67" s="45">
        <v>47801000</v>
      </c>
      <c r="L67" s="60" t="s">
        <v>160</v>
      </c>
      <c r="O67" s="7"/>
      <c r="P67" s="7"/>
      <c r="Q67" s="7"/>
      <c r="R67" s="7"/>
      <c r="S67" s="7"/>
      <c r="T67" s="7"/>
      <c r="U67" s="7"/>
      <c r="V67" s="7"/>
      <c r="W67" s="7"/>
    </row>
    <row r="68" spans="1:23" s="33" customFormat="1" ht="21" customHeight="1">
      <c r="A68" s="10">
        <v>15</v>
      </c>
      <c r="B68" s="6" t="s">
        <v>137</v>
      </c>
      <c r="C68" s="6"/>
      <c r="D68" s="30"/>
      <c r="E68" s="10"/>
      <c r="F68" s="47">
        <f>F69+F70</f>
        <v>5364000</v>
      </c>
      <c r="G68" s="47">
        <f t="shared" ref="G68:K68" si="36">G69+G70</f>
        <v>1085465</v>
      </c>
      <c r="H68" s="47">
        <f t="shared" si="36"/>
        <v>39248835</v>
      </c>
      <c r="I68" s="47">
        <f t="shared" si="36"/>
        <v>8000000</v>
      </c>
      <c r="J68" s="47">
        <f t="shared" si="36"/>
        <v>47248835</v>
      </c>
      <c r="K68" s="47">
        <f t="shared" si="36"/>
        <v>47249000</v>
      </c>
      <c r="L68" s="57"/>
    </row>
    <row r="69" spans="1:23" s="22" customFormat="1" ht="25.5" customHeight="1">
      <c r="A69" s="5"/>
      <c r="B69" s="4"/>
      <c r="C69" s="39" t="s">
        <v>138</v>
      </c>
      <c r="D69" s="28" t="s">
        <v>15</v>
      </c>
      <c r="E69" s="5">
        <v>9</v>
      </c>
      <c r="F69" s="44">
        <f>0.1*1490000</f>
        <v>149000</v>
      </c>
      <c r="G69" s="44">
        <f>F69*23.5%</f>
        <v>35015</v>
      </c>
      <c r="H69" s="44">
        <f>(F69+G69)*E69</f>
        <v>1656135</v>
      </c>
      <c r="I69" s="44"/>
      <c r="J69" s="45">
        <f t="shared" ref="J69:J70" si="37">H69+I69</f>
        <v>1656135</v>
      </c>
      <c r="K69" s="45">
        <v>1656000</v>
      </c>
      <c r="L69" s="60" t="s">
        <v>148</v>
      </c>
      <c r="O69" s="33"/>
      <c r="P69" s="33"/>
      <c r="Q69" s="33"/>
      <c r="R69" s="33"/>
      <c r="S69" s="33"/>
      <c r="T69" s="33"/>
      <c r="U69" s="33"/>
      <c r="V69" s="33"/>
      <c r="W69" s="33"/>
    </row>
    <row r="70" spans="1:23" s="21" customFormat="1" ht="25.5" customHeight="1">
      <c r="A70" s="13"/>
      <c r="B70" s="14"/>
      <c r="C70" s="4" t="s">
        <v>139</v>
      </c>
      <c r="D70" s="28" t="s">
        <v>80</v>
      </c>
      <c r="E70" s="5">
        <v>6</v>
      </c>
      <c r="F70" s="51">
        <v>5215000</v>
      </c>
      <c r="G70" s="44">
        <v>1050450</v>
      </c>
      <c r="H70" s="44">
        <f>(F70+G70)*E70</f>
        <v>37592700</v>
      </c>
      <c r="I70" s="44">
        <v>8000000</v>
      </c>
      <c r="J70" s="45">
        <f t="shared" si="37"/>
        <v>45592700</v>
      </c>
      <c r="K70" s="45">
        <v>45593000</v>
      </c>
      <c r="L70" s="60" t="s">
        <v>140</v>
      </c>
      <c r="O70" s="7"/>
      <c r="P70" s="7"/>
      <c r="Q70" s="7"/>
      <c r="R70" s="7"/>
      <c r="S70" s="7"/>
      <c r="T70" s="7"/>
      <c r="U70" s="7"/>
      <c r="V70" s="7"/>
      <c r="W70" s="7"/>
    </row>
  </sheetData>
  <mergeCells count="4">
    <mergeCell ref="J4:L4"/>
    <mergeCell ref="J1:L1"/>
    <mergeCell ref="A2:L2"/>
    <mergeCell ref="A3:L3"/>
  </mergeCells>
  <pageMargins left="0.33" right="0.2" top="0.63" bottom="0.72" header="0.31496062992126" footer="0.31496062992126"/>
  <pageSetup paperSize="9" scale="8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Giảm DT</vt:lpstr>
      <vt:lpstr>BSDT</vt:lpstr>
      <vt:lpstr>BSDT!Print_Titles</vt:lpstr>
      <vt:lpstr>'Giảm DT'!Print_Titles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2021-09-01T16:49:01Z</cp:lastPrinted>
  <dcterms:created xsi:type="dcterms:W3CDTF">2021-04-20T08:29:51Z</dcterms:created>
  <dcterms:modified xsi:type="dcterms:W3CDTF">2021-09-07T07:45:21Z</dcterms:modified>
</cp:coreProperties>
</file>