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895" activeTab="0"/>
  </bookViews>
  <sheets>
    <sheet name="KH 2021" sheetId="1" r:id="rId1"/>
  </sheets>
  <definedNames>
    <definedName name="_xlnm.Print_Titles" localSheetId="0">'KH 2021'!$6:$8</definedName>
  </definedNames>
  <calcPr fullCalcOnLoad="1"/>
</workbook>
</file>

<file path=xl/sharedStrings.xml><?xml version="1.0" encoding="utf-8"?>
<sst xmlns="http://schemas.openxmlformats.org/spreadsheetml/2006/main" count="266" uniqueCount="142">
  <si>
    <t>Chỉ tiêu</t>
  </si>
  <si>
    <t>I</t>
  </si>
  <si>
    <t>Rừng phòng hộ</t>
  </si>
  <si>
    <t>II</t>
  </si>
  <si>
    <t>ĐVT</t>
  </si>
  <si>
    <t>STT</t>
  </si>
  <si>
    <t>Thực hiện 2017</t>
  </si>
  <si>
    <t>%</t>
  </si>
  <si>
    <t xml:space="preserve"> -</t>
  </si>
  <si>
    <t>Rừng thay thế</t>
  </si>
  <si>
    <t>III</t>
  </si>
  <si>
    <t>Chiềng Sinh</t>
  </si>
  <si>
    <t>Chiềng Đông</t>
  </si>
  <si>
    <t>Nà Sáy</t>
  </si>
  <si>
    <t>Mường Khong</t>
  </si>
  <si>
    <t>Mường Thín</t>
  </si>
  <si>
    <t>TT. Tuần Giáo</t>
  </si>
  <si>
    <t>Quài Tở</t>
  </si>
  <si>
    <t>Quài Cang</t>
  </si>
  <si>
    <t>Quài Nưa</t>
  </si>
  <si>
    <t>Mùn Chung</t>
  </si>
  <si>
    <t>Nà Tòng</t>
  </si>
  <si>
    <t>Mường Mùn</t>
  </si>
  <si>
    <t>Pú Xi</t>
  </si>
  <si>
    <t>Tênh Phông</t>
  </si>
  <si>
    <t>Tỏa Tình</t>
  </si>
  <si>
    <t>Pú Nhung</t>
  </si>
  <si>
    <t>Phình Sáng</t>
  </si>
  <si>
    <t>Rạng Đông</t>
  </si>
  <si>
    <t>Ta Ma</t>
  </si>
  <si>
    <t>A</t>
  </si>
  <si>
    <t>Nông nghiệp</t>
  </si>
  <si>
    <t>*</t>
  </si>
  <si>
    <t>Tấn</t>
  </si>
  <si>
    <t xml:space="preserve"> Trong đó: </t>
  </si>
  <si>
    <t xml:space="preserve"> - Cơ cấu thóc ruộng trong TSLLT</t>
  </si>
  <si>
    <t xml:space="preserve"> Lúa cả năm</t>
  </si>
  <si>
    <t>ha</t>
  </si>
  <si>
    <t>tấn</t>
  </si>
  <si>
    <t>a</t>
  </si>
  <si>
    <t>Lúa xuân:</t>
  </si>
  <si>
    <t>tạ/ ha</t>
  </si>
  <si>
    <t>b</t>
  </si>
  <si>
    <t>Lúa mùa:</t>
  </si>
  <si>
    <t>c</t>
  </si>
  <si>
    <t>Lúa nương:</t>
  </si>
  <si>
    <t>Cây ngô:</t>
  </si>
  <si>
    <t>Các loại cây lấy bột:</t>
  </si>
  <si>
    <t xml:space="preserve"> Cây sắn:</t>
  </si>
  <si>
    <t>Cây chất bột khác:</t>
  </si>
  <si>
    <t>Cây công nghiệp:</t>
  </si>
  <si>
    <t>Cây công nghiêp ngắn ngày:</t>
  </si>
  <si>
    <t>Cây đậu tương:</t>
  </si>
  <si>
    <t>Đậu tương vụ xuân:</t>
  </si>
  <si>
    <t>Đậu tương vụ thu:</t>
  </si>
  <si>
    <t>Cây lạc:</t>
  </si>
  <si>
    <t>Lạc vụ xuân:</t>
  </si>
  <si>
    <t>Lạc vụ thu:</t>
  </si>
  <si>
    <t>Cây công nghiệp dài ngày:</t>
  </si>
  <si>
    <t>Cây cà phê:</t>
  </si>
  <si>
    <t xml:space="preserve"> Thảo quả:</t>
  </si>
  <si>
    <t>Cây cao su:</t>
  </si>
  <si>
    <t>Sa nhân</t>
  </si>
  <si>
    <t>Cây Táo mèo</t>
  </si>
  <si>
    <t>Con</t>
  </si>
  <si>
    <t xml:space="preserve"> Tốc độ tăng đàn</t>
  </si>
  <si>
    <t>Thủy sản:</t>
  </si>
  <si>
    <t>Lâm nghiệp:</t>
  </si>
  <si>
    <t xml:space="preserve"> Trồng rừng tập trung:</t>
  </si>
  <si>
    <t xml:space="preserve"> - </t>
  </si>
  <si>
    <t>Trồng rừng phòng hộ:</t>
  </si>
  <si>
    <t>Trồng rừng sản xuất (vốn khác)</t>
  </si>
  <si>
    <t>Trồng rừng thay thế nương dẫy</t>
  </si>
  <si>
    <t>Chăm sóc rừng trồng</t>
  </si>
  <si>
    <t xml:space="preserve"> Trồng cây phong trào, tết trồng cây</t>
  </si>
  <si>
    <t>1.1</t>
  </si>
  <si>
    <t>1.2</t>
  </si>
  <si>
    <t>2.3</t>
  </si>
  <si>
    <t>Sản xuất cây lương thực</t>
  </si>
  <si>
    <t xml:space="preserve">Tổng diện tích cây lương thực </t>
  </si>
  <si>
    <t>Tổng Sản lượng lương thực</t>
  </si>
  <si>
    <t xml:space="preserve"> - Sản lượng thóc</t>
  </si>
  <si>
    <t xml:space="preserve"> - Sản lượng thóc ruộng</t>
  </si>
  <si>
    <t>Ngô vụ xuân</t>
  </si>
  <si>
    <t>Ngô vụ thu</t>
  </si>
  <si>
    <t>Ngô vụ đông</t>
  </si>
  <si>
    <t>Cây trồng khác</t>
  </si>
  <si>
    <t>Trong đó: Diện tích cây mắc ca trổng mới</t>
  </si>
  <si>
    <t>KN tái sinh rừng</t>
  </si>
  <si>
    <t xml:space="preserve"> Cây</t>
  </si>
  <si>
    <t xml:space="preserve">Độ che phủ rừng </t>
  </si>
  <si>
    <t xml:space="preserve">  Thực hiện 2019</t>
  </si>
  <si>
    <t xml:space="preserve">  Thực hiện 2020</t>
  </si>
  <si>
    <t xml:space="preserve"> CHỈ TIÊU SẢN XUẤT NÔNG NGHIỆP CHỦ YẾU NĂM 2021 - HUYỆN TUẦN GIÁO</t>
  </si>
  <si>
    <t xml:space="preserve"> + Diện tích thu hoạch</t>
  </si>
  <si>
    <t>Kế hoạch 2021</t>
  </si>
  <si>
    <t xml:space="preserve">             + Năng suất</t>
  </si>
  <si>
    <t xml:space="preserve">             + Sản lượng</t>
  </si>
  <si>
    <t xml:space="preserve">             + Diện tích</t>
  </si>
  <si>
    <t xml:space="preserve">            + Năng suất</t>
  </si>
  <si>
    <t xml:space="preserve">            + Diện tích</t>
  </si>
  <si>
    <t xml:space="preserve">           + Sản lượng</t>
  </si>
  <si>
    <t xml:space="preserve">        Tổng sản lượng</t>
  </si>
  <si>
    <t xml:space="preserve">        Tổng diện tích</t>
  </si>
  <si>
    <t xml:space="preserve">       + Tổng sản lượng</t>
  </si>
  <si>
    <t xml:space="preserve">       + Tổng diện tích</t>
  </si>
  <si>
    <t xml:space="preserve">       Tổng sản lượng</t>
  </si>
  <si>
    <t xml:space="preserve">         Tổng diện tích:</t>
  </si>
  <si>
    <t xml:space="preserve">       Tổng sản lượng:</t>
  </si>
  <si>
    <t xml:space="preserve">          + Diện tích</t>
  </si>
  <si>
    <t xml:space="preserve">          + Sản lượng cà phê nhân</t>
  </si>
  <si>
    <t>KNTS năm thứ nhất (mới)</t>
  </si>
  <si>
    <t>KNTS chuyển tiếp (năm 2+3+4)</t>
  </si>
  <si>
    <t xml:space="preserve"> + UBND các xã</t>
  </si>
  <si>
    <t xml:space="preserve"> + Ban QLRPH huyện</t>
  </si>
  <si>
    <t xml:space="preserve">  + Ban QLRPH huyện</t>
  </si>
  <si>
    <t>PHÂN BỔ CÁC XÃ, THỊ TRẤN</t>
  </si>
  <si>
    <t>Ghi chú</t>
  </si>
  <si>
    <t>Tỉnh giao</t>
  </si>
  <si>
    <t xml:space="preserve">         + Diện tích</t>
  </si>
  <si>
    <t>Khoán bảo vệ rừng</t>
  </si>
  <si>
    <t>42191
(Số thực hiện của huyện là  42.819,2</t>
  </si>
  <si>
    <t>23218
(Số liệu 16.649 sau rà soát)</t>
  </si>
  <si>
    <t xml:space="preserve">Diện tích cây mắc ca </t>
  </si>
  <si>
    <t>BIỂU SỐ 01</t>
  </si>
  <si>
    <t>Chăn nuôi</t>
  </si>
  <si>
    <t>Đàn gia cầm</t>
  </si>
  <si>
    <t>3.1</t>
  </si>
  <si>
    <t>3.2</t>
  </si>
  <si>
    <t xml:space="preserve"> Đàn trâu</t>
  </si>
  <si>
    <t xml:space="preserve"> Đàn bò</t>
  </si>
  <si>
    <t xml:space="preserve"> Đàn lợn</t>
  </si>
  <si>
    <t>2.1</t>
  </si>
  <si>
    <t>2.2</t>
  </si>
  <si>
    <t xml:space="preserve"> - Diện tích nuôi thả </t>
  </si>
  <si>
    <t xml:space="preserve"> - Tổng Sản lượng</t>
  </si>
  <si>
    <t>- Sản lượng nuôi trồng</t>
  </si>
  <si>
    <t>- Sản lượng khai thác</t>
  </si>
  <si>
    <t>B</t>
  </si>
  <si>
    <t>Tổng diện tích</t>
  </si>
  <si>
    <t>Tổng Sản lượng</t>
  </si>
  <si>
    <t>( Kèm theo Văn bản số:        /UBND-VP ngày      /01/2021 của UBND huyện Tuần Giáo)</t>
  </si>
</sst>
</file>

<file path=xl/styles.xml><?xml version="1.0" encoding="utf-8"?>
<styleSheet xmlns="http://schemas.openxmlformats.org/spreadsheetml/2006/main">
  <numFmts count="5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?_);_(@_)"/>
    <numFmt numFmtId="173" formatCode="_(* #,##0.0_);_(* \(#,##0.0\);_(* &quot;-&quot;??_);_(@_)"/>
    <numFmt numFmtId="174" formatCode="_(* #,##0.00_);_(* \(#,##0.00\);_(* &quot;-&quot;???_);_(@_)"/>
    <numFmt numFmtId="175" formatCode="_(* #,##0_);_(* \(#,##0\);_(* &quot;-&quot;??_);_(@_)"/>
    <numFmt numFmtId="176" formatCode="_(* #,##0_);_(* \(#,##0\);_(* &quot;-&quot;???_);_(@_)"/>
    <numFmt numFmtId="177" formatCode="_-* #,##0\ _₫_-;\-* #,##0\ _₫_-;_-* &quot;-&quot;??\ _₫_-;_-@_-"/>
    <numFmt numFmtId="178" formatCode="_(* #,##0.00_);_(* \(#,##0.00\);_(* &quot;-&quot;?_);_(@_)"/>
    <numFmt numFmtId="179" formatCode="_-* #,##0.000\ _₫_-;\-* #,##0.000\ _₫_-;_-* &quot;-&quot;??\ _₫_-;_-@_-"/>
    <numFmt numFmtId="180" formatCode="_(* #,##0.0000_);_(* \(#,##0.0000\);_(* &quot;-&quot;??_);_(@_)"/>
    <numFmt numFmtId="181" formatCode="_(* #,##0.000_);_(* \(#,##0.000\);_(* &quot;-&quot;??_);_(@_)"/>
    <numFmt numFmtId="182" formatCode="_-* #,##0.0000\ _₫_-;\-* #,##0.0000\ _₫_-;_-* &quot;-&quot;??\ _₫_-;_-@_-"/>
    <numFmt numFmtId="183" formatCode="_-* #,##0.00000\ _₫_-;\-* #,##0.00000\ _₫_-;_-* &quot;-&quot;??\ _₫_-;_-@_-"/>
    <numFmt numFmtId="184" formatCode="0.0"/>
    <numFmt numFmtId="185" formatCode="_-* #,##0.0\ _₫_-;\-* #,##0.0\ _₫_-;_-* &quot;-&quot;??\ _₫_-;_-@_-"/>
    <numFmt numFmtId="186" formatCode="_(* #,##0.0_);_(* \(#,##0.0\);_(* &quot;-&quot;?_);_(@_)"/>
    <numFmt numFmtId="187" formatCode="0.0000"/>
    <numFmt numFmtId="188" formatCode="#,##0.0"/>
    <numFmt numFmtId="189" formatCode="_(* #,##0_);_(* \(#,##0\);_(* &quot;-&quot;?_);_(@_)"/>
    <numFmt numFmtId="190" formatCode="_(* #,##0.00000_);_(* \(#,##0.00000\);_(* &quot;-&quot;?_);_(@_)"/>
    <numFmt numFmtId="191" formatCode="_(* #,##0.0000_);_(* \(#,##0.0000\);_(* &quot;-&quot;?_);_(@_)"/>
    <numFmt numFmtId="192" formatCode="_(* #,##0.000_);_(* \(#,##0.000\);_(* &quot;-&quot;?_);_(@_)"/>
    <numFmt numFmtId="193" formatCode="_-* #,##0.0_-;\-* #,##0.0_-;_-* &quot;-&quot;??_-;_-@_-"/>
    <numFmt numFmtId="194" formatCode="_-* #,##0.00_-;\-* #,##0.00_-;_-* &quot;-&quot;??_-;_-@_-"/>
    <numFmt numFmtId="195" formatCode="_-* #,##0_-;\-* #,##0_-;_-* &quot;-&quot;??_-;_-@_-"/>
    <numFmt numFmtId="196" formatCode="_-* #,##0.0\ _₫_-;\-* #,##0.0\ _₫_-;_-* &quot;-&quot;?\ _₫_-;_-@_-"/>
    <numFmt numFmtId="197" formatCode="#,##0.00_ ;\-#,##0.00\ "/>
    <numFmt numFmtId="198" formatCode="#,##0.0_ ;\-#,##0.0\ "/>
    <numFmt numFmtId="199" formatCode="#,##0_ ;\-#,##0\ "/>
    <numFmt numFmtId="200" formatCode="0.00000"/>
    <numFmt numFmtId="201" formatCode="0.000"/>
    <numFmt numFmtId="202" formatCode="_-* #,##0.0000_-;\-* #,##0.0000_-;_-* &quot;-&quot;??_-;_-@_-"/>
    <numFmt numFmtId="203" formatCode="_-* #,##0.000_-;\-* #,##0.000_-;_-* &quot;-&quot;??_-;_-@_-"/>
    <numFmt numFmtId="204" formatCode="_-* #,##0.00000_-;\-* #,##0.00000_-;_-* &quot;-&quot;??_-;_-@_-"/>
    <numFmt numFmtId="205" formatCode="_(* #,##0.0_);_(* \(#,##0.0\);_(* &quot;-&quot;_);_(@_)"/>
    <numFmt numFmtId="206" formatCode="_(* #,##0.00_);_(* \(#,##0.00\);_(* &quot;-&quot;_);_(@_)"/>
    <numFmt numFmtId="207" formatCode="_-* #,##0.0\ _₫_-;\-* #,##0.0\ _₫_-;_-* &quot;-&quot;\ _₫_-;_-@_-"/>
    <numFmt numFmtId="208" formatCode="0.0;[Red]0.0"/>
    <numFmt numFmtId="209" formatCode="_(* #,##0.00000_);_(* \(#,##0.00000\);_(* &quot;-&quot;??_);_(@_)"/>
    <numFmt numFmtId="210" formatCode="_-* #,##0.00000\ _₫_-;\-* #,##0.00000\ _₫_-;_-* &quot;-&quot;?????\ _₫_-;_-@_-"/>
    <numFmt numFmtId="211" formatCode="[$-42A]dd\ mmmm\ yyyy"/>
    <numFmt numFmtId="212" formatCode="[$-42A]h:mm:ss\ AM/PM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0"/>
    </font>
    <font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3" fontId="9" fillId="0" borderId="10" xfId="42" applyFont="1" applyFill="1" applyBorder="1" applyAlignment="1">
      <alignment vertical="center"/>
    </xf>
    <xf numFmtId="185" fontId="9" fillId="0" borderId="10" xfId="42" applyNumberFormat="1" applyFont="1" applyFill="1" applyBorder="1" applyAlignment="1">
      <alignment vertical="center"/>
    </xf>
    <xf numFmtId="43" fontId="9" fillId="0" borderId="0" xfId="42" applyFont="1" applyFill="1" applyAlignment="1">
      <alignment horizontal="center" vertical="center"/>
    </xf>
    <xf numFmtId="177" fontId="9" fillId="0" borderId="10" xfId="42" applyNumberFormat="1" applyFont="1" applyFill="1" applyBorder="1" applyAlignment="1">
      <alignment vertical="center"/>
    </xf>
    <xf numFmtId="185" fontId="10" fillId="0" borderId="10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185" fontId="10" fillId="0" borderId="0" xfId="42" applyNumberFormat="1" applyFont="1" applyFill="1" applyAlignment="1">
      <alignment vertical="center"/>
    </xf>
    <xf numFmtId="43" fontId="10" fillId="0" borderId="0" xfId="42" applyFont="1" applyFill="1" applyAlignment="1">
      <alignment vertical="center"/>
    </xf>
    <xf numFmtId="177" fontId="10" fillId="0" borderId="10" xfId="42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3" fontId="9" fillId="0" borderId="11" xfId="42" applyFont="1" applyFill="1" applyBorder="1" applyAlignment="1">
      <alignment horizontal="center" vertical="center" wrapText="1"/>
    </xf>
    <xf numFmtId="43" fontId="9" fillId="0" borderId="12" xfId="42" applyFont="1" applyFill="1" applyBorder="1" applyAlignment="1">
      <alignment horizontal="center" vertical="center" wrapText="1"/>
    </xf>
    <xf numFmtId="43" fontId="9" fillId="0" borderId="13" xfId="42" applyFont="1" applyFill="1" applyBorder="1" applyAlignment="1">
      <alignment horizontal="center" vertical="center" wrapText="1"/>
    </xf>
    <xf numFmtId="177" fontId="10" fillId="0" borderId="0" xfId="42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 wrapText="1"/>
    </xf>
    <xf numFmtId="177" fontId="9" fillId="0" borderId="0" xfId="0" applyNumberFormat="1" applyFont="1" applyFill="1" applyAlignment="1">
      <alignment horizontal="center" vertical="center"/>
    </xf>
    <xf numFmtId="43" fontId="9" fillId="0" borderId="0" xfId="0" applyNumberFormat="1" applyFont="1" applyFill="1" applyAlignment="1">
      <alignment horizontal="center" vertical="center"/>
    </xf>
    <xf numFmtId="185" fontId="9" fillId="0" borderId="10" xfId="42" applyNumberFormat="1" applyFont="1" applyFill="1" applyBorder="1" applyAlignment="1">
      <alignment vertical="center" wrapText="1"/>
    </xf>
    <xf numFmtId="185" fontId="9" fillId="0" borderId="10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85" fontId="13" fillId="0" borderId="10" xfId="42" applyNumberFormat="1" applyFont="1" applyFill="1" applyBorder="1" applyAlignment="1">
      <alignment vertical="center"/>
    </xf>
    <xf numFmtId="185" fontId="13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5" fontId="11" fillId="0" borderId="10" xfId="42" applyNumberFormat="1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43" fontId="10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177" fontId="9" fillId="0" borderId="10" xfId="0" applyNumberFormat="1" applyFont="1" applyFill="1" applyBorder="1" applyAlignment="1">
      <alignment vertical="center"/>
    </xf>
    <xf numFmtId="43" fontId="10" fillId="0" borderId="10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185" fontId="10" fillId="0" borderId="15" xfId="42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186" fontId="9" fillId="0" borderId="10" xfId="42" applyNumberFormat="1" applyFont="1" applyFill="1" applyBorder="1" applyAlignment="1">
      <alignment vertical="center"/>
    </xf>
    <xf numFmtId="177" fontId="9" fillId="0" borderId="10" xfId="42" applyNumberFormat="1" applyFont="1" applyFill="1" applyBorder="1" applyAlignment="1">
      <alignment vertical="center" wrapText="1"/>
    </xf>
    <xf numFmtId="179" fontId="10" fillId="0" borderId="10" xfId="42" applyNumberFormat="1" applyFont="1" applyFill="1" applyBorder="1" applyAlignment="1">
      <alignment vertical="center"/>
    </xf>
    <xf numFmtId="185" fontId="52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10" fillId="0" borderId="10" xfId="0" applyFont="1" applyFill="1" applyBorder="1" applyAlignment="1" quotePrefix="1">
      <alignment vertical="center" wrapText="1"/>
    </xf>
    <xf numFmtId="185" fontId="9" fillId="32" borderId="10" xfId="42" applyNumberFormat="1" applyFont="1" applyFill="1" applyBorder="1" applyAlignment="1">
      <alignment vertical="center"/>
    </xf>
    <xf numFmtId="185" fontId="10" fillId="32" borderId="10" xfId="42" applyNumberFormat="1" applyFont="1" applyFill="1" applyBorder="1" applyAlignment="1">
      <alignment vertical="center"/>
    </xf>
    <xf numFmtId="43" fontId="10" fillId="32" borderId="10" xfId="42" applyNumberFormat="1" applyFont="1" applyFill="1" applyBorder="1" applyAlignment="1">
      <alignment vertical="center"/>
    </xf>
    <xf numFmtId="185" fontId="13" fillId="32" borderId="10" xfId="42" applyNumberFormat="1" applyFont="1" applyFill="1" applyBorder="1" applyAlignment="1">
      <alignment vertical="center"/>
    </xf>
    <xf numFmtId="185" fontId="10" fillId="32" borderId="10" xfId="0" applyNumberFormat="1" applyFont="1" applyFill="1" applyBorder="1" applyAlignment="1">
      <alignment vertical="center"/>
    </xf>
    <xf numFmtId="185" fontId="13" fillId="32" borderId="10" xfId="0" applyNumberFormat="1" applyFont="1" applyFill="1" applyBorder="1" applyAlignment="1">
      <alignment vertical="center"/>
    </xf>
    <xf numFmtId="43" fontId="9" fillId="32" borderId="10" xfId="42" applyNumberFormat="1" applyFont="1" applyFill="1" applyBorder="1" applyAlignment="1">
      <alignment vertical="center"/>
    </xf>
    <xf numFmtId="185" fontId="9" fillId="32" borderId="10" xfId="42" applyNumberFormat="1" applyFont="1" applyFill="1" applyBorder="1" applyAlignment="1">
      <alignment vertical="center" wrapText="1"/>
    </xf>
    <xf numFmtId="185" fontId="10" fillId="0" borderId="11" xfId="42" applyNumberFormat="1" applyFont="1" applyFill="1" applyBorder="1" applyAlignment="1">
      <alignment horizontal="center" vertical="center"/>
    </xf>
    <xf numFmtId="185" fontId="10" fillId="0" borderId="13" xfId="4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5" fontId="9" fillId="0" borderId="11" xfId="42" applyNumberFormat="1" applyFont="1" applyFill="1" applyBorder="1" applyAlignment="1">
      <alignment horizontal="center" vertical="center" wrapText="1"/>
    </xf>
    <xf numFmtId="185" fontId="9" fillId="0" borderId="12" xfId="42" applyNumberFormat="1" applyFont="1" applyFill="1" applyBorder="1" applyAlignment="1">
      <alignment horizontal="center" vertical="center" wrapText="1"/>
    </xf>
    <xf numFmtId="185" fontId="9" fillId="0" borderId="13" xfId="42" applyNumberFormat="1" applyFont="1" applyFill="1" applyBorder="1" applyAlignment="1">
      <alignment horizontal="center" vertical="center" wrapText="1"/>
    </xf>
    <xf numFmtId="43" fontId="9" fillId="0" borderId="11" xfId="42" applyFont="1" applyFill="1" applyBorder="1" applyAlignment="1">
      <alignment horizontal="center" vertical="center" wrapText="1"/>
    </xf>
    <xf numFmtId="43" fontId="9" fillId="0" borderId="12" xfId="42" applyFont="1" applyFill="1" applyBorder="1" applyAlignment="1">
      <alignment horizontal="center" vertical="center" wrapText="1"/>
    </xf>
    <xf numFmtId="43" fontId="9" fillId="0" borderId="13" xfId="42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omma 2" xfId="44"/>
    <cellStyle name="Comma 7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0"/>
  <sheetViews>
    <sheetView tabSelected="1" zoomScale="85" zoomScaleNormal="85" workbookViewId="0" topLeftCell="A2">
      <pane xSplit="6" ySplit="7" topLeftCell="G17" activePane="bottomRight" state="frozen"/>
      <selection pane="topLeft" activeCell="A2" sqref="A2"/>
      <selection pane="topRight" activeCell="G2" sqref="G2"/>
      <selection pane="bottomLeft" activeCell="A9" sqref="A9"/>
      <selection pane="bottomRight" activeCell="A4" sqref="A4:AC4"/>
    </sheetView>
  </sheetViews>
  <sheetFormatPr defaultColWidth="9.140625" defaultRowHeight="12.75"/>
  <cols>
    <col min="1" max="1" width="4.57421875" style="19" customWidth="1"/>
    <col min="2" max="2" width="18.7109375" style="52" customWidth="1"/>
    <col min="3" max="3" width="5.00390625" style="19" customWidth="1"/>
    <col min="4" max="4" width="10.7109375" style="8" hidden="1" customWidth="1"/>
    <col min="5" max="5" width="11.140625" style="19" customWidth="1"/>
    <col min="6" max="6" width="11.28125" style="19" customWidth="1"/>
    <col min="7" max="7" width="12.8515625" style="9" customWidth="1"/>
    <col min="8" max="8" width="3.8515625" style="9" hidden="1" customWidth="1"/>
    <col min="9" max="9" width="3.140625" style="9" hidden="1" customWidth="1"/>
    <col min="10" max="10" width="5.421875" style="9" hidden="1" customWidth="1"/>
    <col min="11" max="12" width="11.8515625" style="19" customWidth="1"/>
    <col min="13" max="13" width="10.00390625" style="19" customWidth="1"/>
    <col min="14" max="14" width="10.140625" style="19" customWidth="1"/>
    <col min="15" max="15" width="11.00390625" style="19" customWidth="1"/>
    <col min="16" max="16" width="9.8515625" style="19" customWidth="1"/>
    <col min="17" max="17" width="11.00390625" style="19" customWidth="1"/>
    <col min="18" max="19" width="10.140625" style="19" customWidth="1"/>
    <col min="20" max="20" width="10.28125" style="19" customWidth="1"/>
    <col min="21" max="21" width="10.140625" style="19" customWidth="1"/>
    <col min="22" max="22" width="10.7109375" style="19" customWidth="1"/>
    <col min="23" max="24" width="10.140625" style="19" customWidth="1"/>
    <col min="25" max="25" width="10.8515625" style="19" customWidth="1"/>
    <col min="26" max="26" width="11.00390625" style="19" customWidth="1"/>
    <col min="27" max="29" width="10.140625" style="19" customWidth="1"/>
    <col min="30" max="30" width="0" style="19" hidden="1" customWidth="1"/>
    <col min="31" max="31" width="14.140625" style="19" customWidth="1"/>
    <col min="32" max="16384" width="9.140625" style="19" customWidth="1"/>
  </cols>
  <sheetData>
    <row r="1" spans="1:29" ht="12.75" hidden="1">
      <c r="A1" s="73"/>
      <c r="B1" s="73"/>
      <c r="C1" s="73"/>
      <c r="D1" s="73"/>
      <c r="E1" s="73"/>
      <c r="F1" s="17"/>
      <c r="G1" s="3"/>
      <c r="H1" s="3"/>
      <c r="I1" s="3"/>
      <c r="J1" s="3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8.75" customHeight="1">
      <c r="A2" s="75" t="s">
        <v>124</v>
      </c>
      <c r="B2" s="75"/>
      <c r="C2" s="75"/>
      <c r="D2" s="75"/>
      <c r="E2" s="75"/>
      <c r="F2" s="18"/>
      <c r="G2" s="3"/>
      <c r="H2" s="3"/>
      <c r="I2" s="3"/>
      <c r="J2" s="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</row>
    <row r="3" spans="1:29" ht="18.75">
      <c r="A3" s="76" t="s">
        <v>93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1:29" ht="15.75">
      <c r="A4" s="77" t="s">
        <v>141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29" ht="12.75">
      <c r="A5" s="18"/>
      <c r="B5" s="20"/>
      <c r="C5" s="18"/>
      <c r="D5" s="18"/>
      <c r="E5" s="21"/>
      <c r="F5" s="22"/>
      <c r="G5" s="3"/>
      <c r="H5" s="3"/>
      <c r="I5" s="3"/>
      <c r="J5" s="3"/>
      <c r="K5" s="22"/>
      <c r="L5" s="18"/>
      <c r="M5" s="22"/>
      <c r="N5" s="22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30" ht="20.25" customHeight="1">
      <c r="A6" s="78" t="s">
        <v>5</v>
      </c>
      <c r="B6" s="78" t="s">
        <v>0</v>
      </c>
      <c r="C6" s="78" t="s">
        <v>4</v>
      </c>
      <c r="D6" s="81" t="s">
        <v>6</v>
      </c>
      <c r="E6" s="78" t="s">
        <v>91</v>
      </c>
      <c r="F6" s="78" t="s">
        <v>92</v>
      </c>
      <c r="G6" s="84" t="s">
        <v>95</v>
      </c>
      <c r="H6" s="13"/>
      <c r="I6" s="13"/>
      <c r="J6" s="84" t="s">
        <v>118</v>
      </c>
      <c r="K6" s="87" t="s">
        <v>116</v>
      </c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8"/>
      <c r="AD6" s="70" t="s">
        <v>117</v>
      </c>
    </row>
    <row r="7" spans="1:30" ht="28.5" customHeight="1">
      <c r="A7" s="80"/>
      <c r="B7" s="80"/>
      <c r="C7" s="80"/>
      <c r="D7" s="82"/>
      <c r="E7" s="80"/>
      <c r="F7" s="80"/>
      <c r="G7" s="85"/>
      <c r="H7" s="14"/>
      <c r="I7" s="14"/>
      <c r="J7" s="85"/>
      <c r="K7" s="89" t="s">
        <v>11</v>
      </c>
      <c r="L7" s="78" t="s">
        <v>12</v>
      </c>
      <c r="M7" s="78" t="s">
        <v>13</v>
      </c>
      <c r="N7" s="78" t="s">
        <v>14</v>
      </c>
      <c r="O7" s="78" t="s">
        <v>15</v>
      </c>
      <c r="P7" s="78" t="s">
        <v>16</v>
      </c>
      <c r="Q7" s="78" t="s">
        <v>17</v>
      </c>
      <c r="R7" s="78" t="s">
        <v>18</v>
      </c>
      <c r="S7" s="78" t="s">
        <v>19</v>
      </c>
      <c r="T7" s="78" t="s">
        <v>20</v>
      </c>
      <c r="U7" s="78" t="s">
        <v>21</v>
      </c>
      <c r="V7" s="78" t="s">
        <v>22</v>
      </c>
      <c r="W7" s="78" t="s">
        <v>23</v>
      </c>
      <c r="X7" s="78" t="s">
        <v>24</v>
      </c>
      <c r="Y7" s="78" t="s">
        <v>25</v>
      </c>
      <c r="Z7" s="78" t="s">
        <v>26</v>
      </c>
      <c r="AA7" s="78" t="s">
        <v>27</v>
      </c>
      <c r="AB7" s="78" t="s">
        <v>28</v>
      </c>
      <c r="AC7" s="78" t="s">
        <v>29</v>
      </c>
      <c r="AD7" s="71"/>
    </row>
    <row r="8" spans="1:30" ht="48" customHeight="1">
      <c r="A8" s="79"/>
      <c r="B8" s="79"/>
      <c r="C8" s="79"/>
      <c r="D8" s="83"/>
      <c r="E8" s="79"/>
      <c r="F8" s="79"/>
      <c r="G8" s="86"/>
      <c r="H8" s="15"/>
      <c r="I8" s="15"/>
      <c r="J8" s="86"/>
      <c r="K8" s="9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2"/>
    </row>
    <row r="9" spans="1:30" ht="15.75" customHeight="1">
      <c r="A9" s="6" t="s">
        <v>30</v>
      </c>
      <c r="B9" s="7" t="s">
        <v>31</v>
      </c>
      <c r="C9" s="6"/>
      <c r="D9" s="23"/>
      <c r="E9" s="24"/>
      <c r="F9" s="24"/>
      <c r="G9" s="1"/>
      <c r="H9" s="1"/>
      <c r="I9" s="1"/>
      <c r="J9" s="1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25"/>
      <c r="AD9" s="26"/>
    </row>
    <row r="10" spans="1:30" ht="25.5">
      <c r="A10" s="6" t="s">
        <v>1</v>
      </c>
      <c r="B10" s="7" t="s">
        <v>78</v>
      </c>
      <c r="C10" s="6"/>
      <c r="D10" s="2"/>
      <c r="E10" s="24"/>
      <c r="F10" s="24"/>
      <c r="G10" s="4"/>
      <c r="H10" s="4"/>
      <c r="I10" s="4"/>
      <c r="J10" s="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5"/>
      <c r="AC10" s="25"/>
      <c r="AD10" s="26"/>
    </row>
    <row r="11" spans="1:30" s="32" customFormat="1" ht="27">
      <c r="A11" s="27" t="s">
        <v>32</v>
      </c>
      <c r="B11" s="28" t="s">
        <v>79</v>
      </c>
      <c r="C11" s="27"/>
      <c r="D11" s="29">
        <f aca="true" t="shared" si="0" ref="D11:F12">D18+D34</f>
        <v>13006.4</v>
      </c>
      <c r="E11" s="30">
        <f t="shared" si="0"/>
        <v>12526.4</v>
      </c>
      <c r="F11" s="30">
        <f t="shared" si="0"/>
        <v>12121.8</v>
      </c>
      <c r="G11" s="60">
        <f>K11+L11+M11+N11+O11+P11+Q11+R11+S11+T11+U11+V11+W11+X11+Y11+Z11+AA11+AB11+AC11</f>
        <v>12872</v>
      </c>
      <c r="H11" s="60">
        <f>+SUM(K11:AC11)</f>
        <v>12872</v>
      </c>
      <c r="I11" s="60">
        <f>+SUM(K11:AC11)</f>
        <v>12872</v>
      </c>
      <c r="J11" s="60">
        <v>12872</v>
      </c>
      <c r="K11" s="63">
        <f aca="true" t="shared" si="1" ref="K11:AC12">K18+K34</f>
        <v>250</v>
      </c>
      <c r="L11" s="63">
        <f t="shared" si="1"/>
        <v>415</v>
      </c>
      <c r="M11" s="63">
        <f t="shared" si="1"/>
        <v>92</v>
      </c>
      <c r="N11" s="63">
        <f t="shared" si="1"/>
        <v>329</v>
      </c>
      <c r="O11" s="63">
        <f t="shared" si="1"/>
        <v>394</v>
      </c>
      <c r="P11" s="63">
        <f t="shared" si="1"/>
        <v>101</v>
      </c>
      <c r="Q11" s="63">
        <f t="shared" si="1"/>
        <v>524</v>
      </c>
      <c r="R11" s="63">
        <f t="shared" si="1"/>
        <v>556</v>
      </c>
      <c r="S11" s="63">
        <f t="shared" si="1"/>
        <v>570</v>
      </c>
      <c r="T11" s="63">
        <f t="shared" si="1"/>
        <v>348</v>
      </c>
      <c r="U11" s="63">
        <f t="shared" si="1"/>
        <v>270</v>
      </c>
      <c r="V11" s="63">
        <f t="shared" si="1"/>
        <v>980</v>
      </c>
      <c r="W11" s="63">
        <f t="shared" si="1"/>
        <v>910</v>
      </c>
      <c r="X11" s="63">
        <f t="shared" si="1"/>
        <v>445</v>
      </c>
      <c r="Y11" s="63">
        <f t="shared" si="1"/>
        <v>836</v>
      </c>
      <c r="Z11" s="63">
        <f t="shared" si="1"/>
        <v>1101</v>
      </c>
      <c r="AA11" s="63">
        <f t="shared" si="1"/>
        <v>1893</v>
      </c>
      <c r="AB11" s="63">
        <f t="shared" si="1"/>
        <v>1585</v>
      </c>
      <c r="AC11" s="63">
        <f t="shared" si="1"/>
        <v>1273</v>
      </c>
      <c r="AD11" s="31"/>
    </row>
    <row r="12" spans="1:30" ht="34.5" customHeight="1">
      <c r="A12" s="27" t="s">
        <v>32</v>
      </c>
      <c r="B12" s="28" t="s">
        <v>80</v>
      </c>
      <c r="C12" s="27" t="s">
        <v>33</v>
      </c>
      <c r="D12" s="29">
        <f t="shared" si="0"/>
        <v>36630.520000000004</v>
      </c>
      <c r="E12" s="30">
        <f t="shared" si="0"/>
        <v>36161.433999999994</v>
      </c>
      <c r="F12" s="30">
        <f t="shared" si="0"/>
        <v>37554.509999999995</v>
      </c>
      <c r="G12" s="2">
        <f>+G19+G35</f>
        <v>38099.001</v>
      </c>
      <c r="H12" s="2">
        <f aca="true" t="shared" si="2" ref="H12:H75">+SUM(K12:AC12)</f>
        <v>38099.001</v>
      </c>
      <c r="I12" s="2">
        <f>+SUM(K12:AC12)</f>
        <v>38099.001</v>
      </c>
      <c r="J12" s="4"/>
      <c r="K12" s="30">
        <f>K19+K35</f>
        <v>1370</v>
      </c>
      <c r="L12" s="30">
        <f t="shared" si="1"/>
        <v>1776</v>
      </c>
      <c r="M12" s="30">
        <f t="shared" si="1"/>
        <v>459.454</v>
      </c>
      <c r="N12" s="30">
        <f t="shared" si="1"/>
        <v>938.547</v>
      </c>
      <c r="O12" s="30">
        <f t="shared" si="1"/>
        <v>1175.7</v>
      </c>
      <c r="P12" s="30">
        <f t="shared" si="1"/>
        <v>564.4</v>
      </c>
      <c r="Q12" s="30">
        <f t="shared" si="1"/>
        <v>2644.9</v>
      </c>
      <c r="R12" s="30">
        <f t="shared" si="1"/>
        <v>2675.5</v>
      </c>
      <c r="S12" s="30">
        <f t="shared" si="1"/>
        <v>2390.6</v>
      </c>
      <c r="T12" s="30">
        <f t="shared" si="1"/>
        <v>986.8</v>
      </c>
      <c r="U12" s="30">
        <f t="shared" si="1"/>
        <v>952</v>
      </c>
      <c r="V12" s="30">
        <f t="shared" si="1"/>
        <v>3306</v>
      </c>
      <c r="W12" s="30">
        <f t="shared" si="1"/>
        <v>1571</v>
      </c>
      <c r="X12" s="30">
        <f t="shared" si="1"/>
        <v>922</v>
      </c>
      <c r="Y12" s="30">
        <f t="shared" si="1"/>
        <v>2225.6</v>
      </c>
      <c r="Z12" s="30">
        <f t="shared" si="1"/>
        <v>2710.6</v>
      </c>
      <c r="AA12" s="30">
        <f t="shared" si="1"/>
        <v>4481.8</v>
      </c>
      <c r="AB12" s="30">
        <f t="shared" si="1"/>
        <v>4038</v>
      </c>
      <c r="AC12" s="30">
        <f t="shared" si="1"/>
        <v>2910.1</v>
      </c>
      <c r="AD12" s="26"/>
    </row>
    <row r="13" spans="1:30" ht="21" customHeight="1">
      <c r="A13" s="27"/>
      <c r="B13" s="33" t="s">
        <v>34</v>
      </c>
      <c r="C13" s="27"/>
      <c r="D13" s="5"/>
      <c r="E13" s="29"/>
      <c r="F13" s="29"/>
      <c r="G13" s="2">
        <f aca="true" t="shared" si="3" ref="G13:G76">K13+L13+M13+N13+O13+P13+Q13+R13+S13+T13+U13+V13+W13+X13+Y13+Z13+AA13+AB13+AC13</f>
        <v>0</v>
      </c>
      <c r="H13" s="2">
        <f t="shared" si="2"/>
        <v>0</v>
      </c>
      <c r="I13" s="2">
        <f aca="true" t="shared" si="4" ref="I13:I75">+SUM(K13:AC13)</f>
        <v>0</v>
      </c>
      <c r="J13" s="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25"/>
      <c r="AC13" s="25"/>
      <c r="AD13" s="26"/>
    </row>
    <row r="14" spans="1:30" ht="13.5">
      <c r="A14" s="27"/>
      <c r="B14" s="34" t="s">
        <v>81</v>
      </c>
      <c r="C14" s="35" t="s">
        <v>33</v>
      </c>
      <c r="D14" s="5">
        <f>D19</f>
        <v>18282.22</v>
      </c>
      <c r="E14" s="5">
        <f>E24+E28+E32</f>
        <v>19207.433999999997</v>
      </c>
      <c r="F14" s="5">
        <f>F24+F28+F32</f>
        <v>19497.26</v>
      </c>
      <c r="G14" s="61">
        <f t="shared" si="3"/>
        <v>19808.000999999997</v>
      </c>
      <c r="H14" s="60">
        <f t="shared" si="2"/>
        <v>19808.000999999997</v>
      </c>
      <c r="I14" s="60">
        <f t="shared" si="4"/>
        <v>19808.000999999997</v>
      </c>
      <c r="J14" s="60"/>
      <c r="K14" s="61">
        <f aca="true" t="shared" si="5" ref="K14:AC14">K24+K28+K32</f>
        <v>1370</v>
      </c>
      <c r="L14" s="61">
        <f t="shared" si="5"/>
        <v>1639</v>
      </c>
      <c r="M14" s="61">
        <f t="shared" si="5"/>
        <v>459.454</v>
      </c>
      <c r="N14" s="61">
        <f t="shared" si="5"/>
        <v>718.547</v>
      </c>
      <c r="O14" s="61">
        <f t="shared" si="5"/>
        <v>763.2</v>
      </c>
      <c r="P14" s="61">
        <f t="shared" si="5"/>
        <v>564.4</v>
      </c>
      <c r="Q14" s="61">
        <f t="shared" si="5"/>
        <v>2452.4</v>
      </c>
      <c r="R14" s="61">
        <f t="shared" si="5"/>
        <v>2264.5</v>
      </c>
      <c r="S14" s="61">
        <f t="shared" si="5"/>
        <v>1676.6</v>
      </c>
      <c r="T14" s="61">
        <f t="shared" si="5"/>
        <v>491.8</v>
      </c>
      <c r="U14" s="61">
        <f t="shared" si="5"/>
        <v>567</v>
      </c>
      <c r="V14" s="61">
        <f t="shared" si="5"/>
        <v>1752</v>
      </c>
      <c r="W14" s="61">
        <f t="shared" si="5"/>
        <v>966</v>
      </c>
      <c r="X14" s="61">
        <f t="shared" si="5"/>
        <v>301</v>
      </c>
      <c r="Y14" s="61">
        <f t="shared" si="5"/>
        <v>601.6</v>
      </c>
      <c r="Z14" s="61">
        <f t="shared" si="5"/>
        <v>260.6</v>
      </c>
      <c r="AA14" s="61">
        <f t="shared" si="5"/>
        <v>1291.8</v>
      </c>
      <c r="AB14" s="61">
        <f t="shared" si="5"/>
        <v>958</v>
      </c>
      <c r="AC14" s="61">
        <f t="shared" si="5"/>
        <v>710.1</v>
      </c>
      <c r="AD14" s="26"/>
    </row>
    <row r="15" spans="1:30" ht="25.5">
      <c r="A15" s="27"/>
      <c r="B15" s="34" t="s">
        <v>82</v>
      </c>
      <c r="C15" s="35" t="s">
        <v>33</v>
      </c>
      <c r="D15" s="5">
        <f>D24+D28</f>
        <v>13603.28</v>
      </c>
      <c r="E15" s="25">
        <f>E24+E28</f>
        <v>14685.433999999997</v>
      </c>
      <c r="F15" s="25">
        <f>F24+F28</f>
        <v>14997.259999999998</v>
      </c>
      <c r="G15" s="61">
        <f t="shared" si="3"/>
        <v>15118.001</v>
      </c>
      <c r="H15" s="60">
        <f t="shared" si="2"/>
        <v>15118.001</v>
      </c>
      <c r="I15" s="60">
        <f t="shared" si="4"/>
        <v>15118.001</v>
      </c>
      <c r="J15" s="60"/>
      <c r="K15" s="64">
        <f aca="true" t="shared" si="6" ref="K15:AC15">K24+K28</f>
        <v>1370</v>
      </c>
      <c r="L15" s="64">
        <f t="shared" si="6"/>
        <v>1520</v>
      </c>
      <c r="M15" s="64">
        <f t="shared" si="6"/>
        <v>459.454</v>
      </c>
      <c r="N15" s="64">
        <f t="shared" si="6"/>
        <v>522.547</v>
      </c>
      <c r="O15" s="64">
        <f t="shared" si="6"/>
        <v>581.2</v>
      </c>
      <c r="P15" s="64">
        <f t="shared" si="6"/>
        <v>564.4</v>
      </c>
      <c r="Q15" s="64">
        <f t="shared" si="6"/>
        <v>2438.4</v>
      </c>
      <c r="R15" s="64">
        <f t="shared" si="6"/>
        <v>2264.5</v>
      </c>
      <c r="S15" s="64">
        <f t="shared" si="6"/>
        <v>1662.6</v>
      </c>
      <c r="T15" s="64">
        <f t="shared" si="6"/>
        <v>351.8</v>
      </c>
      <c r="U15" s="64">
        <f t="shared" si="6"/>
        <v>525</v>
      </c>
      <c r="V15" s="64">
        <f t="shared" si="6"/>
        <v>1584</v>
      </c>
      <c r="W15" s="64">
        <f t="shared" si="6"/>
        <v>0</v>
      </c>
      <c r="X15" s="64">
        <f t="shared" si="6"/>
        <v>0</v>
      </c>
      <c r="Y15" s="64">
        <f t="shared" si="6"/>
        <v>349.6</v>
      </c>
      <c r="Z15" s="64">
        <f t="shared" si="6"/>
        <v>50.6</v>
      </c>
      <c r="AA15" s="64">
        <f t="shared" si="6"/>
        <v>381.8</v>
      </c>
      <c r="AB15" s="64">
        <f t="shared" si="6"/>
        <v>426</v>
      </c>
      <c r="AC15" s="64">
        <f t="shared" si="6"/>
        <v>66.1</v>
      </c>
      <c r="AD15" s="26"/>
    </row>
    <row r="16" spans="1:30" ht="28.5" customHeight="1">
      <c r="A16" s="36"/>
      <c r="B16" s="34" t="s">
        <v>35</v>
      </c>
      <c r="C16" s="35" t="s">
        <v>7</v>
      </c>
      <c r="D16" s="5">
        <f>D15/D12*100</f>
        <v>37.13646434721647</v>
      </c>
      <c r="E16" s="25">
        <f>E15/E12*100</f>
        <v>40.61076228337626</v>
      </c>
      <c r="F16" s="25">
        <f>F15/F12*100</f>
        <v>39.93464433432896</v>
      </c>
      <c r="G16" s="61">
        <f>G15/G12*100</f>
        <v>39.6808331011094</v>
      </c>
      <c r="H16" s="60">
        <f t="shared" si="2"/>
        <v>914.699910040429</v>
      </c>
      <c r="I16" s="60">
        <f t="shared" si="4"/>
        <v>914.699910040429</v>
      </c>
      <c r="J16" s="61"/>
      <c r="K16" s="64">
        <f aca="true" t="shared" si="7" ref="K16:AC16">K15/K12*100</f>
        <v>100</v>
      </c>
      <c r="L16" s="64">
        <f t="shared" si="7"/>
        <v>85.58558558558559</v>
      </c>
      <c r="M16" s="64">
        <f t="shared" si="7"/>
        <v>100</v>
      </c>
      <c r="N16" s="64">
        <f t="shared" si="7"/>
        <v>55.676167522777234</v>
      </c>
      <c r="O16" s="64">
        <f t="shared" si="7"/>
        <v>49.43437951858468</v>
      </c>
      <c r="P16" s="64">
        <f t="shared" si="7"/>
        <v>100</v>
      </c>
      <c r="Q16" s="64">
        <f t="shared" si="7"/>
        <v>92.19252145638777</v>
      </c>
      <c r="R16" s="64">
        <f t="shared" si="7"/>
        <v>84.63838534853298</v>
      </c>
      <c r="S16" s="64">
        <f t="shared" si="7"/>
        <v>69.54739395967539</v>
      </c>
      <c r="T16" s="64">
        <f t="shared" si="7"/>
        <v>35.65058775841103</v>
      </c>
      <c r="U16" s="64">
        <f t="shared" si="7"/>
        <v>55.14705882352941</v>
      </c>
      <c r="V16" s="64">
        <f t="shared" si="7"/>
        <v>47.91288566243194</v>
      </c>
      <c r="W16" s="64">
        <f t="shared" si="7"/>
        <v>0</v>
      </c>
      <c r="X16" s="64">
        <f t="shared" si="7"/>
        <v>0</v>
      </c>
      <c r="Y16" s="64">
        <f t="shared" si="7"/>
        <v>15.708123652048888</v>
      </c>
      <c r="Z16" s="64">
        <f t="shared" si="7"/>
        <v>1.866745370028776</v>
      </c>
      <c r="AA16" s="64">
        <f t="shared" si="7"/>
        <v>8.518898656789682</v>
      </c>
      <c r="AB16" s="64">
        <f t="shared" si="7"/>
        <v>10.549777117384844</v>
      </c>
      <c r="AC16" s="64">
        <f t="shared" si="7"/>
        <v>2.2713996082608845</v>
      </c>
      <c r="AD16" s="26"/>
    </row>
    <row r="17" spans="1:30" ht="15.75" customHeight="1">
      <c r="A17" s="37">
        <v>1</v>
      </c>
      <c r="B17" s="7" t="s">
        <v>36</v>
      </c>
      <c r="C17" s="35"/>
      <c r="D17" s="5"/>
      <c r="E17" s="29"/>
      <c r="F17" s="29"/>
      <c r="G17" s="2">
        <f t="shared" si="3"/>
        <v>0</v>
      </c>
      <c r="H17" s="2">
        <f t="shared" si="2"/>
        <v>0</v>
      </c>
      <c r="I17" s="2">
        <f t="shared" si="4"/>
        <v>0</v>
      </c>
      <c r="J17" s="2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6"/>
    </row>
    <row r="18" spans="1:30" ht="22.5" customHeight="1">
      <c r="A18" s="6"/>
      <c r="B18" s="33" t="s">
        <v>139</v>
      </c>
      <c r="C18" s="27" t="s">
        <v>37</v>
      </c>
      <c r="D18" s="29">
        <f>D21+D26+D30</f>
        <v>6144.4</v>
      </c>
      <c r="E18" s="30">
        <f>E21+E26+E30</f>
        <v>6011.4</v>
      </c>
      <c r="F18" s="30">
        <f>F21+F26+F30</f>
        <v>5814.3</v>
      </c>
      <c r="G18" s="60">
        <f t="shared" si="3"/>
        <v>6172</v>
      </c>
      <c r="H18" s="60">
        <f t="shared" si="2"/>
        <v>6172</v>
      </c>
      <c r="I18" s="60">
        <f t="shared" si="4"/>
        <v>6172</v>
      </c>
      <c r="J18" s="60"/>
      <c r="K18" s="65">
        <f aca="true" t="shared" si="8" ref="K18:AC18">K21+K30+K26</f>
        <v>250</v>
      </c>
      <c r="L18" s="65">
        <f t="shared" si="8"/>
        <v>365</v>
      </c>
      <c r="M18" s="65">
        <f t="shared" si="8"/>
        <v>92</v>
      </c>
      <c r="N18" s="65">
        <f t="shared" si="8"/>
        <v>249</v>
      </c>
      <c r="O18" s="65">
        <f t="shared" si="8"/>
        <v>244</v>
      </c>
      <c r="P18" s="65">
        <f t="shared" si="8"/>
        <v>101</v>
      </c>
      <c r="Q18" s="65">
        <f t="shared" si="8"/>
        <v>454</v>
      </c>
      <c r="R18" s="65">
        <f t="shared" si="8"/>
        <v>406</v>
      </c>
      <c r="S18" s="65">
        <f t="shared" si="8"/>
        <v>310</v>
      </c>
      <c r="T18" s="65">
        <f t="shared" si="8"/>
        <v>168</v>
      </c>
      <c r="U18" s="65">
        <f t="shared" si="8"/>
        <v>130</v>
      </c>
      <c r="V18" s="65">
        <f t="shared" si="8"/>
        <v>410</v>
      </c>
      <c r="W18" s="65">
        <f t="shared" si="8"/>
        <v>690</v>
      </c>
      <c r="X18" s="65">
        <f t="shared" si="8"/>
        <v>215</v>
      </c>
      <c r="Y18" s="65">
        <f t="shared" si="8"/>
        <v>256</v>
      </c>
      <c r="Z18" s="65">
        <f t="shared" si="8"/>
        <v>161</v>
      </c>
      <c r="AA18" s="65">
        <f t="shared" si="8"/>
        <v>733</v>
      </c>
      <c r="AB18" s="65">
        <f t="shared" si="8"/>
        <v>465</v>
      </c>
      <c r="AC18" s="65">
        <f t="shared" si="8"/>
        <v>473</v>
      </c>
      <c r="AD18" s="26"/>
    </row>
    <row r="19" spans="1:30" ht="22.5" customHeight="1">
      <c r="A19" s="6"/>
      <c r="B19" s="33" t="s">
        <v>140</v>
      </c>
      <c r="C19" s="27" t="s">
        <v>38</v>
      </c>
      <c r="D19" s="29">
        <f>D24+D28+D32</f>
        <v>18282.22</v>
      </c>
      <c r="E19" s="30">
        <f>E24+E28+E32</f>
        <v>19207.433999999997</v>
      </c>
      <c r="F19" s="30">
        <f>F24+F28+F32</f>
        <v>19497.26</v>
      </c>
      <c r="G19" s="60">
        <f t="shared" si="3"/>
        <v>19808.000999999997</v>
      </c>
      <c r="H19" s="60">
        <f t="shared" si="2"/>
        <v>19808.000999999997</v>
      </c>
      <c r="I19" s="60">
        <f t="shared" si="4"/>
        <v>19808.000999999997</v>
      </c>
      <c r="J19" s="60"/>
      <c r="K19" s="65">
        <f aca="true" t="shared" si="9" ref="K19:AC19">K24+K32+K28</f>
        <v>1370</v>
      </c>
      <c r="L19" s="65">
        <f t="shared" si="9"/>
        <v>1639</v>
      </c>
      <c r="M19" s="65">
        <f t="shared" si="9"/>
        <v>459.454</v>
      </c>
      <c r="N19" s="65">
        <f t="shared" si="9"/>
        <v>718.547</v>
      </c>
      <c r="O19" s="65">
        <f t="shared" si="9"/>
        <v>763.2</v>
      </c>
      <c r="P19" s="65">
        <f t="shared" si="9"/>
        <v>564.4</v>
      </c>
      <c r="Q19" s="65">
        <f t="shared" si="9"/>
        <v>2452.4</v>
      </c>
      <c r="R19" s="65">
        <f t="shared" si="9"/>
        <v>2264.5</v>
      </c>
      <c r="S19" s="65">
        <f t="shared" si="9"/>
        <v>1676.6</v>
      </c>
      <c r="T19" s="65">
        <f t="shared" si="9"/>
        <v>491.8</v>
      </c>
      <c r="U19" s="65">
        <f t="shared" si="9"/>
        <v>567</v>
      </c>
      <c r="V19" s="65">
        <f t="shared" si="9"/>
        <v>1752</v>
      </c>
      <c r="W19" s="65">
        <f t="shared" si="9"/>
        <v>966</v>
      </c>
      <c r="X19" s="65">
        <f t="shared" si="9"/>
        <v>301</v>
      </c>
      <c r="Y19" s="65">
        <f t="shared" si="9"/>
        <v>601.6</v>
      </c>
      <c r="Z19" s="65">
        <f t="shared" si="9"/>
        <v>260.6</v>
      </c>
      <c r="AA19" s="65">
        <f t="shared" si="9"/>
        <v>1291.8</v>
      </c>
      <c r="AB19" s="65">
        <f t="shared" si="9"/>
        <v>958</v>
      </c>
      <c r="AC19" s="65">
        <f t="shared" si="9"/>
        <v>710.1</v>
      </c>
      <c r="AD19" s="26"/>
    </row>
    <row r="20" spans="1:30" ht="13.5">
      <c r="A20" s="6" t="s">
        <v>39</v>
      </c>
      <c r="B20" s="7" t="s">
        <v>40</v>
      </c>
      <c r="C20" s="26"/>
      <c r="D20" s="5"/>
      <c r="E20" s="29"/>
      <c r="F20" s="29"/>
      <c r="G20" s="2">
        <f t="shared" si="3"/>
        <v>0</v>
      </c>
      <c r="H20" s="2">
        <f t="shared" si="2"/>
        <v>0</v>
      </c>
      <c r="I20" s="2">
        <f t="shared" si="4"/>
        <v>0</v>
      </c>
      <c r="J20" s="2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5"/>
      <c r="AC20" s="25"/>
      <c r="AD20" s="26"/>
    </row>
    <row r="21" spans="1:30" ht="12.75">
      <c r="A21" s="6"/>
      <c r="B21" s="34" t="s">
        <v>98</v>
      </c>
      <c r="C21" s="35" t="s">
        <v>37</v>
      </c>
      <c r="D21" s="5">
        <v>892</v>
      </c>
      <c r="E21" s="5">
        <v>1025.8</v>
      </c>
      <c r="F21" s="5">
        <v>1048.8</v>
      </c>
      <c r="G21" s="61">
        <f t="shared" si="3"/>
        <v>1055</v>
      </c>
      <c r="H21" s="60">
        <f t="shared" si="2"/>
        <v>1055</v>
      </c>
      <c r="I21" s="60">
        <f t="shared" si="4"/>
        <v>1055</v>
      </c>
      <c r="J21" s="60"/>
      <c r="K21" s="61">
        <v>120</v>
      </c>
      <c r="L21" s="61">
        <v>120</v>
      </c>
      <c r="M21" s="61">
        <v>25</v>
      </c>
      <c r="N21" s="61">
        <v>19</v>
      </c>
      <c r="O21" s="61">
        <v>34</v>
      </c>
      <c r="P21" s="61">
        <v>49</v>
      </c>
      <c r="Q21" s="61">
        <v>162</v>
      </c>
      <c r="R21" s="61">
        <v>161</v>
      </c>
      <c r="S21" s="61">
        <v>110</v>
      </c>
      <c r="T21" s="61">
        <v>30</v>
      </c>
      <c r="U21" s="61">
        <v>50</v>
      </c>
      <c r="V21" s="61">
        <v>134</v>
      </c>
      <c r="W21" s="61"/>
      <c r="X21" s="61"/>
      <c r="Y21" s="61"/>
      <c r="Z21" s="61"/>
      <c r="AA21" s="61"/>
      <c r="AB21" s="64">
        <v>35</v>
      </c>
      <c r="AC21" s="64">
        <v>6</v>
      </c>
      <c r="AD21" s="26"/>
    </row>
    <row r="22" spans="1:30" ht="12.75" hidden="1">
      <c r="A22" s="6"/>
      <c r="B22" s="34" t="s">
        <v>94</v>
      </c>
      <c r="C22" s="35"/>
      <c r="D22" s="5"/>
      <c r="E22" s="5">
        <v>1025.8</v>
      </c>
      <c r="F22" s="5">
        <v>1048.8</v>
      </c>
      <c r="G22" s="61"/>
      <c r="H22" s="60">
        <f t="shared" si="2"/>
        <v>0</v>
      </c>
      <c r="I22" s="60">
        <f t="shared" si="4"/>
        <v>0</v>
      </c>
      <c r="J22" s="60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26"/>
    </row>
    <row r="23" spans="1:30" ht="12.75">
      <c r="A23" s="6"/>
      <c r="B23" s="34" t="s">
        <v>96</v>
      </c>
      <c r="C23" s="35" t="s">
        <v>41</v>
      </c>
      <c r="D23" s="5">
        <v>58.2</v>
      </c>
      <c r="E23" s="5">
        <v>59.3</v>
      </c>
      <c r="F23" s="56">
        <v>59.5</v>
      </c>
      <c r="G23" s="62">
        <f>G24/G21*10</f>
        <v>59.55447393364929</v>
      </c>
      <c r="H23" s="60">
        <f t="shared" si="2"/>
        <v>822.73</v>
      </c>
      <c r="I23" s="60">
        <f t="shared" si="4"/>
        <v>822.73</v>
      </c>
      <c r="J23" s="60"/>
      <c r="K23" s="64">
        <v>60</v>
      </c>
      <c r="L23" s="64">
        <v>60</v>
      </c>
      <c r="M23" s="64">
        <v>57.5</v>
      </c>
      <c r="N23" s="64">
        <v>57.13</v>
      </c>
      <c r="O23" s="64">
        <v>58</v>
      </c>
      <c r="P23" s="64">
        <v>60</v>
      </c>
      <c r="Q23" s="64">
        <v>60</v>
      </c>
      <c r="R23" s="64">
        <v>60</v>
      </c>
      <c r="S23" s="64">
        <v>59.6</v>
      </c>
      <c r="T23" s="64">
        <v>59</v>
      </c>
      <c r="U23" s="64">
        <v>59</v>
      </c>
      <c r="V23" s="64">
        <v>60</v>
      </c>
      <c r="W23" s="64"/>
      <c r="X23" s="64"/>
      <c r="Y23" s="64"/>
      <c r="Z23" s="64"/>
      <c r="AA23" s="64"/>
      <c r="AB23" s="64">
        <v>56</v>
      </c>
      <c r="AC23" s="64">
        <v>56.5</v>
      </c>
      <c r="AD23" s="26"/>
    </row>
    <row r="24" spans="1:30" ht="12.75">
      <c r="A24" s="6"/>
      <c r="B24" s="34" t="s">
        <v>97</v>
      </c>
      <c r="C24" s="35" t="s">
        <v>38</v>
      </c>
      <c r="D24" s="5">
        <f>D23*D21/10</f>
        <v>5191.4400000000005</v>
      </c>
      <c r="E24" s="5">
        <f>E21*E23/10</f>
        <v>6082.994</v>
      </c>
      <c r="F24" s="5">
        <f>+F21*F23/10</f>
        <v>6240.36</v>
      </c>
      <c r="G24" s="61">
        <f>K24+L24+M24+N24+O24+P24+Q24+R24+S24+T24+U24+V24+W24+X24+Y24+Z24+AA24+AB24+AC24</f>
        <v>6282.997</v>
      </c>
      <c r="H24" s="60">
        <f t="shared" si="2"/>
        <v>6282.997</v>
      </c>
      <c r="I24" s="60">
        <f t="shared" si="4"/>
        <v>6282.997</v>
      </c>
      <c r="J24" s="60"/>
      <c r="K24" s="61">
        <f aca="true" t="shared" si="10" ref="K24:AC24">K21*K23/10</f>
        <v>720</v>
      </c>
      <c r="L24" s="61">
        <f t="shared" si="10"/>
        <v>720</v>
      </c>
      <c r="M24" s="61">
        <f>M21*M23/10</f>
        <v>143.75</v>
      </c>
      <c r="N24" s="61">
        <f t="shared" si="10"/>
        <v>108.547</v>
      </c>
      <c r="O24" s="61">
        <f t="shared" si="10"/>
        <v>197.2</v>
      </c>
      <c r="P24" s="61">
        <f t="shared" si="10"/>
        <v>294</v>
      </c>
      <c r="Q24" s="61">
        <f t="shared" si="10"/>
        <v>972</v>
      </c>
      <c r="R24" s="61">
        <f t="shared" si="10"/>
        <v>966</v>
      </c>
      <c r="S24" s="61">
        <f t="shared" si="10"/>
        <v>655.6</v>
      </c>
      <c r="T24" s="61">
        <f t="shared" si="10"/>
        <v>177</v>
      </c>
      <c r="U24" s="61">
        <f t="shared" si="10"/>
        <v>295</v>
      </c>
      <c r="V24" s="61">
        <f t="shared" si="10"/>
        <v>804</v>
      </c>
      <c r="W24" s="61">
        <f t="shared" si="10"/>
        <v>0</v>
      </c>
      <c r="X24" s="61">
        <f t="shared" si="10"/>
        <v>0</v>
      </c>
      <c r="Y24" s="61">
        <f t="shared" si="10"/>
        <v>0</v>
      </c>
      <c r="Z24" s="61">
        <f t="shared" si="10"/>
        <v>0</v>
      </c>
      <c r="AA24" s="61">
        <f t="shared" si="10"/>
        <v>0</v>
      </c>
      <c r="AB24" s="61">
        <f t="shared" si="10"/>
        <v>196</v>
      </c>
      <c r="AC24" s="61">
        <f t="shared" si="10"/>
        <v>33.9</v>
      </c>
      <c r="AD24" s="26"/>
    </row>
    <row r="25" spans="1:30" ht="12.75">
      <c r="A25" s="6" t="s">
        <v>42</v>
      </c>
      <c r="B25" s="7" t="s">
        <v>43</v>
      </c>
      <c r="C25" s="26"/>
      <c r="D25" s="5"/>
      <c r="E25" s="5"/>
      <c r="F25" s="5"/>
      <c r="G25" s="5"/>
      <c r="H25" s="2">
        <f t="shared" si="2"/>
        <v>0</v>
      </c>
      <c r="I25" s="2">
        <f t="shared" si="4"/>
        <v>0</v>
      </c>
      <c r="J25" s="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6"/>
    </row>
    <row r="26" spans="1:30" ht="12.75">
      <c r="A26" s="6"/>
      <c r="B26" s="34" t="s">
        <v>100</v>
      </c>
      <c r="C26" s="35" t="s">
        <v>37</v>
      </c>
      <c r="D26" s="5">
        <v>1734.4</v>
      </c>
      <c r="E26" s="5">
        <v>1755.6</v>
      </c>
      <c r="F26" s="5">
        <v>1765.5</v>
      </c>
      <c r="G26" s="61">
        <f>K26+L26+M26+N26+O26+P26+Q26+R26+S26+T26+U26+V26+W26+X26+Y26+Z26+AA26+AB26+AC26</f>
        <v>1767</v>
      </c>
      <c r="H26" s="60">
        <f t="shared" si="2"/>
        <v>1767</v>
      </c>
      <c r="I26" s="60">
        <f t="shared" si="4"/>
        <v>1767</v>
      </c>
      <c r="J26" s="60">
        <v>1767</v>
      </c>
      <c r="K26" s="61">
        <v>130</v>
      </c>
      <c r="L26" s="61">
        <v>160</v>
      </c>
      <c r="M26" s="61">
        <v>67</v>
      </c>
      <c r="N26" s="61">
        <v>90</v>
      </c>
      <c r="O26" s="61">
        <v>80</v>
      </c>
      <c r="P26" s="61">
        <v>52</v>
      </c>
      <c r="Q26" s="61">
        <v>282</v>
      </c>
      <c r="R26" s="61">
        <v>245</v>
      </c>
      <c r="S26" s="61">
        <v>190</v>
      </c>
      <c r="T26" s="61">
        <v>38</v>
      </c>
      <c r="U26" s="61">
        <v>50</v>
      </c>
      <c r="V26" s="61">
        <v>156</v>
      </c>
      <c r="W26" s="61">
        <v>0</v>
      </c>
      <c r="X26" s="61">
        <v>0</v>
      </c>
      <c r="Y26" s="61">
        <v>76</v>
      </c>
      <c r="Z26" s="61">
        <v>11</v>
      </c>
      <c r="AA26" s="61">
        <v>83</v>
      </c>
      <c r="AB26" s="61">
        <v>50</v>
      </c>
      <c r="AC26" s="61">
        <v>7</v>
      </c>
      <c r="AD26" s="26"/>
    </row>
    <row r="27" spans="1:30" ht="12.75">
      <c r="A27" s="6"/>
      <c r="B27" s="34" t="s">
        <v>99</v>
      </c>
      <c r="C27" s="35" t="s">
        <v>41</v>
      </c>
      <c r="D27" s="5">
        <v>48.5</v>
      </c>
      <c r="E27" s="25">
        <v>49</v>
      </c>
      <c r="F27" s="25">
        <v>49.6</v>
      </c>
      <c r="G27" s="61">
        <f>G28/G26*10</f>
        <v>50.00002263723826</v>
      </c>
      <c r="H27" s="60">
        <f t="shared" si="2"/>
        <v>823.12</v>
      </c>
      <c r="I27" s="60">
        <f t="shared" si="4"/>
        <v>823.12</v>
      </c>
      <c r="J27" s="60"/>
      <c r="K27" s="61">
        <v>50</v>
      </c>
      <c r="L27" s="61">
        <v>50</v>
      </c>
      <c r="M27" s="61">
        <v>47.12</v>
      </c>
      <c r="N27" s="61">
        <v>46</v>
      </c>
      <c r="O27" s="61">
        <v>48</v>
      </c>
      <c r="P27" s="61">
        <v>52</v>
      </c>
      <c r="Q27" s="61">
        <v>52</v>
      </c>
      <c r="R27" s="61">
        <v>53</v>
      </c>
      <c r="S27" s="61">
        <v>53</v>
      </c>
      <c r="T27" s="61">
        <v>46</v>
      </c>
      <c r="U27" s="61">
        <v>46</v>
      </c>
      <c r="V27" s="61">
        <v>50</v>
      </c>
      <c r="W27" s="61"/>
      <c r="X27" s="61">
        <v>0</v>
      </c>
      <c r="Y27" s="61">
        <v>46</v>
      </c>
      <c r="Z27" s="61">
        <v>46</v>
      </c>
      <c r="AA27" s="61">
        <v>46</v>
      </c>
      <c r="AB27" s="61">
        <v>46</v>
      </c>
      <c r="AC27" s="61">
        <v>46</v>
      </c>
      <c r="AD27" s="26"/>
    </row>
    <row r="28" spans="1:30" ht="12.75">
      <c r="A28" s="6"/>
      <c r="B28" s="34" t="s">
        <v>101</v>
      </c>
      <c r="C28" s="35" t="s">
        <v>38</v>
      </c>
      <c r="D28" s="5">
        <f>D26*D27/10</f>
        <v>8411.84</v>
      </c>
      <c r="E28" s="5">
        <f>E26*E27/10</f>
        <v>8602.439999999999</v>
      </c>
      <c r="F28" s="5">
        <v>8756.9</v>
      </c>
      <c r="G28" s="61">
        <f t="shared" si="3"/>
        <v>8835.004</v>
      </c>
      <c r="H28" s="60">
        <f t="shared" si="2"/>
        <v>8835.004</v>
      </c>
      <c r="I28" s="60">
        <f t="shared" si="4"/>
        <v>8835.004</v>
      </c>
      <c r="J28" s="60"/>
      <c r="K28" s="61">
        <f aca="true" t="shared" si="11" ref="K28:AA28">K26*K27/10</f>
        <v>650</v>
      </c>
      <c r="L28" s="61">
        <f t="shared" si="11"/>
        <v>800</v>
      </c>
      <c r="M28" s="61">
        <f t="shared" si="11"/>
        <v>315.704</v>
      </c>
      <c r="N28" s="61">
        <f t="shared" si="11"/>
        <v>414</v>
      </c>
      <c r="O28" s="61">
        <f t="shared" si="11"/>
        <v>384</v>
      </c>
      <c r="P28" s="61">
        <f t="shared" si="11"/>
        <v>270.4</v>
      </c>
      <c r="Q28" s="61">
        <f t="shared" si="11"/>
        <v>1466.4</v>
      </c>
      <c r="R28" s="61">
        <f t="shared" si="11"/>
        <v>1298.5</v>
      </c>
      <c r="S28" s="61">
        <f t="shared" si="11"/>
        <v>1007</v>
      </c>
      <c r="T28" s="61">
        <f t="shared" si="11"/>
        <v>174.8</v>
      </c>
      <c r="U28" s="61">
        <f t="shared" si="11"/>
        <v>230</v>
      </c>
      <c r="V28" s="61">
        <f t="shared" si="11"/>
        <v>780</v>
      </c>
      <c r="W28" s="61">
        <f t="shared" si="11"/>
        <v>0</v>
      </c>
      <c r="X28" s="61">
        <f t="shared" si="11"/>
        <v>0</v>
      </c>
      <c r="Y28" s="61">
        <f t="shared" si="11"/>
        <v>349.6</v>
      </c>
      <c r="Z28" s="61">
        <f t="shared" si="11"/>
        <v>50.6</v>
      </c>
      <c r="AA28" s="61">
        <f t="shared" si="11"/>
        <v>381.8</v>
      </c>
      <c r="AB28" s="61">
        <f>AB26*AB27/10</f>
        <v>230</v>
      </c>
      <c r="AC28" s="61">
        <f>AC26*AC27/10</f>
        <v>32.2</v>
      </c>
      <c r="AD28" s="26"/>
    </row>
    <row r="29" spans="1:30" ht="12.75">
      <c r="A29" s="6" t="s">
        <v>44</v>
      </c>
      <c r="B29" s="7" t="s">
        <v>45</v>
      </c>
      <c r="C29" s="26"/>
      <c r="D29" s="5"/>
      <c r="E29" s="5"/>
      <c r="F29" s="5"/>
      <c r="G29" s="5"/>
      <c r="H29" s="2">
        <f t="shared" si="2"/>
        <v>0</v>
      </c>
      <c r="I29" s="2">
        <f t="shared" si="4"/>
        <v>0</v>
      </c>
      <c r="J29" s="2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25"/>
      <c r="AC29" s="25"/>
      <c r="AD29" s="26"/>
    </row>
    <row r="30" spans="1:30" ht="12.75">
      <c r="A30" s="6"/>
      <c r="B30" s="34" t="s">
        <v>100</v>
      </c>
      <c r="C30" s="35" t="s">
        <v>37</v>
      </c>
      <c r="D30" s="5">
        <v>3518</v>
      </c>
      <c r="E30" s="5">
        <v>3230</v>
      </c>
      <c r="F30" s="5">
        <v>3000</v>
      </c>
      <c r="G30" s="61">
        <f t="shared" si="3"/>
        <v>3350</v>
      </c>
      <c r="H30" s="60">
        <f t="shared" si="2"/>
        <v>3350</v>
      </c>
      <c r="I30" s="60">
        <f t="shared" si="4"/>
        <v>3350</v>
      </c>
      <c r="J30" s="60">
        <v>3350</v>
      </c>
      <c r="K30" s="61">
        <v>0</v>
      </c>
      <c r="L30" s="61">
        <v>85</v>
      </c>
      <c r="M30" s="61">
        <v>0</v>
      </c>
      <c r="N30" s="61">
        <v>140</v>
      </c>
      <c r="O30" s="61">
        <v>130</v>
      </c>
      <c r="P30" s="61">
        <v>0</v>
      </c>
      <c r="Q30" s="61">
        <v>10</v>
      </c>
      <c r="R30" s="61">
        <v>0</v>
      </c>
      <c r="S30" s="61">
        <v>10</v>
      </c>
      <c r="T30" s="61">
        <v>100</v>
      </c>
      <c r="U30" s="61">
        <v>30</v>
      </c>
      <c r="V30" s="61">
        <v>120</v>
      </c>
      <c r="W30" s="61">
        <v>690</v>
      </c>
      <c r="X30" s="61">
        <v>215</v>
      </c>
      <c r="Y30" s="61">
        <v>180</v>
      </c>
      <c r="Z30" s="61">
        <v>150</v>
      </c>
      <c r="AA30" s="61">
        <v>650</v>
      </c>
      <c r="AB30" s="64">
        <v>380</v>
      </c>
      <c r="AC30" s="64">
        <v>460</v>
      </c>
      <c r="AD30" s="26"/>
    </row>
    <row r="31" spans="1:30" ht="12.75">
      <c r="A31" s="6"/>
      <c r="B31" s="34" t="s">
        <v>99</v>
      </c>
      <c r="C31" s="35" t="s">
        <v>41</v>
      </c>
      <c r="D31" s="5">
        <v>13.3</v>
      </c>
      <c r="E31" s="5">
        <v>14</v>
      </c>
      <c r="F31" s="5">
        <v>15</v>
      </c>
      <c r="G31" s="61">
        <f>G32/G30*10</f>
        <v>14</v>
      </c>
      <c r="H31" s="60">
        <f t="shared" si="2"/>
        <v>238</v>
      </c>
      <c r="I31" s="60">
        <f t="shared" si="4"/>
        <v>238</v>
      </c>
      <c r="J31" s="60"/>
      <c r="K31" s="61"/>
      <c r="L31" s="61">
        <v>14</v>
      </c>
      <c r="M31" s="61">
        <v>14</v>
      </c>
      <c r="N31" s="61">
        <v>14</v>
      </c>
      <c r="O31" s="61">
        <v>14</v>
      </c>
      <c r="P31" s="61"/>
      <c r="Q31" s="61">
        <v>14</v>
      </c>
      <c r="R31" s="61">
        <v>14</v>
      </c>
      <c r="S31" s="61">
        <v>14</v>
      </c>
      <c r="T31" s="61">
        <v>14</v>
      </c>
      <c r="U31" s="61">
        <v>14</v>
      </c>
      <c r="V31" s="61">
        <v>14</v>
      </c>
      <c r="W31" s="61">
        <v>14</v>
      </c>
      <c r="X31" s="61">
        <v>14</v>
      </c>
      <c r="Y31" s="61">
        <v>14</v>
      </c>
      <c r="Z31" s="61">
        <v>14</v>
      </c>
      <c r="AA31" s="61">
        <v>14</v>
      </c>
      <c r="AB31" s="61">
        <v>14</v>
      </c>
      <c r="AC31" s="61">
        <v>14</v>
      </c>
      <c r="AD31" s="26"/>
    </row>
    <row r="32" spans="1:30" ht="12.75">
      <c r="A32" s="6"/>
      <c r="B32" s="34" t="s">
        <v>101</v>
      </c>
      <c r="C32" s="35" t="s">
        <v>38</v>
      </c>
      <c r="D32" s="5">
        <f>D30*D31/10</f>
        <v>4678.9400000000005</v>
      </c>
      <c r="E32" s="5">
        <f>E30*E31/10</f>
        <v>4522</v>
      </c>
      <c r="F32" s="5">
        <v>4500</v>
      </c>
      <c r="G32" s="61">
        <f t="shared" si="3"/>
        <v>4690</v>
      </c>
      <c r="H32" s="60">
        <f t="shared" si="2"/>
        <v>4690</v>
      </c>
      <c r="I32" s="60">
        <f t="shared" si="4"/>
        <v>4690</v>
      </c>
      <c r="J32" s="60"/>
      <c r="K32" s="61">
        <f aca="true" t="shared" si="12" ref="K32:AA32">K31*K30/10</f>
        <v>0</v>
      </c>
      <c r="L32" s="61">
        <f t="shared" si="12"/>
        <v>119</v>
      </c>
      <c r="M32" s="61">
        <f t="shared" si="12"/>
        <v>0</v>
      </c>
      <c r="N32" s="61">
        <f t="shared" si="12"/>
        <v>196</v>
      </c>
      <c r="O32" s="61">
        <f t="shared" si="12"/>
        <v>182</v>
      </c>
      <c r="P32" s="61">
        <f t="shared" si="12"/>
        <v>0</v>
      </c>
      <c r="Q32" s="61">
        <f t="shared" si="12"/>
        <v>14</v>
      </c>
      <c r="R32" s="61"/>
      <c r="S32" s="61">
        <f t="shared" si="12"/>
        <v>14</v>
      </c>
      <c r="T32" s="61">
        <f t="shared" si="12"/>
        <v>140</v>
      </c>
      <c r="U32" s="61">
        <f t="shared" si="12"/>
        <v>42</v>
      </c>
      <c r="V32" s="61">
        <f t="shared" si="12"/>
        <v>168</v>
      </c>
      <c r="W32" s="61">
        <f t="shared" si="12"/>
        <v>966</v>
      </c>
      <c r="X32" s="61">
        <f t="shared" si="12"/>
        <v>301</v>
      </c>
      <c r="Y32" s="61">
        <f t="shared" si="12"/>
        <v>252</v>
      </c>
      <c r="Z32" s="61">
        <f t="shared" si="12"/>
        <v>210</v>
      </c>
      <c r="AA32" s="61">
        <f t="shared" si="12"/>
        <v>910</v>
      </c>
      <c r="AB32" s="61">
        <f>AB31*AB30/10</f>
        <v>532</v>
      </c>
      <c r="AC32" s="61">
        <f>AC31*AC30/10</f>
        <v>644</v>
      </c>
      <c r="AD32" s="26"/>
    </row>
    <row r="33" spans="1:30" ht="13.5">
      <c r="A33" s="6">
        <v>2</v>
      </c>
      <c r="B33" s="7" t="s">
        <v>46</v>
      </c>
      <c r="C33" s="35"/>
      <c r="D33" s="5"/>
      <c r="E33" s="29"/>
      <c r="F33" s="29"/>
      <c r="G33" s="2">
        <f t="shared" si="3"/>
        <v>0</v>
      </c>
      <c r="H33" s="2">
        <f t="shared" si="2"/>
        <v>0</v>
      </c>
      <c r="I33" s="2">
        <f t="shared" si="4"/>
        <v>0</v>
      </c>
      <c r="J33" s="2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25"/>
      <c r="AC33" s="25"/>
      <c r="AD33" s="26"/>
    </row>
    <row r="34" spans="1:30" ht="18.75" customHeight="1">
      <c r="A34" s="6"/>
      <c r="B34" s="33" t="s">
        <v>103</v>
      </c>
      <c r="C34" s="27" t="s">
        <v>37</v>
      </c>
      <c r="D34" s="29">
        <f>D37+D41+D45</f>
        <v>6862</v>
      </c>
      <c r="E34" s="29">
        <f>E37+E41+E45</f>
        <v>6515</v>
      </c>
      <c r="F34" s="29">
        <f>F37+F41+F45</f>
        <v>6307.5</v>
      </c>
      <c r="G34" s="2">
        <f>K34+L34+M34+N34+O34+P34+Q34+R34+S34+T34+U34+V34+W34+X34+Y34+Z34+AA34+AB34+AC34</f>
        <v>6700</v>
      </c>
      <c r="H34" s="2">
        <f t="shared" si="2"/>
        <v>6700</v>
      </c>
      <c r="I34" s="2">
        <f t="shared" si="4"/>
        <v>6700</v>
      </c>
      <c r="J34" s="2">
        <v>6700</v>
      </c>
      <c r="K34" s="2">
        <f aca="true" t="shared" si="13" ref="K34:AC34">K37+K41+K45</f>
        <v>0</v>
      </c>
      <c r="L34" s="2">
        <f t="shared" si="13"/>
        <v>50</v>
      </c>
      <c r="M34" s="2">
        <f t="shared" si="13"/>
        <v>0</v>
      </c>
      <c r="N34" s="2">
        <f t="shared" si="13"/>
        <v>80</v>
      </c>
      <c r="O34" s="2">
        <f t="shared" si="13"/>
        <v>150</v>
      </c>
      <c r="P34" s="2">
        <f t="shared" si="13"/>
        <v>0</v>
      </c>
      <c r="Q34" s="2">
        <f t="shared" si="13"/>
        <v>70</v>
      </c>
      <c r="R34" s="2">
        <f t="shared" si="13"/>
        <v>150</v>
      </c>
      <c r="S34" s="2">
        <f t="shared" si="13"/>
        <v>260</v>
      </c>
      <c r="T34" s="2">
        <f t="shared" si="13"/>
        <v>180</v>
      </c>
      <c r="U34" s="2">
        <f t="shared" si="13"/>
        <v>140</v>
      </c>
      <c r="V34" s="2">
        <f t="shared" si="13"/>
        <v>570</v>
      </c>
      <c r="W34" s="2">
        <f t="shared" si="13"/>
        <v>220</v>
      </c>
      <c r="X34" s="2">
        <f t="shared" si="13"/>
        <v>230</v>
      </c>
      <c r="Y34" s="2">
        <f t="shared" si="13"/>
        <v>580</v>
      </c>
      <c r="Z34" s="2">
        <f t="shared" si="13"/>
        <v>940</v>
      </c>
      <c r="AA34" s="2">
        <f t="shared" si="13"/>
        <v>1160</v>
      </c>
      <c r="AB34" s="2">
        <f t="shared" si="13"/>
        <v>1120</v>
      </c>
      <c r="AC34" s="2">
        <f t="shared" si="13"/>
        <v>800</v>
      </c>
      <c r="AD34" s="26"/>
    </row>
    <row r="35" spans="1:30" ht="18.75" customHeight="1">
      <c r="A35" s="6"/>
      <c r="B35" s="33" t="s">
        <v>102</v>
      </c>
      <c r="C35" s="27" t="s">
        <v>38</v>
      </c>
      <c r="D35" s="29">
        <f>D39+D43+D47</f>
        <v>18348.3</v>
      </c>
      <c r="E35" s="29">
        <f>E39+E43+E47</f>
        <v>16954</v>
      </c>
      <c r="F35" s="29">
        <f>F39+F43+F47</f>
        <v>18057.25</v>
      </c>
      <c r="G35" s="60">
        <f t="shared" si="3"/>
        <v>18291</v>
      </c>
      <c r="H35" s="60">
        <f t="shared" si="2"/>
        <v>18291</v>
      </c>
      <c r="I35" s="60">
        <f t="shared" si="4"/>
        <v>18291</v>
      </c>
      <c r="J35" s="60"/>
      <c r="K35" s="66">
        <f aca="true" t="shared" si="14" ref="K35:AC35">K39+K43+K47</f>
        <v>0</v>
      </c>
      <c r="L35" s="66">
        <f t="shared" si="14"/>
        <v>137</v>
      </c>
      <c r="M35" s="66">
        <f t="shared" si="14"/>
        <v>0</v>
      </c>
      <c r="N35" s="66">
        <f t="shared" si="14"/>
        <v>220</v>
      </c>
      <c r="O35" s="66">
        <f t="shared" si="14"/>
        <v>412.5</v>
      </c>
      <c r="P35" s="66">
        <f t="shared" si="14"/>
        <v>0</v>
      </c>
      <c r="Q35" s="66">
        <f t="shared" si="14"/>
        <v>192.5</v>
      </c>
      <c r="R35" s="66">
        <f t="shared" si="14"/>
        <v>411</v>
      </c>
      <c r="S35" s="66">
        <f t="shared" si="14"/>
        <v>714</v>
      </c>
      <c r="T35" s="66">
        <f t="shared" si="14"/>
        <v>495</v>
      </c>
      <c r="U35" s="66">
        <f t="shared" si="14"/>
        <v>385</v>
      </c>
      <c r="V35" s="66">
        <f t="shared" si="14"/>
        <v>1554</v>
      </c>
      <c r="W35" s="66">
        <f t="shared" si="14"/>
        <v>605</v>
      </c>
      <c r="X35" s="66">
        <f t="shared" si="14"/>
        <v>621</v>
      </c>
      <c r="Y35" s="66">
        <f t="shared" si="14"/>
        <v>1624</v>
      </c>
      <c r="Z35" s="60">
        <f t="shared" si="14"/>
        <v>2450</v>
      </c>
      <c r="AA35" s="60">
        <f t="shared" si="14"/>
        <v>3190</v>
      </c>
      <c r="AB35" s="60">
        <f t="shared" si="14"/>
        <v>3080</v>
      </c>
      <c r="AC35" s="60">
        <f t="shared" si="14"/>
        <v>2200</v>
      </c>
      <c r="AD35" s="26"/>
    </row>
    <row r="36" spans="1:30" s="12" customFormat="1" ht="13.5">
      <c r="A36" s="6" t="s">
        <v>39</v>
      </c>
      <c r="B36" s="7" t="s">
        <v>83</v>
      </c>
      <c r="C36" s="11"/>
      <c r="D36" s="2"/>
      <c r="E36" s="29"/>
      <c r="F36" s="29"/>
      <c r="G36" s="2">
        <f t="shared" si="3"/>
        <v>0</v>
      </c>
      <c r="H36" s="2">
        <f t="shared" si="2"/>
        <v>0</v>
      </c>
      <c r="I36" s="2">
        <f t="shared" si="4"/>
        <v>0</v>
      </c>
      <c r="J36" s="2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4"/>
      <c r="AC36" s="24"/>
      <c r="AD36" s="11"/>
    </row>
    <row r="37" spans="1:30" ht="12.75">
      <c r="A37" s="6"/>
      <c r="B37" s="34" t="s">
        <v>100</v>
      </c>
      <c r="C37" s="35" t="s">
        <v>37</v>
      </c>
      <c r="D37" s="5">
        <v>6300</v>
      </c>
      <c r="E37" s="5">
        <v>6220</v>
      </c>
      <c r="F37" s="5">
        <v>6140</v>
      </c>
      <c r="G37" s="5">
        <f t="shared" si="3"/>
        <v>6550</v>
      </c>
      <c r="H37" s="2">
        <f t="shared" si="2"/>
        <v>6550</v>
      </c>
      <c r="I37" s="2">
        <f t="shared" si="4"/>
        <v>6550</v>
      </c>
      <c r="J37" s="2"/>
      <c r="K37" s="5">
        <v>0</v>
      </c>
      <c r="L37" s="5">
        <v>50</v>
      </c>
      <c r="M37" s="5">
        <v>0</v>
      </c>
      <c r="N37" s="5">
        <v>80</v>
      </c>
      <c r="O37" s="5">
        <v>150</v>
      </c>
      <c r="P37" s="5">
        <v>0</v>
      </c>
      <c r="Q37" s="5">
        <v>70</v>
      </c>
      <c r="R37" s="5">
        <v>150</v>
      </c>
      <c r="S37" s="5">
        <v>250</v>
      </c>
      <c r="T37" s="5">
        <v>180</v>
      </c>
      <c r="U37" s="5">
        <v>140</v>
      </c>
      <c r="V37" s="5">
        <v>560</v>
      </c>
      <c r="W37" s="5">
        <v>220</v>
      </c>
      <c r="X37" s="5">
        <v>230</v>
      </c>
      <c r="Y37" s="5">
        <v>580</v>
      </c>
      <c r="Z37" s="5">
        <v>810</v>
      </c>
      <c r="AA37" s="5">
        <v>1160</v>
      </c>
      <c r="AB37" s="5">
        <v>1120</v>
      </c>
      <c r="AC37" s="25">
        <v>800</v>
      </c>
      <c r="AD37" s="25"/>
    </row>
    <row r="38" spans="1:30" ht="12.75">
      <c r="A38" s="6"/>
      <c r="B38" s="34" t="s">
        <v>99</v>
      </c>
      <c r="C38" s="35" t="s">
        <v>41</v>
      </c>
      <c r="D38" s="5">
        <v>27.7</v>
      </c>
      <c r="E38" s="5">
        <v>26.5</v>
      </c>
      <c r="F38" s="5">
        <v>29</v>
      </c>
      <c r="G38" s="5">
        <f>G39/G37*10</f>
        <v>27.604580152671755</v>
      </c>
      <c r="H38" s="2">
        <f t="shared" si="2"/>
        <v>440.8</v>
      </c>
      <c r="I38" s="2">
        <f t="shared" si="4"/>
        <v>440.8</v>
      </c>
      <c r="J38" s="2"/>
      <c r="K38" s="25"/>
      <c r="L38" s="25">
        <v>27.4</v>
      </c>
      <c r="M38" s="25">
        <v>0</v>
      </c>
      <c r="N38" s="25">
        <v>27.5</v>
      </c>
      <c r="O38" s="25">
        <v>27.5</v>
      </c>
      <c r="P38" s="25"/>
      <c r="Q38" s="25">
        <v>27.5</v>
      </c>
      <c r="R38" s="25">
        <v>27.4</v>
      </c>
      <c r="S38" s="25">
        <v>28</v>
      </c>
      <c r="T38" s="25">
        <v>27.5</v>
      </c>
      <c r="U38" s="25">
        <v>27.5</v>
      </c>
      <c r="V38" s="25">
        <v>27.5</v>
      </c>
      <c r="W38" s="25">
        <v>27.5</v>
      </c>
      <c r="X38" s="25">
        <v>27</v>
      </c>
      <c r="Y38" s="25">
        <v>28</v>
      </c>
      <c r="Z38" s="25">
        <v>28</v>
      </c>
      <c r="AA38" s="25">
        <v>27.5</v>
      </c>
      <c r="AB38" s="25">
        <v>27.5</v>
      </c>
      <c r="AC38" s="25">
        <v>27.5</v>
      </c>
      <c r="AD38" s="26"/>
    </row>
    <row r="39" spans="1:30" ht="12.75">
      <c r="A39" s="6"/>
      <c r="B39" s="34" t="s">
        <v>101</v>
      </c>
      <c r="C39" s="35" t="s">
        <v>38</v>
      </c>
      <c r="D39" s="5">
        <f>D37*D38/10</f>
        <v>17451</v>
      </c>
      <c r="E39" s="5">
        <f>E37*E38/10</f>
        <v>16483</v>
      </c>
      <c r="F39" s="5">
        <f>F37*F38/10</f>
        <v>17806</v>
      </c>
      <c r="G39" s="61">
        <f t="shared" si="3"/>
        <v>18081</v>
      </c>
      <c r="H39" s="60">
        <f t="shared" si="2"/>
        <v>18081</v>
      </c>
      <c r="I39" s="60">
        <f t="shared" si="4"/>
        <v>18081</v>
      </c>
      <c r="J39" s="60"/>
      <c r="K39" s="61">
        <f aca="true" t="shared" si="15" ref="K39:AC39">K37*K38/10</f>
        <v>0</v>
      </c>
      <c r="L39" s="61">
        <f t="shared" si="15"/>
        <v>137</v>
      </c>
      <c r="M39" s="61">
        <f t="shared" si="15"/>
        <v>0</v>
      </c>
      <c r="N39" s="61">
        <f t="shared" si="15"/>
        <v>220</v>
      </c>
      <c r="O39" s="61">
        <f t="shared" si="15"/>
        <v>412.5</v>
      </c>
      <c r="P39" s="61">
        <f t="shared" si="15"/>
        <v>0</v>
      </c>
      <c r="Q39" s="61">
        <f t="shared" si="15"/>
        <v>192.5</v>
      </c>
      <c r="R39" s="61">
        <f t="shared" si="15"/>
        <v>411</v>
      </c>
      <c r="S39" s="61">
        <f t="shared" si="15"/>
        <v>700</v>
      </c>
      <c r="T39" s="61">
        <f t="shared" si="15"/>
        <v>495</v>
      </c>
      <c r="U39" s="61">
        <f t="shared" si="15"/>
        <v>385</v>
      </c>
      <c r="V39" s="61">
        <f t="shared" si="15"/>
        <v>1540</v>
      </c>
      <c r="W39" s="61">
        <f t="shared" si="15"/>
        <v>605</v>
      </c>
      <c r="X39" s="61">
        <f t="shared" si="15"/>
        <v>621</v>
      </c>
      <c r="Y39" s="61">
        <f t="shared" si="15"/>
        <v>1624</v>
      </c>
      <c r="Z39" s="61">
        <f t="shared" si="15"/>
        <v>2268</v>
      </c>
      <c r="AA39" s="61">
        <f t="shared" si="15"/>
        <v>3190</v>
      </c>
      <c r="AB39" s="61">
        <f t="shared" si="15"/>
        <v>3080</v>
      </c>
      <c r="AC39" s="61">
        <f t="shared" si="15"/>
        <v>2200</v>
      </c>
      <c r="AD39" s="26"/>
    </row>
    <row r="40" spans="1:30" s="39" customFormat="1" ht="13.5">
      <c r="A40" s="6" t="s">
        <v>42</v>
      </c>
      <c r="B40" s="7" t="s">
        <v>84</v>
      </c>
      <c r="C40" s="38"/>
      <c r="D40" s="29"/>
      <c r="E40" s="29"/>
      <c r="F40" s="29"/>
      <c r="G40" s="5"/>
      <c r="H40" s="2">
        <f t="shared" si="2"/>
        <v>0</v>
      </c>
      <c r="I40" s="2">
        <f t="shared" si="4"/>
        <v>0</v>
      </c>
      <c r="J40" s="2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0"/>
      <c r="AD40" s="38"/>
    </row>
    <row r="41" spans="1:30" ht="12.75">
      <c r="A41" s="6"/>
      <c r="B41" s="34" t="s">
        <v>100</v>
      </c>
      <c r="C41" s="35" t="s">
        <v>37</v>
      </c>
      <c r="D41" s="5">
        <v>362</v>
      </c>
      <c r="E41" s="5">
        <v>285</v>
      </c>
      <c r="F41" s="5">
        <v>167.5</v>
      </c>
      <c r="G41" s="5">
        <f t="shared" si="3"/>
        <v>150</v>
      </c>
      <c r="H41" s="2">
        <f t="shared" si="2"/>
        <v>150</v>
      </c>
      <c r="I41" s="2">
        <f t="shared" si="4"/>
        <v>150</v>
      </c>
      <c r="J41" s="2"/>
      <c r="K41" s="5"/>
      <c r="L41" s="5"/>
      <c r="M41" s="5"/>
      <c r="N41" s="5"/>
      <c r="O41" s="5"/>
      <c r="P41" s="5"/>
      <c r="Q41" s="5"/>
      <c r="R41" s="5"/>
      <c r="S41" s="5">
        <v>10</v>
      </c>
      <c r="T41" s="5"/>
      <c r="U41" s="5"/>
      <c r="V41" s="5">
        <v>10</v>
      </c>
      <c r="W41" s="5"/>
      <c r="X41" s="5"/>
      <c r="Y41" s="5"/>
      <c r="Z41" s="5">
        <v>130</v>
      </c>
      <c r="AA41" s="5"/>
      <c r="AB41" s="25"/>
      <c r="AC41" s="25"/>
      <c r="AD41" s="26"/>
    </row>
    <row r="42" spans="1:30" ht="12.75">
      <c r="A42" s="6"/>
      <c r="B42" s="34" t="s">
        <v>99</v>
      </c>
      <c r="C42" s="35" t="s">
        <v>41</v>
      </c>
      <c r="D42" s="5">
        <v>16.5</v>
      </c>
      <c r="E42" s="5">
        <v>16</v>
      </c>
      <c r="F42" s="5">
        <v>15</v>
      </c>
      <c r="G42" s="5">
        <f>G43/G41*10</f>
        <v>14</v>
      </c>
      <c r="H42" s="2">
        <f t="shared" si="2"/>
        <v>42</v>
      </c>
      <c r="I42" s="2">
        <f t="shared" si="4"/>
        <v>42</v>
      </c>
      <c r="J42" s="2"/>
      <c r="K42" s="25"/>
      <c r="L42" s="25"/>
      <c r="M42" s="25"/>
      <c r="N42" s="25"/>
      <c r="O42" s="25"/>
      <c r="P42" s="25"/>
      <c r="Q42" s="25"/>
      <c r="R42" s="25"/>
      <c r="S42" s="25">
        <v>14</v>
      </c>
      <c r="T42" s="25"/>
      <c r="U42" s="25"/>
      <c r="V42" s="25">
        <v>14</v>
      </c>
      <c r="W42" s="25"/>
      <c r="X42" s="25"/>
      <c r="Y42" s="25"/>
      <c r="Z42" s="25">
        <v>14</v>
      </c>
      <c r="AA42" s="25"/>
      <c r="AB42" s="25"/>
      <c r="AC42" s="25"/>
      <c r="AD42" s="26"/>
    </row>
    <row r="43" spans="1:30" ht="12.75">
      <c r="A43" s="6"/>
      <c r="B43" s="34" t="s">
        <v>101</v>
      </c>
      <c r="C43" s="35" t="s">
        <v>38</v>
      </c>
      <c r="D43" s="5">
        <f>D41*D42/10</f>
        <v>597.3</v>
      </c>
      <c r="E43" s="5">
        <f>E42*E41/10</f>
        <v>456</v>
      </c>
      <c r="F43" s="5">
        <f>F42*F41/10</f>
        <v>251.25</v>
      </c>
      <c r="G43" s="5">
        <f t="shared" si="3"/>
        <v>210</v>
      </c>
      <c r="H43" s="2">
        <f t="shared" si="2"/>
        <v>210</v>
      </c>
      <c r="I43" s="2">
        <f t="shared" si="4"/>
        <v>210</v>
      </c>
      <c r="J43" s="2"/>
      <c r="K43" s="5"/>
      <c r="L43" s="5">
        <f>L41*L42/10</f>
        <v>0</v>
      </c>
      <c r="M43" s="5"/>
      <c r="N43" s="5"/>
      <c r="O43" s="5"/>
      <c r="P43" s="5"/>
      <c r="Q43" s="5"/>
      <c r="R43" s="5"/>
      <c r="S43" s="5">
        <f>S41*S42/10</f>
        <v>14</v>
      </c>
      <c r="T43" s="5"/>
      <c r="U43" s="5"/>
      <c r="V43" s="5">
        <f>V41*V42/10</f>
        <v>14</v>
      </c>
      <c r="W43" s="5"/>
      <c r="X43" s="5"/>
      <c r="Y43" s="5"/>
      <c r="Z43" s="5">
        <f>Z41*Z42/10</f>
        <v>182</v>
      </c>
      <c r="AA43" s="5"/>
      <c r="AB43" s="25"/>
      <c r="AC43" s="25"/>
      <c r="AD43" s="26"/>
    </row>
    <row r="44" spans="1:30" s="39" customFormat="1" ht="13.5">
      <c r="A44" s="6" t="s">
        <v>44</v>
      </c>
      <c r="B44" s="7" t="s">
        <v>85</v>
      </c>
      <c r="C44" s="38"/>
      <c r="D44" s="29"/>
      <c r="E44" s="29"/>
      <c r="F44" s="29"/>
      <c r="G44" s="5">
        <f t="shared" si="3"/>
        <v>0</v>
      </c>
      <c r="H44" s="2">
        <f t="shared" si="2"/>
        <v>0</v>
      </c>
      <c r="I44" s="2">
        <f t="shared" si="4"/>
        <v>0</v>
      </c>
      <c r="J44" s="2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0"/>
      <c r="AD44" s="38"/>
    </row>
    <row r="45" spans="1:30" ht="12.75">
      <c r="A45" s="6"/>
      <c r="B45" s="34" t="s">
        <v>100</v>
      </c>
      <c r="C45" s="35" t="s">
        <v>37</v>
      </c>
      <c r="D45" s="5">
        <v>200</v>
      </c>
      <c r="E45" s="5">
        <v>10</v>
      </c>
      <c r="F45" s="5"/>
      <c r="G45" s="2">
        <f t="shared" si="3"/>
        <v>0</v>
      </c>
      <c r="H45" s="2">
        <f t="shared" si="2"/>
        <v>0</v>
      </c>
      <c r="I45" s="2">
        <f t="shared" si="4"/>
        <v>0</v>
      </c>
      <c r="J45" s="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25"/>
      <c r="AC45" s="25"/>
      <c r="AD45" s="26"/>
    </row>
    <row r="46" spans="1:30" ht="12.75">
      <c r="A46" s="6"/>
      <c r="B46" s="34" t="s">
        <v>99</v>
      </c>
      <c r="C46" s="35" t="s">
        <v>41</v>
      </c>
      <c r="D46" s="5">
        <v>15</v>
      </c>
      <c r="E46" s="5">
        <v>15</v>
      </c>
      <c r="F46" s="5"/>
      <c r="G46" s="2"/>
      <c r="H46" s="2">
        <f t="shared" si="2"/>
        <v>0</v>
      </c>
      <c r="I46" s="2">
        <f t="shared" si="4"/>
        <v>0</v>
      </c>
      <c r="J46" s="2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6"/>
    </row>
    <row r="47" spans="1:30" ht="12.75">
      <c r="A47" s="6"/>
      <c r="B47" s="34" t="s">
        <v>101</v>
      </c>
      <c r="C47" s="35" t="s">
        <v>38</v>
      </c>
      <c r="D47" s="5">
        <f>D45*D46/10</f>
        <v>300</v>
      </c>
      <c r="E47" s="5">
        <f>E45*E46/10</f>
        <v>15</v>
      </c>
      <c r="F47" s="5"/>
      <c r="G47" s="2">
        <f t="shared" si="3"/>
        <v>0</v>
      </c>
      <c r="H47" s="2">
        <f t="shared" si="2"/>
        <v>0</v>
      </c>
      <c r="I47" s="2">
        <f t="shared" si="4"/>
        <v>0</v>
      </c>
      <c r="J47" s="2"/>
      <c r="K47" s="5">
        <f>K45*K46/10</f>
        <v>0</v>
      </c>
      <c r="L47" s="5">
        <f>L45*L46/10</f>
        <v>0</v>
      </c>
      <c r="M47" s="5">
        <f aca="true" t="shared" si="16" ref="M47:Z47">M45*M46/10</f>
        <v>0</v>
      </c>
      <c r="N47" s="5">
        <f t="shared" si="16"/>
        <v>0</v>
      </c>
      <c r="O47" s="5">
        <f t="shared" si="16"/>
        <v>0</v>
      </c>
      <c r="P47" s="5">
        <f t="shared" si="16"/>
        <v>0</v>
      </c>
      <c r="Q47" s="5">
        <f t="shared" si="16"/>
        <v>0</v>
      </c>
      <c r="R47" s="5">
        <f t="shared" si="16"/>
        <v>0</v>
      </c>
      <c r="S47" s="5">
        <f t="shared" si="16"/>
        <v>0</v>
      </c>
      <c r="T47" s="5">
        <f t="shared" si="16"/>
        <v>0</v>
      </c>
      <c r="U47" s="5">
        <f t="shared" si="16"/>
        <v>0</v>
      </c>
      <c r="V47" s="5">
        <f t="shared" si="16"/>
        <v>0</v>
      </c>
      <c r="W47" s="5">
        <f t="shared" si="16"/>
        <v>0</v>
      </c>
      <c r="X47" s="5">
        <f t="shared" si="16"/>
        <v>0</v>
      </c>
      <c r="Y47" s="5">
        <f t="shared" si="16"/>
        <v>0</v>
      </c>
      <c r="Z47" s="5">
        <f t="shared" si="16"/>
        <v>0</v>
      </c>
      <c r="AA47" s="5">
        <f>AA45*AA46/10</f>
        <v>0</v>
      </c>
      <c r="AB47" s="5">
        <f>AB45*AB46/10</f>
        <v>0</v>
      </c>
      <c r="AC47" s="5">
        <f>AC45*AC46/10</f>
        <v>0</v>
      </c>
      <c r="AD47" s="26"/>
    </row>
    <row r="48" spans="1:30" ht="12.75" hidden="1">
      <c r="A48" s="6" t="s">
        <v>3</v>
      </c>
      <c r="B48" s="7" t="s">
        <v>47</v>
      </c>
      <c r="C48" s="11"/>
      <c r="D48" s="5"/>
      <c r="E48" s="5"/>
      <c r="F48" s="5"/>
      <c r="G48" s="2">
        <f t="shared" si="3"/>
        <v>0</v>
      </c>
      <c r="H48" s="2">
        <f t="shared" si="2"/>
        <v>0</v>
      </c>
      <c r="I48" s="2">
        <f t="shared" si="4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5"/>
      <c r="AC48" s="25"/>
      <c r="AD48" s="26"/>
    </row>
    <row r="49" spans="1:30" s="39" customFormat="1" ht="13.5" hidden="1">
      <c r="A49" s="27"/>
      <c r="B49" s="33" t="s">
        <v>105</v>
      </c>
      <c r="C49" s="27" t="s">
        <v>37</v>
      </c>
      <c r="D49" s="29">
        <f>D52+D56</f>
        <v>1910</v>
      </c>
      <c r="E49" s="29">
        <f>E52+E56</f>
        <v>1820</v>
      </c>
      <c r="F49" s="29">
        <f>F52+F56</f>
        <v>1425</v>
      </c>
      <c r="G49" s="2">
        <f t="shared" si="3"/>
        <v>922</v>
      </c>
      <c r="H49" s="2">
        <f t="shared" si="2"/>
        <v>922</v>
      </c>
      <c r="I49" s="2">
        <f t="shared" si="4"/>
        <v>922</v>
      </c>
      <c r="J49" s="2"/>
      <c r="K49" s="30">
        <f>K52+K56</f>
        <v>7</v>
      </c>
      <c r="L49" s="30">
        <f aca="true" t="shared" si="17" ref="L49:AC49">L52+L56</f>
        <v>132</v>
      </c>
      <c r="M49" s="30">
        <f t="shared" si="17"/>
        <v>20</v>
      </c>
      <c r="N49" s="30">
        <f t="shared" si="17"/>
        <v>60</v>
      </c>
      <c r="O49" s="30">
        <f t="shared" si="17"/>
        <v>40</v>
      </c>
      <c r="P49" s="30">
        <f t="shared" si="17"/>
        <v>2</v>
      </c>
      <c r="Q49" s="30">
        <f t="shared" si="17"/>
        <v>22</v>
      </c>
      <c r="R49" s="30">
        <f t="shared" si="17"/>
        <v>8</v>
      </c>
      <c r="S49" s="30">
        <f t="shared" si="17"/>
        <v>37</v>
      </c>
      <c r="T49" s="30">
        <f t="shared" si="17"/>
        <v>50</v>
      </c>
      <c r="U49" s="30">
        <f t="shared" si="17"/>
        <v>3</v>
      </c>
      <c r="V49" s="30">
        <f t="shared" si="17"/>
        <v>262</v>
      </c>
      <c r="W49" s="30">
        <f t="shared" si="17"/>
        <v>92</v>
      </c>
      <c r="X49" s="30">
        <f t="shared" si="17"/>
        <v>30</v>
      </c>
      <c r="Y49" s="30">
        <f t="shared" si="17"/>
        <v>18</v>
      </c>
      <c r="Z49" s="30">
        <f t="shared" si="17"/>
        <v>105</v>
      </c>
      <c r="AA49" s="30">
        <f t="shared" si="17"/>
        <v>16</v>
      </c>
      <c r="AB49" s="30">
        <f t="shared" si="17"/>
        <v>18</v>
      </c>
      <c r="AC49" s="30">
        <f t="shared" si="17"/>
        <v>0</v>
      </c>
      <c r="AD49" s="38"/>
    </row>
    <row r="50" spans="1:30" s="39" customFormat="1" ht="13.5" hidden="1">
      <c r="A50" s="27"/>
      <c r="B50" s="33" t="s">
        <v>104</v>
      </c>
      <c r="C50" s="27" t="s">
        <v>38</v>
      </c>
      <c r="D50" s="29">
        <f>D54+D58</f>
        <v>12748</v>
      </c>
      <c r="E50" s="29">
        <f>E54+E58</f>
        <v>11795</v>
      </c>
      <c r="F50" s="29">
        <f>F54+F58</f>
        <v>9227.5</v>
      </c>
      <c r="G50" s="2">
        <f t="shared" si="3"/>
        <v>5963</v>
      </c>
      <c r="H50" s="2">
        <f t="shared" si="2"/>
        <v>5963</v>
      </c>
      <c r="I50" s="2">
        <f t="shared" si="4"/>
        <v>5963</v>
      </c>
      <c r="J50" s="2"/>
      <c r="K50" s="30">
        <f>K54+K58</f>
        <v>44</v>
      </c>
      <c r="L50" s="30">
        <f aca="true" t="shared" si="18" ref="L50:AC50">L54+L58</f>
        <v>857</v>
      </c>
      <c r="M50" s="30">
        <f t="shared" si="18"/>
        <v>130</v>
      </c>
      <c r="N50" s="30">
        <f t="shared" si="18"/>
        <v>390</v>
      </c>
      <c r="O50" s="30">
        <f t="shared" si="18"/>
        <v>260</v>
      </c>
      <c r="P50" s="30">
        <f t="shared" si="18"/>
        <v>12</v>
      </c>
      <c r="Q50" s="30">
        <f t="shared" si="18"/>
        <v>142</v>
      </c>
      <c r="R50" s="30">
        <f t="shared" si="18"/>
        <v>50.5</v>
      </c>
      <c r="S50" s="30">
        <f t="shared" si="18"/>
        <v>238</v>
      </c>
      <c r="T50" s="30">
        <f t="shared" si="18"/>
        <v>322.5</v>
      </c>
      <c r="U50" s="30">
        <f t="shared" si="18"/>
        <v>18</v>
      </c>
      <c r="V50" s="30">
        <f t="shared" si="18"/>
        <v>1697</v>
      </c>
      <c r="W50" s="30">
        <f t="shared" si="18"/>
        <v>598</v>
      </c>
      <c r="X50" s="30">
        <f t="shared" si="18"/>
        <v>195</v>
      </c>
      <c r="Y50" s="30">
        <f t="shared" si="18"/>
        <v>115</v>
      </c>
      <c r="Z50" s="30">
        <f t="shared" si="18"/>
        <v>680</v>
      </c>
      <c r="AA50" s="30">
        <f t="shared" si="18"/>
        <v>101</v>
      </c>
      <c r="AB50" s="30">
        <f t="shared" si="18"/>
        <v>113</v>
      </c>
      <c r="AC50" s="30">
        <f t="shared" si="18"/>
        <v>0</v>
      </c>
      <c r="AD50" s="38"/>
    </row>
    <row r="51" spans="1:30" ht="13.5" hidden="1">
      <c r="A51" s="6">
        <v>1</v>
      </c>
      <c r="B51" s="7" t="s">
        <v>48</v>
      </c>
      <c r="C51" s="26"/>
      <c r="D51" s="5"/>
      <c r="E51" s="29"/>
      <c r="F51" s="29"/>
      <c r="G51" s="2">
        <f t="shared" si="3"/>
        <v>0</v>
      </c>
      <c r="H51" s="2">
        <f t="shared" si="2"/>
        <v>0</v>
      </c>
      <c r="I51" s="2">
        <f t="shared" si="4"/>
        <v>0</v>
      </c>
      <c r="J51" s="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>
        <f>AC54+AC58</f>
        <v>0</v>
      </c>
      <c r="AD51" s="26"/>
    </row>
    <row r="52" spans="1:30" ht="12.75" hidden="1">
      <c r="A52" s="6"/>
      <c r="B52" s="34" t="s">
        <v>100</v>
      </c>
      <c r="C52" s="35" t="s">
        <v>37</v>
      </c>
      <c r="D52" s="5">
        <v>1840</v>
      </c>
      <c r="E52" s="5">
        <v>1750</v>
      </c>
      <c r="F52" s="5">
        <v>1355</v>
      </c>
      <c r="G52" s="5">
        <f t="shared" si="3"/>
        <v>862</v>
      </c>
      <c r="H52" s="2">
        <f t="shared" si="2"/>
        <v>862</v>
      </c>
      <c r="I52" s="2">
        <f t="shared" si="4"/>
        <v>862</v>
      </c>
      <c r="J52" s="2"/>
      <c r="K52" s="5">
        <v>4</v>
      </c>
      <c r="L52" s="5">
        <v>130</v>
      </c>
      <c r="M52" s="5">
        <v>20</v>
      </c>
      <c r="N52" s="5">
        <v>60</v>
      </c>
      <c r="O52" s="5">
        <v>40</v>
      </c>
      <c r="P52" s="5"/>
      <c r="Q52" s="5">
        <v>20</v>
      </c>
      <c r="R52" s="5">
        <v>5</v>
      </c>
      <c r="S52" s="5">
        <v>32</v>
      </c>
      <c r="T52" s="5">
        <v>45</v>
      </c>
      <c r="U52" s="5"/>
      <c r="V52" s="5">
        <v>250</v>
      </c>
      <c r="W52" s="5">
        <v>92</v>
      </c>
      <c r="X52" s="5">
        <v>30</v>
      </c>
      <c r="Y52" s="5">
        <v>14</v>
      </c>
      <c r="Z52" s="5">
        <v>100</v>
      </c>
      <c r="AA52" s="5">
        <v>10</v>
      </c>
      <c r="AB52" s="25">
        <v>10</v>
      </c>
      <c r="AC52" s="25"/>
      <c r="AD52" s="26"/>
    </row>
    <row r="53" spans="1:30" ht="12.75" hidden="1">
      <c r="A53" s="6"/>
      <c r="B53" s="34" t="s">
        <v>99</v>
      </c>
      <c r="C53" s="35" t="s">
        <v>41</v>
      </c>
      <c r="D53" s="5">
        <v>67</v>
      </c>
      <c r="E53" s="5">
        <v>65</v>
      </c>
      <c r="F53" s="5">
        <v>65</v>
      </c>
      <c r="G53" s="5">
        <f>G54/G52*10</f>
        <v>65</v>
      </c>
      <c r="H53" s="2">
        <f t="shared" si="2"/>
        <v>1040</v>
      </c>
      <c r="I53" s="2">
        <f t="shared" si="4"/>
        <v>1040</v>
      </c>
      <c r="J53" s="2"/>
      <c r="K53" s="5">
        <v>65</v>
      </c>
      <c r="L53" s="5">
        <v>65</v>
      </c>
      <c r="M53" s="5">
        <v>65</v>
      </c>
      <c r="N53" s="5">
        <v>65</v>
      </c>
      <c r="O53" s="5">
        <v>65</v>
      </c>
      <c r="P53" s="5"/>
      <c r="Q53" s="5">
        <v>65</v>
      </c>
      <c r="R53" s="5">
        <v>65</v>
      </c>
      <c r="S53" s="5">
        <v>65</v>
      </c>
      <c r="T53" s="5">
        <v>65</v>
      </c>
      <c r="U53" s="5"/>
      <c r="V53" s="5">
        <v>65</v>
      </c>
      <c r="W53" s="5">
        <v>65</v>
      </c>
      <c r="X53" s="5">
        <v>65</v>
      </c>
      <c r="Y53" s="5">
        <v>65</v>
      </c>
      <c r="Z53" s="5">
        <v>65</v>
      </c>
      <c r="AA53" s="5">
        <v>65</v>
      </c>
      <c r="AB53" s="5">
        <v>65</v>
      </c>
      <c r="AC53" s="5"/>
      <c r="AD53" s="26"/>
    </row>
    <row r="54" spans="1:30" ht="12.75" hidden="1">
      <c r="A54" s="6"/>
      <c r="B54" s="34" t="s">
        <v>101</v>
      </c>
      <c r="C54" s="35" t="s">
        <v>38</v>
      </c>
      <c r="D54" s="5">
        <f>D52*D53/10</f>
        <v>12328</v>
      </c>
      <c r="E54" s="5">
        <f>E52*E53/10</f>
        <v>11375</v>
      </c>
      <c r="F54" s="5">
        <f>F52*F53/10</f>
        <v>8807.5</v>
      </c>
      <c r="G54" s="5">
        <f t="shared" si="3"/>
        <v>5603</v>
      </c>
      <c r="H54" s="2">
        <f t="shared" si="2"/>
        <v>5603</v>
      </c>
      <c r="I54" s="2">
        <f t="shared" si="4"/>
        <v>5603</v>
      </c>
      <c r="J54" s="2"/>
      <c r="K54" s="5">
        <f aca="true" t="shared" si="19" ref="K54:AC54">K52*K53/10</f>
        <v>26</v>
      </c>
      <c r="L54" s="5">
        <f t="shared" si="19"/>
        <v>845</v>
      </c>
      <c r="M54" s="5">
        <f t="shared" si="19"/>
        <v>130</v>
      </c>
      <c r="N54" s="5">
        <f t="shared" si="19"/>
        <v>390</v>
      </c>
      <c r="O54" s="5">
        <f t="shared" si="19"/>
        <v>260</v>
      </c>
      <c r="P54" s="5">
        <f t="shared" si="19"/>
        <v>0</v>
      </c>
      <c r="Q54" s="5">
        <f t="shared" si="19"/>
        <v>130</v>
      </c>
      <c r="R54" s="5">
        <f t="shared" si="19"/>
        <v>32.5</v>
      </c>
      <c r="S54" s="5">
        <f t="shared" si="19"/>
        <v>208</v>
      </c>
      <c r="T54" s="5">
        <f t="shared" si="19"/>
        <v>292.5</v>
      </c>
      <c r="U54" s="5">
        <f t="shared" si="19"/>
        <v>0</v>
      </c>
      <c r="V54" s="5">
        <f t="shared" si="19"/>
        <v>1625</v>
      </c>
      <c r="W54" s="5">
        <f t="shared" si="19"/>
        <v>598</v>
      </c>
      <c r="X54" s="5">
        <f t="shared" si="19"/>
        <v>195</v>
      </c>
      <c r="Y54" s="5">
        <f t="shared" si="19"/>
        <v>91</v>
      </c>
      <c r="Z54" s="5">
        <f t="shared" si="19"/>
        <v>650</v>
      </c>
      <c r="AA54" s="5">
        <f t="shared" si="19"/>
        <v>65</v>
      </c>
      <c r="AB54" s="5">
        <f t="shared" si="19"/>
        <v>65</v>
      </c>
      <c r="AC54" s="5">
        <f t="shared" si="19"/>
        <v>0</v>
      </c>
      <c r="AD54" s="26"/>
    </row>
    <row r="55" spans="1:30" ht="12.75" hidden="1">
      <c r="A55" s="6">
        <v>2</v>
      </c>
      <c r="B55" s="7" t="s">
        <v>49</v>
      </c>
      <c r="C55" s="26"/>
      <c r="D55" s="5"/>
      <c r="E55" s="5"/>
      <c r="F55" s="5"/>
      <c r="G55" s="5">
        <f t="shared" si="3"/>
        <v>0</v>
      </c>
      <c r="H55" s="2">
        <f t="shared" si="2"/>
        <v>0</v>
      </c>
      <c r="I55" s="2">
        <f t="shared" si="4"/>
        <v>0</v>
      </c>
      <c r="J55" s="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25"/>
      <c r="AC55" s="25"/>
      <c r="AD55" s="26"/>
    </row>
    <row r="56" spans="1:30" ht="12.75" hidden="1">
      <c r="A56" s="35"/>
      <c r="B56" s="34" t="s">
        <v>100</v>
      </c>
      <c r="C56" s="35" t="s">
        <v>37</v>
      </c>
      <c r="D56" s="5">
        <v>70</v>
      </c>
      <c r="E56" s="5">
        <v>70</v>
      </c>
      <c r="F56" s="5">
        <v>70</v>
      </c>
      <c r="G56" s="5">
        <f t="shared" si="3"/>
        <v>60</v>
      </c>
      <c r="H56" s="2">
        <f t="shared" si="2"/>
        <v>60</v>
      </c>
      <c r="I56" s="2">
        <f t="shared" si="4"/>
        <v>60</v>
      </c>
      <c r="J56" s="2"/>
      <c r="K56" s="5">
        <v>3</v>
      </c>
      <c r="L56" s="5">
        <v>2</v>
      </c>
      <c r="M56" s="5"/>
      <c r="N56" s="5"/>
      <c r="O56" s="5"/>
      <c r="P56" s="5">
        <v>2</v>
      </c>
      <c r="Q56" s="5">
        <v>2</v>
      </c>
      <c r="R56" s="5">
        <v>3</v>
      </c>
      <c r="S56" s="5">
        <v>5</v>
      </c>
      <c r="T56" s="5">
        <v>5</v>
      </c>
      <c r="U56" s="5">
        <v>3</v>
      </c>
      <c r="V56" s="5">
        <v>12</v>
      </c>
      <c r="W56" s="5"/>
      <c r="X56" s="5"/>
      <c r="Y56" s="5">
        <v>4</v>
      </c>
      <c r="Z56" s="5">
        <v>5</v>
      </c>
      <c r="AA56" s="5">
        <v>6</v>
      </c>
      <c r="AB56" s="25">
        <v>8</v>
      </c>
      <c r="AC56" s="25"/>
      <c r="AD56" s="26"/>
    </row>
    <row r="57" spans="1:30" ht="12.75" hidden="1">
      <c r="A57" s="6"/>
      <c r="B57" s="34" t="s">
        <v>99</v>
      </c>
      <c r="C57" s="35" t="s">
        <v>41</v>
      </c>
      <c r="D57" s="5">
        <v>60</v>
      </c>
      <c r="E57" s="5">
        <v>60</v>
      </c>
      <c r="F57" s="5">
        <v>60</v>
      </c>
      <c r="G57" s="5">
        <f>G58/G56*10</f>
        <v>60</v>
      </c>
      <c r="H57" s="2">
        <f t="shared" si="2"/>
        <v>780</v>
      </c>
      <c r="I57" s="2">
        <f t="shared" si="4"/>
        <v>780</v>
      </c>
      <c r="J57" s="2"/>
      <c r="K57" s="5">
        <v>60</v>
      </c>
      <c r="L57" s="5">
        <v>60</v>
      </c>
      <c r="M57" s="5"/>
      <c r="N57" s="5"/>
      <c r="O57" s="5"/>
      <c r="P57" s="5">
        <v>60</v>
      </c>
      <c r="Q57" s="5">
        <v>60</v>
      </c>
      <c r="R57" s="5">
        <v>60</v>
      </c>
      <c r="S57" s="5">
        <v>60</v>
      </c>
      <c r="T57" s="5">
        <v>60</v>
      </c>
      <c r="U57" s="5">
        <v>60</v>
      </c>
      <c r="V57" s="5">
        <v>60</v>
      </c>
      <c r="W57" s="5"/>
      <c r="X57" s="5"/>
      <c r="Y57" s="5">
        <v>60</v>
      </c>
      <c r="Z57" s="5">
        <v>60</v>
      </c>
      <c r="AA57" s="5">
        <v>60</v>
      </c>
      <c r="AB57" s="5">
        <v>60</v>
      </c>
      <c r="AC57" s="25"/>
      <c r="AD57" s="26"/>
    </row>
    <row r="58" spans="1:30" ht="12.75" hidden="1">
      <c r="A58" s="6"/>
      <c r="B58" s="34" t="s">
        <v>101</v>
      </c>
      <c r="C58" s="35" t="s">
        <v>38</v>
      </c>
      <c r="D58" s="5">
        <f>D57*D56/10</f>
        <v>420</v>
      </c>
      <c r="E58" s="5">
        <f>E56*E57/10</f>
        <v>420</v>
      </c>
      <c r="F58" s="5">
        <v>420</v>
      </c>
      <c r="G58" s="5">
        <f t="shared" si="3"/>
        <v>360</v>
      </c>
      <c r="H58" s="2">
        <f t="shared" si="2"/>
        <v>360</v>
      </c>
      <c r="I58" s="2">
        <f t="shared" si="4"/>
        <v>360</v>
      </c>
      <c r="J58" s="2"/>
      <c r="K58" s="5">
        <f>K56*K57/10</f>
        <v>18</v>
      </c>
      <c r="L58" s="5">
        <f aca="true" t="shared" si="20" ref="L58:AB58">L56*L57/10</f>
        <v>12</v>
      </c>
      <c r="M58" s="5">
        <f t="shared" si="20"/>
        <v>0</v>
      </c>
      <c r="N58" s="5">
        <f t="shared" si="20"/>
        <v>0</v>
      </c>
      <c r="O58" s="5">
        <f t="shared" si="20"/>
        <v>0</v>
      </c>
      <c r="P58" s="5">
        <f t="shared" si="20"/>
        <v>12</v>
      </c>
      <c r="Q58" s="5">
        <f t="shared" si="20"/>
        <v>12</v>
      </c>
      <c r="R58" s="5">
        <f t="shared" si="20"/>
        <v>18</v>
      </c>
      <c r="S58" s="5">
        <f t="shared" si="20"/>
        <v>30</v>
      </c>
      <c r="T58" s="5">
        <f t="shared" si="20"/>
        <v>30</v>
      </c>
      <c r="U58" s="5">
        <f t="shared" si="20"/>
        <v>18</v>
      </c>
      <c r="V58" s="5">
        <f t="shared" si="20"/>
        <v>72</v>
      </c>
      <c r="W58" s="5">
        <f t="shared" si="20"/>
        <v>0</v>
      </c>
      <c r="X58" s="5">
        <f t="shared" si="20"/>
        <v>0</v>
      </c>
      <c r="Y58" s="5">
        <f t="shared" si="20"/>
        <v>24</v>
      </c>
      <c r="Z58" s="5">
        <f t="shared" si="20"/>
        <v>30</v>
      </c>
      <c r="AA58" s="5">
        <f t="shared" si="20"/>
        <v>36</v>
      </c>
      <c r="AB58" s="5">
        <f t="shared" si="20"/>
        <v>48</v>
      </c>
      <c r="AC58" s="25"/>
      <c r="AD58" s="26"/>
    </row>
    <row r="59" spans="1:30" ht="12.75">
      <c r="A59" s="6" t="s">
        <v>3</v>
      </c>
      <c r="B59" s="7" t="s">
        <v>50</v>
      </c>
      <c r="C59" s="6"/>
      <c r="D59" s="5"/>
      <c r="E59" s="5"/>
      <c r="F59" s="5"/>
      <c r="G59" s="2">
        <f t="shared" si="3"/>
        <v>0</v>
      </c>
      <c r="H59" s="2">
        <f t="shared" si="2"/>
        <v>0</v>
      </c>
      <c r="I59" s="2">
        <f t="shared" si="4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5"/>
      <c r="AC59" s="25"/>
      <c r="AD59" s="26"/>
    </row>
    <row r="60" spans="1:30" ht="25.5">
      <c r="A60" s="6">
        <v>1</v>
      </c>
      <c r="B60" s="7" t="s">
        <v>51</v>
      </c>
      <c r="C60" s="6"/>
      <c r="D60" s="5"/>
      <c r="E60" s="5"/>
      <c r="F60" s="5"/>
      <c r="G60" s="2">
        <f t="shared" si="3"/>
        <v>0</v>
      </c>
      <c r="H60" s="2">
        <f t="shared" si="2"/>
        <v>0</v>
      </c>
      <c r="I60" s="2">
        <f t="shared" si="4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5"/>
      <c r="AC60" s="25"/>
      <c r="AD60" s="26"/>
    </row>
    <row r="61" spans="1:30" ht="13.5">
      <c r="A61" s="6" t="s">
        <v>75</v>
      </c>
      <c r="B61" s="7" t="s">
        <v>52</v>
      </c>
      <c r="C61" s="6"/>
      <c r="D61" s="5"/>
      <c r="E61" s="29"/>
      <c r="F61" s="29"/>
      <c r="G61" s="2">
        <f t="shared" si="3"/>
        <v>0</v>
      </c>
      <c r="H61" s="2">
        <f t="shared" si="2"/>
        <v>0</v>
      </c>
      <c r="I61" s="2">
        <f t="shared" si="4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5"/>
      <c r="AC61" s="25"/>
      <c r="AD61" s="26"/>
    </row>
    <row r="62" spans="1:30" ht="13.5">
      <c r="A62" s="6"/>
      <c r="B62" s="33" t="s">
        <v>103</v>
      </c>
      <c r="C62" s="27" t="s">
        <v>37</v>
      </c>
      <c r="D62" s="29">
        <f>D65+D69</f>
        <v>174.6</v>
      </c>
      <c r="E62" s="29">
        <f>E65+E69</f>
        <v>250</v>
      </c>
      <c r="F62" s="29">
        <f>F65+F69</f>
        <v>152</v>
      </c>
      <c r="G62" s="2">
        <f t="shared" si="3"/>
        <v>130</v>
      </c>
      <c r="H62" s="2">
        <f t="shared" si="2"/>
        <v>130</v>
      </c>
      <c r="I62" s="2">
        <f t="shared" si="4"/>
        <v>130</v>
      </c>
      <c r="J62" s="2"/>
      <c r="K62" s="29">
        <f aca="true" t="shared" si="21" ref="K62:AC62">K65+K69</f>
        <v>5</v>
      </c>
      <c r="L62" s="29">
        <f t="shared" si="21"/>
        <v>0</v>
      </c>
      <c r="M62" s="29">
        <f t="shared" si="21"/>
        <v>0</v>
      </c>
      <c r="N62" s="29">
        <f t="shared" si="21"/>
        <v>0</v>
      </c>
      <c r="O62" s="29">
        <f t="shared" si="21"/>
        <v>15</v>
      </c>
      <c r="P62" s="29">
        <f t="shared" si="21"/>
        <v>0</v>
      </c>
      <c r="Q62" s="29">
        <f t="shared" si="21"/>
        <v>0</v>
      </c>
      <c r="R62" s="29">
        <f t="shared" si="21"/>
        <v>30</v>
      </c>
      <c r="S62" s="29">
        <f t="shared" si="21"/>
        <v>15</v>
      </c>
      <c r="T62" s="29">
        <f t="shared" si="21"/>
        <v>15</v>
      </c>
      <c r="U62" s="29">
        <f t="shared" si="21"/>
        <v>10</v>
      </c>
      <c r="V62" s="29">
        <f t="shared" si="21"/>
        <v>20</v>
      </c>
      <c r="W62" s="29">
        <f t="shared" si="21"/>
        <v>0</v>
      </c>
      <c r="X62" s="29">
        <f t="shared" si="21"/>
        <v>0</v>
      </c>
      <c r="Y62" s="29">
        <f t="shared" si="21"/>
        <v>0</v>
      </c>
      <c r="Z62" s="29">
        <f t="shared" si="21"/>
        <v>15</v>
      </c>
      <c r="AA62" s="29">
        <f t="shared" si="21"/>
        <v>0</v>
      </c>
      <c r="AB62" s="29">
        <f t="shared" si="21"/>
        <v>5</v>
      </c>
      <c r="AC62" s="29">
        <f t="shared" si="21"/>
        <v>0</v>
      </c>
      <c r="AD62" s="26"/>
    </row>
    <row r="63" spans="1:30" ht="13.5">
      <c r="A63" s="6"/>
      <c r="B63" s="33" t="s">
        <v>106</v>
      </c>
      <c r="C63" s="27" t="s">
        <v>38</v>
      </c>
      <c r="D63" s="29">
        <f>D67+D71</f>
        <v>235.70999999999998</v>
      </c>
      <c r="E63" s="29">
        <f>E67+E71</f>
        <v>337.5</v>
      </c>
      <c r="F63" s="29">
        <f>F67+F71</f>
        <v>203.2</v>
      </c>
      <c r="G63" s="2">
        <f t="shared" si="3"/>
        <v>171.5</v>
      </c>
      <c r="H63" s="2">
        <f t="shared" si="2"/>
        <v>171.5</v>
      </c>
      <c r="I63" s="2">
        <f t="shared" si="4"/>
        <v>171.5</v>
      </c>
      <c r="J63" s="2"/>
      <c r="K63" s="29">
        <f aca="true" t="shared" si="22" ref="K63:AC63">K67+K71</f>
        <v>6.75</v>
      </c>
      <c r="L63" s="29">
        <f t="shared" si="22"/>
        <v>0</v>
      </c>
      <c r="M63" s="29">
        <f t="shared" si="22"/>
        <v>0</v>
      </c>
      <c r="N63" s="29">
        <f t="shared" si="22"/>
        <v>0</v>
      </c>
      <c r="O63" s="29">
        <f t="shared" si="22"/>
        <v>20</v>
      </c>
      <c r="P63" s="29">
        <f t="shared" si="22"/>
        <v>0</v>
      </c>
      <c r="Q63" s="29">
        <f t="shared" si="22"/>
        <v>0</v>
      </c>
      <c r="R63" s="29">
        <f t="shared" si="22"/>
        <v>40.25</v>
      </c>
      <c r="S63" s="29">
        <f t="shared" si="22"/>
        <v>20</v>
      </c>
      <c r="T63" s="29">
        <f t="shared" si="22"/>
        <v>19.5</v>
      </c>
      <c r="U63" s="29">
        <f t="shared" si="22"/>
        <v>13</v>
      </c>
      <c r="V63" s="29">
        <f t="shared" si="22"/>
        <v>26</v>
      </c>
      <c r="W63" s="29">
        <f t="shared" si="22"/>
        <v>0</v>
      </c>
      <c r="X63" s="29">
        <f t="shared" si="22"/>
        <v>0</v>
      </c>
      <c r="Y63" s="29">
        <f t="shared" si="22"/>
        <v>0</v>
      </c>
      <c r="Z63" s="29">
        <f t="shared" si="22"/>
        <v>19.5</v>
      </c>
      <c r="AA63" s="29">
        <f t="shared" si="22"/>
        <v>0</v>
      </c>
      <c r="AB63" s="29">
        <f t="shared" si="22"/>
        <v>6.5</v>
      </c>
      <c r="AC63" s="29">
        <f t="shared" si="22"/>
        <v>0</v>
      </c>
      <c r="AD63" s="26"/>
    </row>
    <row r="64" spans="1:30" s="39" customFormat="1" ht="19.5" customHeight="1">
      <c r="A64" s="27" t="s">
        <v>39</v>
      </c>
      <c r="B64" s="33" t="s">
        <v>53</v>
      </c>
      <c r="C64" s="38"/>
      <c r="D64" s="29"/>
      <c r="E64" s="29"/>
      <c r="F64" s="29"/>
      <c r="G64" s="2">
        <f t="shared" si="3"/>
        <v>0</v>
      </c>
      <c r="H64" s="2">
        <f t="shared" si="2"/>
        <v>0</v>
      </c>
      <c r="I64" s="2">
        <f t="shared" si="4"/>
        <v>0</v>
      </c>
      <c r="J64" s="2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30"/>
      <c r="AC64" s="30"/>
      <c r="AD64" s="38"/>
    </row>
    <row r="65" spans="1:30" ht="12.75">
      <c r="A65" s="6"/>
      <c r="B65" s="34" t="s">
        <v>100</v>
      </c>
      <c r="C65" s="35" t="s">
        <v>37</v>
      </c>
      <c r="D65" s="5">
        <v>110</v>
      </c>
      <c r="E65" s="5">
        <v>90</v>
      </c>
      <c r="F65" s="5">
        <v>52</v>
      </c>
      <c r="G65" s="5">
        <f t="shared" si="3"/>
        <v>50</v>
      </c>
      <c r="H65" s="2">
        <f t="shared" si="2"/>
        <v>50</v>
      </c>
      <c r="I65" s="2">
        <f t="shared" si="4"/>
        <v>50</v>
      </c>
      <c r="J65" s="2"/>
      <c r="K65" s="5">
        <v>5</v>
      </c>
      <c r="L65" s="5"/>
      <c r="M65" s="5"/>
      <c r="N65" s="5"/>
      <c r="O65" s="5">
        <v>10</v>
      </c>
      <c r="P65" s="5"/>
      <c r="Q65" s="5"/>
      <c r="R65" s="5">
        <v>25</v>
      </c>
      <c r="S65" s="5">
        <v>10</v>
      </c>
      <c r="T65" s="5"/>
      <c r="U65" s="5"/>
      <c r="V65" s="5"/>
      <c r="W65" s="5"/>
      <c r="X65" s="5">
        <v>0</v>
      </c>
      <c r="Y65" s="5"/>
      <c r="Z65" s="5"/>
      <c r="AA65" s="5"/>
      <c r="AB65" s="5"/>
      <c r="AC65" s="25"/>
      <c r="AD65" s="26"/>
    </row>
    <row r="66" spans="1:30" ht="12.75">
      <c r="A66" s="6"/>
      <c r="B66" s="34" t="s">
        <v>99</v>
      </c>
      <c r="C66" s="35" t="s">
        <v>41</v>
      </c>
      <c r="D66" s="5">
        <v>13.5</v>
      </c>
      <c r="E66" s="25">
        <v>13.5</v>
      </c>
      <c r="F66" s="25">
        <v>13.5</v>
      </c>
      <c r="G66" s="5">
        <f>G67/G65*10</f>
        <v>13.5</v>
      </c>
      <c r="H66" s="2">
        <f t="shared" si="2"/>
        <v>54</v>
      </c>
      <c r="I66" s="2">
        <f t="shared" si="4"/>
        <v>54</v>
      </c>
      <c r="J66" s="2"/>
      <c r="K66" s="5">
        <v>13.5</v>
      </c>
      <c r="L66" s="5"/>
      <c r="M66" s="5"/>
      <c r="N66" s="5"/>
      <c r="O66" s="5">
        <v>13.5</v>
      </c>
      <c r="P66" s="5"/>
      <c r="Q66" s="5"/>
      <c r="R66" s="5">
        <v>13.5</v>
      </c>
      <c r="S66" s="5">
        <v>13.5</v>
      </c>
      <c r="T66" s="5"/>
      <c r="U66" s="5"/>
      <c r="V66" s="5"/>
      <c r="W66" s="5"/>
      <c r="X66" s="5"/>
      <c r="Y66" s="5"/>
      <c r="Z66" s="5"/>
      <c r="AA66" s="5"/>
      <c r="AB66" s="5"/>
      <c r="AC66" s="25"/>
      <c r="AD66" s="26"/>
    </row>
    <row r="67" spans="1:30" ht="12.75">
      <c r="A67" s="6"/>
      <c r="B67" s="34" t="s">
        <v>101</v>
      </c>
      <c r="C67" s="35" t="s">
        <v>38</v>
      </c>
      <c r="D67" s="5">
        <f>D65*D66/10</f>
        <v>148.5</v>
      </c>
      <c r="E67" s="5">
        <f>E65*E66/10</f>
        <v>121.5</v>
      </c>
      <c r="F67" s="5">
        <v>70.2</v>
      </c>
      <c r="G67" s="5">
        <f t="shared" si="3"/>
        <v>67.5</v>
      </c>
      <c r="H67" s="2">
        <f t="shared" si="2"/>
        <v>67.5</v>
      </c>
      <c r="I67" s="2">
        <f t="shared" si="4"/>
        <v>67.5</v>
      </c>
      <c r="J67" s="2"/>
      <c r="K67" s="5">
        <f aca="true" t="shared" si="23" ref="K67:AC67">K65*K66/10</f>
        <v>6.75</v>
      </c>
      <c r="L67" s="5">
        <f t="shared" si="23"/>
        <v>0</v>
      </c>
      <c r="M67" s="5">
        <f t="shared" si="23"/>
        <v>0</v>
      </c>
      <c r="N67" s="5">
        <f t="shared" si="23"/>
        <v>0</v>
      </c>
      <c r="O67" s="5">
        <f t="shared" si="23"/>
        <v>13.5</v>
      </c>
      <c r="P67" s="5">
        <f t="shared" si="23"/>
        <v>0</v>
      </c>
      <c r="Q67" s="5">
        <f t="shared" si="23"/>
        <v>0</v>
      </c>
      <c r="R67" s="5">
        <f t="shared" si="23"/>
        <v>33.75</v>
      </c>
      <c r="S67" s="5">
        <f t="shared" si="23"/>
        <v>13.5</v>
      </c>
      <c r="T67" s="5">
        <f t="shared" si="23"/>
        <v>0</v>
      </c>
      <c r="U67" s="5">
        <f t="shared" si="23"/>
        <v>0</v>
      </c>
      <c r="V67" s="5">
        <f t="shared" si="23"/>
        <v>0</v>
      </c>
      <c r="W67" s="5">
        <f t="shared" si="23"/>
        <v>0</v>
      </c>
      <c r="X67" s="5">
        <f t="shared" si="23"/>
        <v>0</v>
      </c>
      <c r="Y67" s="5">
        <f t="shared" si="23"/>
        <v>0</v>
      </c>
      <c r="Z67" s="5">
        <f t="shared" si="23"/>
        <v>0</v>
      </c>
      <c r="AA67" s="5">
        <f t="shared" si="23"/>
        <v>0</v>
      </c>
      <c r="AB67" s="5">
        <f t="shared" si="23"/>
        <v>0</v>
      </c>
      <c r="AC67" s="5">
        <f t="shared" si="23"/>
        <v>0</v>
      </c>
      <c r="AD67" s="26"/>
    </row>
    <row r="68" spans="1:30" s="32" customFormat="1" ht="13.5">
      <c r="A68" s="27" t="s">
        <v>42</v>
      </c>
      <c r="B68" s="33" t="s">
        <v>54</v>
      </c>
      <c r="C68" s="31"/>
      <c r="D68" s="40"/>
      <c r="E68" s="40"/>
      <c r="F68" s="40"/>
      <c r="G68" s="5">
        <f t="shared" si="3"/>
        <v>0</v>
      </c>
      <c r="H68" s="2">
        <f t="shared" si="2"/>
        <v>0</v>
      </c>
      <c r="I68" s="2">
        <f t="shared" si="4"/>
        <v>0</v>
      </c>
      <c r="J68" s="2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1"/>
      <c r="AC68" s="41"/>
      <c r="AD68" s="31"/>
    </row>
    <row r="69" spans="1:30" ht="12.75">
      <c r="A69" s="6"/>
      <c r="B69" s="34" t="s">
        <v>100</v>
      </c>
      <c r="C69" s="35" t="s">
        <v>37</v>
      </c>
      <c r="D69" s="5">
        <v>64.6</v>
      </c>
      <c r="E69" s="5">
        <v>160</v>
      </c>
      <c r="F69" s="5">
        <v>100</v>
      </c>
      <c r="G69" s="5">
        <f t="shared" si="3"/>
        <v>80</v>
      </c>
      <c r="H69" s="2">
        <f t="shared" si="2"/>
        <v>80</v>
      </c>
      <c r="I69" s="2">
        <f t="shared" si="4"/>
        <v>80</v>
      </c>
      <c r="J69" s="2"/>
      <c r="K69" s="5"/>
      <c r="L69" s="5"/>
      <c r="M69" s="5"/>
      <c r="N69" s="5"/>
      <c r="O69" s="5">
        <v>5</v>
      </c>
      <c r="P69" s="5"/>
      <c r="Q69" s="5"/>
      <c r="R69" s="5">
        <v>5</v>
      </c>
      <c r="S69" s="5">
        <v>5</v>
      </c>
      <c r="T69" s="5">
        <v>15</v>
      </c>
      <c r="U69" s="5">
        <v>10</v>
      </c>
      <c r="V69" s="5">
        <v>20</v>
      </c>
      <c r="W69" s="5"/>
      <c r="X69" s="5"/>
      <c r="Y69" s="5"/>
      <c r="Z69" s="5">
        <v>15</v>
      </c>
      <c r="AA69" s="5"/>
      <c r="AB69" s="25">
        <v>5</v>
      </c>
      <c r="AC69" s="25"/>
      <c r="AD69" s="26"/>
    </row>
    <row r="70" spans="1:30" ht="12.75">
      <c r="A70" s="6"/>
      <c r="B70" s="34" t="s">
        <v>99</v>
      </c>
      <c r="C70" s="35" t="s">
        <v>41</v>
      </c>
      <c r="D70" s="5">
        <v>13.5</v>
      </c>
      <c r="E70" s="5">
        <v>13.5</v>
      </c>
      <c r="F70" s="5">
        <v>13.3</v>
      </c>
      <c r="G70" s="5">
        <v>13</v>
      </c>
      <c r="H70" s="2">
        <f t="shared" si="2"/>
        <v>104</v>
      </c>
      <c r="I70" s="2">
        <f t="shared" si="4"/>
        <v>104</v>
      </c>
      <c r="J70" s="2"/>
      <c r="K70" s="5"/>
      <c r="L70" s="5"/>
      <c r="M70" s="5"/>
      <c r="N70" s="5"/>
      <c r="O70" s="5">
        <v>13</v>
      </c>
      <c r="P70" s="5"/>
      <c r="Q70" s="5"/>
      <c r="R70" s="5">
        <v>13</v>
      </c>
      <c r="S70" s="5">
        <v>13</v>
      </c>
      <c r="T70" s="5">
        <v>13</v>
      </c>
      <c r="U70" s="5">
        <v>13</v>
      </c>
      <c r="V70" s="5">
        <v>13</v>
      </c>
      <c r="W70" s="5"/>
      <c r="X70" s="5"/>
      <c r="Y70" s="5"/>
      <c r="Z70" s="5">
        <v>13</v>
      </c>
      <c r="AA70" s="5"/>
      <c r="AB70" s="5">
        <v>13</v>
      </c>
      <c r="AC70" s="25"/>
      <c r="AD70" s="26"/>
    </row>
    <row r="71" spans="1:30" ht="17.25" customHeight="1">
      <c r="A71" s="6"/>
      <c r="B71" s="34" t="s">
        <v>101</v>
      </c>
      <c r="C71" s="35" t="s">
        <v>38</v>
      </c>
      <c r="D71" s="5">
        <f>D69*D70/10</f>
        <v>87.21</v>
      </c>
      <c r="E71" s="5">
        <f>E69*E70/10</f>
        <v>216</v>
      </c>
      <c r="F71" s="5">
        <v>133</v>
      </c>
      <c r="G71" s="5">
        <f t="shared" si="3"/>
        <v>104</v>
      </c>
      <c r="H71" s="2">
        <f t="shared" si="2"/>
        <v>104</v>
      </c>
      <c r="I71" s="2">
        <f t="shared" si="4"/>
        <v>104</v>
      </c>
      <c r="J71" s="2"/>
      <c r="K71" s="5"/>
      <c r="L71" s="5"/>
      <c r="M71" s="5"/>
      <c r="N71" s="5"/>
      <c r="O71" s="5">
        <f aca="true" t="shared" si="24" ref="O71:V71">O69*O70/10</f>
        <v>6.5</v>
      </c>
      <c r="P71" s="5">
        <f>P69*P70/10</f>
        <v>0</v>
      </c>
      <c r="Q71" s="5">
        <f t="shared" si="24"/>
        <v>0</v>
      </c>
      <c r="R71" s="5">
        <f t="shared" si="24"/>
        <v>6.5</v>
      </c>
      <c r="S71" s="5">
        <f t="shared" si="24"/>
        <v>6.5</v>
      </c>
      <c r="T71" s="5">
        <f t="shared" si="24"/>
        <v>19.5</v>
      </c>
      <c r="U71" s="5">
        <f t="shared" si="24"/>
        <v>13</v>
      </c>
      <c r="V71" s="5">
        <f t="shared" si="24"/>
        <v>26</v>
      </c>
      <c r="W71" s="5"/>
      <c r="X71" s="5"/>
      <c r="Y71" s="5"/>
      <c r="Z71" s="5">
        <f>Z69*Z70/10</f>
        <v>19.5</v>
      </c>
      <c r="AA71" s="5"/>
      <c r="AB71" s="5">
        <f>AB69*AB70/10</f>
        <v>6.5</v>
      </c>
      <c r="AC71" s="25"/>
      <c r="AD71" s="26"/>
    </row>
    <row r="72" spans="1:30" s="12" customFormat="1" ht="16.5" customHeight="1">
      <c r="A72" s="6" t="s">
        <v>76</v>
      </c>
      <c r="B72" s="7" t="s">
        <v>55</v>
      </c>
      <c r="C72" s="6"/>
      <c r="D72" s="2"/>
      <c r="E72" s="5"/>
      <c r="F72" s="5"/>
      <c r="G72" s="2">
        <f t="shared" si="3"/>
        <v>0</v>
      </c>
      <c r="H72" s="2">
        <f t="shared" si="2"/>
        <v>0</v>
      </c>
      <c r="I72" s="2">
        <f t="shared" si="4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4"/>
      <c r="AC72" s="24"/>
      <c r="AD72" s="11"/>
    </row>
    <row r="73" spans="1:30" ht="13.5">
      <c r="A73" s="6"/>
      <c r="B73" s="33" t="s">
        <v>107</v>
      </c>
      <c r="C73" s="27" t="s">
        <v>37</v>
      </c>
      <c r="D73" s="29">
        <f>D76+D80</f>
        <v>252.5</v>
      </c>
      <c r="E73" s="29">
        <f>E76+E80</f>
        <v>250</v>
      </c>
      <c r="F73" s="29">
        <f>F76+F80</f>
        <v>255</v>
      </c>
      <c r="G73" s="2">
        <f t="shared" si="3"/>
        <v>200</v>
      </c>
      <c r="H73" s="2">
        <f t="shared" si="2"/>
        <v>200</v>
      </c>
      <c r="I73" s="2">
        <f t="shared" si="4"/>
        <v>200</v>
      </c>
      <c r="J73" s="2"/>
      <c r="K73" s="29">
        <f>K76+K80</f>
        <v>5</v>
      </c>
      <c r="L73" s="29">
        <f>L76+L80</f>
        <v>7</v>
      </c>
      <c r="M73" s="29">
        <f>M76+M80</f>
        <v>0</v>
      </c>
      <c r="N73" s="29">
        <f>N76+N80</f>
        <v>0</v>
      </c>
      <c r="O73" s="29">
        <f>O76+O80</f>
        <v>25</v>
      </c>
      <c r="P73" s="29">
        <f aca="true" t="shared" si="25" ref="P73:AC73">P76+P80</f>
        <v>0</v>
      </c>
      <c r="Q73" s="29">
        <f t="shared" si="25"/>
        <v>0</v>
      </c>
      <c r="R73" s="29">
        <f t="shared" si="25"/>
        <v>15</v>
      </c>
      <c r="S73" s="29">
        <f t="shared" si="25"/>
        <v>47</v>
      </c>
      <c r="T73" s="29">
        <f t="shared" si="25"/>
        <v>11</v>
      </c>
      <c r="U73" s="29">
        <f t="shared" si="25"/>
        <v>0</v>
      </c>
      <c r="V73" s="29">
        <f t="shared" si="25"/>
        <v>30</v>
      </c>
      <c r="W73" s="29">
        <f t="shared" si="25"/>
        <v>0</v>
      </c>
      <c r="X73" s="29">
        <f t="shared" si="25"/>
        <v>0</v>
      </c>
      <c r="Y73" s="29">
        <f t="shared" si="25"/>
        <v>0</v>
      </c>
      <c r="Z73" s="29">
        <f t="shared" si="25"/>
        <v>55</v>
      </c>
      <c r="AA73" s="29">
        <f t="shared" si="25"/>
        <v>0</v>
      </c>
      <c r="AB73" s="29">
        <f t="shared" si="25"/>
        <v>5</v>
      </c>
      <c r="AC73" s="29">
        <f t="shared" si="25"/>
        <v>0</v>
      </c>
      <c r="AD73" s="26"/>
    </row>
    <row r="74" spans="1:30" ht="13.5">
      <c r="A74" s="6"/>
      <c r="B74" s="33" t="s">
        <v>108</v>
      </c>
      <c r="C74" s="27" t="s">
        <v>38</v>
      </c>
      <c r="D74" s="29">
        <f>D78+D82</f>
        <v>228.5</v>
      </c>
      <c r="E74" s="29">
        <f>E78+E82</f>
        <v>225</v>
      </c>
      <c r="F74" s="29">
        <f>F78+F82</f>
        <v>234.60000000000002</v>
      </c>
      <c r="G74" s="2">
        <f t="shared" si="3"/>
        <v>180</v>
      </c>
      <c r="H74" s="2">
        <f t="shared" si="2"/>
        <v>180</v>
      </c>
      <c r="I74" s="2">
        <f t="shared" si="4"/>
        <v>180</v>
      </c>
      <c r="J74" s="2"/>
      <c r="K74" s="29">
        <f aca="true" t="shared" si="26" ref="K74:AC74">K78+K82</f>
        <v>4.5</v>
      </c>
      <c r="L74" s="29">
        <f t="shared" si="26"/>
        <v>6.3</v>
      </c>
      <c r="M74" s="29">
        <f t="shared" si="26"/>
        <v>0</v>
      </c>
      <c r="N74" s="29">
        <f t="shared" si="26"/>
        <v>0</v>
      </c>
      <c r="O74" s="29">
        <f t="shared" si="26"/>
        <v>22.5</v>
      </c>
      <c r="P74" s="29">
        <f t="shared" si="26"/>
        <v>0</v>
      </c>
      <c r="Q74" s="29">
        <f t="shared" si="26"/>
        <v>0</v>
      </c>
      <c r="R74" s="29">
        <f t="shared" si="26"/>
        <v>13.5</v>
      </c>
      <c r="S74" s="29">
        <f t="shared" si="26"/>
        <v>42.3</v>
      </c>
      <c r="T74" s="29">
        <f t="shared" si="26"/>
        <v>9.9</v>
      </c>
      <c r="U74" s="29">
        <f t="shared" si="26"/>
        <v>0</v>
      </c>
      <c r="V74" s="29">
        <f t="shared" si="26"/>
        <v>27</v>
      </c>
      <c r="W74" s="29">
        <f t="shared" si="26"/>
        <v>0</v>
      </c>
      <c r="X74" s="29">
        <f t="shared" si="26"/>
        <v>0</v>
      </c>
      <c r="Y74" s="29">
        <f t="shared" si="26"/>
        <v>0</v>
      </c>
      <c r="Z74" s="29">
        <f t="shared" si="26"/>
        <v>49.5</v>
      </c>
      <c r="AA74" s="29">
        <f t="shared" si="26"/>
        <v>0</v>
      </c>
      <c r="AB74" s="29">
        <f t="shared" si="26"/>
        <v>4.5</v>
      </c>
      <c r="AC74" s="29">
        <f t="shared" si="26"/>
        <v>0</v>
      </c>
      <c r="AD74" s="26"/>
    </row>
    <row r="75" spans="1:30" s="39" customFormat="1" ht="13.5">
      <c r="A75" s="27" t="s">
        <v>39</v>
      </c>
      <c r="B75" s="33" t="s">
        <v>56</v>
      </c>
      <c r="C75" s="38"/>
      <c r="D75" s="29"/>
      <c r="E75" s="29"/>
      <c r="F75" s="29"/>
      <c r="G75" s="2">
        <f t="shared" si="3"/>
        <v>0</v>
      </c>
      <c r="H75" s="2">
        <f t="shared" si="2"/>
        <v>0</v>
      </c>
      <c r="I75" s="2">
        <f t="shared" si="4"/>
        <v>0</v>
      </c>
      <c r="J75" s="2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30"/>
      <c r="AC75" s="30"/>
      <c r="AD75" s="38"/>
    </row>
    <row r="76" spans="1:30" ht="12.75">
      <c r="A76" s="6"/>
      <c r="B76" s="34" t="s">
        <v>100</v>
      </c>
      <c r="C76" s="35" t="s">
        <v>37</v>
      </c>
      <c r="D76" s="5">
        <v>125</v>
      </c>
      <c r="E76" s="5">
        <v>130</v>
      </c>
      <c r="F76" s="5">
        <v>135</v>
      </c>
      <c r="G76" s="5">
        <f t="shared" si="3"/>
        <v>100</v>
      </c>
      <c r="H76" s="2">
        <f aca="true" t="shared" si="27" ref="H76:H127">+SUM(K76:AC76)</f>
        <v>100</v>
      </c>
      <c r="I76" s="2">
        <f aca="true" t="shared" si="28" ref="I76:I129">+SUM(K76:AC76)</f>
        <v>100</v>
      </c>
      <c r="J76" s="2"/>
      <c r="K76" s="5">
        <v>5</v>
      </c>
      <c r="L76" s="5">
        <v>5</v>
      </c>
      <c r="M76" s="5"/>
      <c r="N76" s="5"/>
      <c r="O76" s="5">
        <v>20</v>
      </c>
      <c r="P76" s="5"/>
      <c r="Q76" s="5"/>
      <c r="R76" s="5">
        <v>10</v>
      </c>
      <c r="S76" s="5">
        <v>35</v>
      </c>
      <c r="T76" s="5"/>
      <c r="U76" s="5"/>
      <c r="V76" s="5">
        <v>15</v>
      </c>
      <c r="W76" s="5"/>
      <c r="X76" s="5"/>
      <c r="Y76" s="5"/>
      <c r="Z76" s="5">
        <v>10</v>
      </c>
      <c r="AA76" s="5"/>
      <c r="AB76" s="25"/>
      <c r="AC76" s="25"/>
      <c r="AD76" s="26"/>
    </row>
    <row r="77" spans="1:30" ht="12.75">
      <c r="A77" s="6"/>
      <c r="B77" s="34" t="s">
        <v>99</v>
      </c>
      <c r="C77" s="35" t="s">
        <v>41</v>
      </c>
      <c r="D77" s="5">
        <v>9.1</v>
      </c>
      <c r="E77" s="25">
        <v>9</v>
      </c>
      <c r="F77" s="25">
        <v>9.2</v>
      </c>
      <c r="G77" s="5">
        <f>G78/G76*10</f>
        <v>9</v>
      </c>
      <c r="H77" s="2">
        <f t="shared" si="27"/>
        <v>63</v>
      </c>
      <c r="I77" s="2">
        <f t="shared" si="28"/>
        <v>63</v>
      </c>
      <c r="J77" s="2"/>
      <c r="K77" s="5">
        <v>9</v>
      </c>
      <c r="L77" s="5">
        <v>9</v>
      </c>
      <c r="M77" s="5"/>
      <c r="N77" s="5"/>
      <c r="O77" s="5">
        <v>9</v>
      </c>
      <c r="P77" s="5"/>
      <c r="Q77" s="5"/>
      <c r="R77" s="5">
        <v>9</v>
      </c>
      <c r="S77" s="5">
        <v>9</v>
      </c>
      <c r="T77" s="5"/>
      <c r="U77" s="5"/>
      <c r="V77" s="5">
        <v>9</v>
      </c>
      <c r="W77" s="5"/>
      <c r="X77" s="5"/>
      <c r="Y77" s="5"/>
      <c r="Z77" s="5">
        <v>9</v>
      </c>
      <c r="AA77" s="5"/>
      <c r="AB77" s="25"/>
      <c r="AC77" s="25"/>
      <c r="AD77" s="26"/>
    </row>
    <row r="78" spans="1:30" ht="15.75" customHeight="1">
      <c r="A78" s="6"/>
      <c r="B78" s="34" t="s">
        <v>101</v>
      </c>
      <c r="C78" s="35" t="s">
        <v>38</v>
      </c>
      <c r="D78" s="5">
        <f>D76*D77/10</f>
        <v>113.75</v>
      </c>
      <c r="E78" s="5">
        <f>E76*E77/10</f>
        <v>117</v>
      </c>
      <c r="F78" s="5">
        <v>124.2</v>
      </c>
      <c r="G78" s="5">
        <f>K78+L78+M78+N78+O78+P78+Q78+R78+S78+T78+U78+V78+W78+X78+Y78+Z78+AA78+AB78+AC78</f>
        <v>90</v>
      </c>
      <c r="H78" s="2">
        <f t="shared" si="27"/>
        <v>90</v>
      </c>
      <c r="I78" s="2">
        <f t="shared" si="28"/>
        <v>90</v>
      </c>
      <c r="J78" s="2"/>
      <c r="K78" s="5">
        <f>K76*K77/10</f>
        <v>4.5</v>
      </c>
      <c r="L78" s="5">
        <f>L76*L77/10</f>
        <v>4.5</v>
      </c>
      <c r="M78" s="5"/>
      <c r="N78" s="5"/>
      <c r="O78" s="5">
        <f>O76*O77/10</f>
        <v>18</v>
      </c>
      <c r="P78" s="5"/>
      <c r="Q78" s="5">
        <f>Q76*Q77/10</f>
        <v>0</v>
      </c>
      <c r="R78" s="5">
        <f>R76*R77/10</f>
        <v>9</v>
      </c>
      <c r="S78" s="5">
        <f>S76*S77/10</f>
        <v>31.5</v>
      </c>
      <c r="T78" s="5">
        <f>T76*T77/10</f>
        <v>0</v>
      </c>
      <c r="U78" s="5"/>
      <c r="V78" s="5">
        <f>V76*V77/10</f>
        <v>13.5</v>
      </c>
      <c r="W78" s="5">
        <f>W76*W77/10</f>
        <v>0</v>
      </c>
      <c r="X78" s="5">
        <f>X76*X77/10</f>
        <v>0</v>
      </c>
      <c r="Y78" s="5">
        <f>Y76*Y77/10</f>
        <v>0</v>
      </c>
      <c r="Z78" s="5">
        <f>Z76*Z77/10</f>
        <v>9</v>
      </c>
      <c r="AA78" s="5"/>
      <c r="AB78" s="5">
        <f>AB76*AB77/10</f>
        <v>0</v>
      </c>
      <c r="AC78" s="5">
        <f>AC76*AC77/10</f>
        <v>0</v>
      </c>
      <c r="AD78" s="26"/>
    </row>
    <row r="79" spans="1:30" s="39" customFormat="1" ht="13.5">
      <c r="A79" s="27" t="s">
        <v>42</v>
      </c>
      <c r="B79" s="33" t="s">
        <v>57</v>
      </c>
      <c r="C79" s="38"/>
      <c r="D79" s="29"/>
      <c r="E79" s="29"/>
      <c r="F79" s="29"/>
      <c r="G79" s="5">
        <f>K79+L79+M79+N79+O79+P79+Q79+R79+S79+T79+U79+V79+W79+X79+Y79+Z79+AA79+AB79+AC79</f>
        <v>0</v>
      </c>
      <c r="H79" s="2">
        <f t="shared" si="27"/>
        <v>0</v>
      </c>
      <c r="I79" s="2">
        <f t="shared" si="28"/>
        <v>0</v>
      </c>
      <c r="J79" s="2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30"/>
      <c r="AC79" s="30"/>
      <c r="AD79" s="38"/>
    </row>
    <row r="80" spans="1:30" ht="12.75">
      <c r="A80" s="6"/>
      <c r="B80" s="34" t="s">
        <v>100</v>
      </c>
      <c r="C80" s="35" t="s">
        <v>37</v>
      </c>
      <c r="D80" s="5">
        <v>127.5</v>
      </c>
      <c r="E80" s="5">
        <v>120</v>
      </c>
      <c r="F80" s="5">
        <v>120</v>
      </c>
      <c r="G80" s="5">
        <f>K80+L80+M80+N80+O80+P80+Q80+R80+S80+T80+U80+V80+W80+X80+Y80+Z80+AA80+AB80+AC80</f>
        <v>100</v>
      </c>
      <c r="H80" s="2">
        <f t="shared" si="27"/>
        <v>100</v>
      </c>
      <c r="I80" s="2">
        <f t="shared" si="28"/>
        <v>100</v>
      </c>
      <c r="J80" s="2"/>
      <c r="K80" s="5"/>
      <c r="L80" s="5">
        <v>2</v>
      </c>
      <c r="M80" s="5"/>
      <c r="N80" s="5"/>
      <c r="O80" s="5">
        <v>5</v>
      </c>
      <c r="P80" s="5"/>
      <c r="Q80" s="5"/>
      <c r="R80" s="5">
        <v>5</v>
      </c>
      <c r="S80" s="5">
        <v>12</v>
      </c>
      <c r="T80" s="5">
        <v>11</v>
      </c>
      <c r="U80" s="5"/>
      <c r="V80" s="5">
        <v>15</v>
      </c>
      <c r="W80" s="5"/>
      <c r="X80" s="5"/>
      <c r="Y80" s="5"/>
      <c r="Z80" s="5">
        <v>45</v>
      </c>
      <c r="AA80" s="5"/>
      <c r="AB80" s="25">
        <v>5</v>
      </c>
      <c r="AC80" s="25"/>
      <c r="AD80" s="26"/>
    </row>
    <row r="81" spans="1:30" ht="12.75">
      <c r="A81" s="6"/>
      <c r="B81" s="34" t="s">
        <v>99</v>
      </c>
      <c r="C81" s="35" t="s">
        <v>41</v>
      </c>
      <c r="D81" s="5">
        <v>9</v>
      </c>
      <c r="E81" s="5">
        <v>9</v>
      </c>
      <c r="F81" s="5">
        <v>9.2</v>
      </c>
      <c r="G81" s="5">
        <f>G82/G80*10</f>
        <v>9</v>
      </c>
      <c r="H81" s="2">
        <f t="shared" si="27"/>
        <v>72</v>
      </c>
      <c r="I81" s="2">
        <f t="shared" si="28"/>
        <v>72</v>
      </c>
      <c r="J81" s="2"/>
      <c r="K81" s="5"/>
      <c r="L81" s="5">
        <v>9</v>
      </c>
      <c r="M81" s="5"/>
      <c r="N81" s="5"/>
      <c r="O81" s="5">
        <v>9</v>
      </c>
      <c r="P81" s="5"/>
      <c r="Q81" s="5"/>
      <c r="R81" s="5">
        <v>9</v>
      </c>
      <c r="S81" s="5">
        <v>9</v>
      </c>
      <c r="T81" s="5">
        <v>9</v>
      </c>
      <c r="U81" s="5"/>
      <c r="V81" s="5">
        <v>9</v>
      </c>
      <c r="W81" s="5"/>
      <c r="X81" s="5"/>
      <c r="Y81" s="5"/>
      <c r="Z81" s="5">
        <v>9</v>
      </c>
      <c r="AA81" s="5"/>
      <c r="AB81" s="25">
        <v>9</v>
      </c>
      <c r="AC81" s="25"/>
      <c r="AD81" s="26"/>
    </row>
    <row r="82" spans="1:30" ht="12.75">
      <c r="A82" s="6"/>
      <c r="B82" s="34" t="s">
        <v>101</v>
      </c>
      <c r="C82" s="35" t="s">
        <v>38</v>
      </c>
      <c r="D82" s="5">
        <f>D80*D81/10</f>
        <v>114.75</v>
      </c>
      <c r="E82" s="5">
        <f>E80*E81/10</f>
        <v>108</v>
      </c>
      <c r="F82" s="5">
        <v>110.4</v>
      </c>
      <c r="G82" s="5">
        <f>K82+L82+M82+N82+O82+P82+Q82+R82+S82+T82+U82+V82+W82+X82+Y82+Z82+AA82+AB82+AC82</f>
        <v>90</v>
      </c>
      <c r="H82" s="2">
        <f t="shared" si="27"/>
        <v>90</v>
      </c>
      <c r="I82" s="2">
        <f t="shared" si="28"/>
        <v>90</v>
      </c>
      <c r="J82" s="2"/>
      <c r="K82" s="5">
        <f>K80*K81/10</f>
        <v>0</v>
      </c>
      <c r="L82" s="5">
        <f aca="true" t="shared" si="29" ref="L82:AC82">L80*L81/10</f>
        <v>1.8</v>
      </c>
      <c r="M82" s="5">
        <f t="shared" si="29"/>
        <v>0</v>
      </c>
      <c r="N82" s="5">
        <f t="shared" si="29"/>
        <v>0</v>
      </c>
      <c r="O82" s="5">
        <f t="shared" si="29"/>
        <v>4.5</v>
      </c>
      <c r="P82" s="5">
        <f t="shared" si="29"/>
        <v>0</v>
      </c>
      <c r="Q82" s="5">
        <f t="shared" si="29"/>
        <v>0</v>
      </c>
      <c r="R82" s="5">
        <f t="shared" si="29"/>
        <v>4.5</v>
      </c>
      <c r="S82" s="5">
        <f t="shared" si="29"/>
        <v>10.8</v>
      </c>
      <c r="T82" s="5">
        <f t="shared" si="29"/>
        <v>9.9</v>
      </c>
      <c r="U82" s="5">
        <f t="shared" si="29"/>
        <v>0</v>
      </c>
      <c r="V82" s="5">
        <f t="shared" si="29"/>
        <v>13.5</v>
      </c>
      <c r="W82" s="5">
        <f t="shared" si="29"/>
        <v>0</v>
      </c>
      <c r="X82" s="5">
        <f t="shared" si="29"/>
        <v>0</v>
      </c>
      <c r="Y82" s="5">
        <f t="shared" si="29"/>
        <v>0</v>
      </c>
      <c r="Z82" s="5">
        <f t="shared" si="29"/>
        <v>40.5</v>
      </c>
      <c r="AA82" s="5">
        <f t="shared" si="29"/>
        <v>0</v>
      </c>
      <c r="AB82" s="5">
        <f t="shared" si="29"/>
        <v>4.5</v>
      </c>
      <c r="AC82" s="5">
        <f t="shared" si="29"/>
        <v>0</v>
      </c>
      <c r="AD82" s="26"/>
    </row>
    <row r="83" spans="1:30" ht="25.5">
      <c r="A83" s="6">
        <v>2</v>
      </c>
      <c r="B83" s="7" t="s">
        <v>58</v>
      </c>
      <c r="C83" s="6"/>
      <c r="D83" s="5"/>
      <c r="E83" s="5"/>
      <c r="F83" s="5"/>
      <c r="G83" s="2">
        <f>K83+L83+M83+N83+O83+P83+Q83+R83+S83+T83+U83+V83+W83+X83+Y83+Z83+AA83+AB83+AC83</f>
        <v>0</v>
      </c>
      <c r="H83" s="2">
        <f t="shared" si="27"/>
        <v>0</v>
      </c>
      <c r="I83" s="2">
        <f t="shared" si="28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5"/>
      <c r="AC83" s="25"/>
      <c r="AD83" s="26"/>
    </row>
    <row r="84" spans="1:30" ht="12.75">
      <c r="A84" s="6" t="s">
        <v>132</v>
      </c>
      <c r="B84" s="7" t="s">
        <v>59</v>
      </c>
      <c r="C84" s="6"/>
      <c r="D84" s="5"/>
      <c r="E84" s="5"/>
      <c r="F84" s="5"/>
      <c r="G84" s="2">
        <f>K84+L84+M84+N84+O84+P84+Q84+R84+S84+T84+U84+V84+W84+X84+Y84+Z84+AA84+AB84+AC84</f>
        <v>0</v>
      </c>
      <c r="H84" s="2">
        <f t="shared" si="27"/>
        <v>0</v>
      </c>
      <c r="I84" s="2">
        <f t="shared" si="28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5"/>
      <c r="AC84" s="25"/>
      <c r="AD84" s="26"/>
    </row>
    <row r="85" spans="1:30" ht="19.5" customHeight="1">
      <c r="A85" s="35"/>
      <c r="B85" s="34" t="s">
        <v>109</v>
      </c>
      <c r="C85" s="35" t="s">
        <v>37</v>
      </c>
      <c r="D85" s="5">
        <v>515.6</v>
      </c>
      <c r="E85" s="5">
        <v>342</v>
      </c>
      <c r="F85" s="5">
        <v>342</v>
      </c>
      <c r="G85" s="5">
        <f>K85+L85+M85+N85+O85+P85+Q85+R85+S85+T85+U85+V85+W85+X85+Y85+Z85+AA85+AB85+AC85</f>
        <v>342</v>
      </c>
      <c r="H85" s="2">
        <f t="shared" si="27"/>
        <v>342</v>
      </c>
      <c r="I85" s="2">
        <f t="shared" si="28"/>
        <v>342</v>
      </c>
      <c r="J85" s="2"/>
      <c r="K85" s="5"/>
      <c r="L85" s="5">
        <v>0</v>
      </c>
      <c r="M85" s="5">
        <v>0</v>
      </c>
      <c r="N85" s="5">
        <v>0</v>
      </c>
      <c r="O85" s="5"/>
      <c r="P85" s="5">
        <v>0</v>
      </c>
      <c r="Q85" s="5">
        <v>0</v>
      </c>
      <c r="R85" s="5">
        <v>0</v>
      </c>
      <c r="S85" s="5">
        <v>30</v>
      </c>
      <c r="T85" s="5"/>
      <c r="U85" s="5"/>
      <c r="V85" s="5"/>
      <c r="W85" s="5"/>
      <c r="X85" s="5"/>
      <c r="Y85" s="5">
        <v>297</v>
      </c>
      <c r="Z85" s="5">
        <v>15</v>
      </c>
      <c r="AA85" s="5"/>
      <c r="AB85" s="25"/>
      <c r="AC85" s="25"/>
      <c r="AD85" s="26"/>
    </row>
    <row r="86" spans="1:30" ht="25.5">
      <c r="A86" s="35"/>
      <c r="B86" s="34" t="s">
        <v>110</v>
      </c>
      <c r="C86" s="35" t="s">
        <v>38</v>
      </c>
      <c r="D86" s="5"/>
      <c r="E86" s="5">
        <v>400</v>
      </c>
      <c r="F86" s="5">
        <v>427.5</v>
      </c>
      <c r="G86" s="5">
        <v>390</v>
      </c>
      <c r="H86" s="2">
        <f t="shared" si="27"/>
        <v>390</v>
      </c>
      <c r="I86" s="2">
        <f t="shared" si="28"/>
        <v>390</v>
      </c>
      <c r="J86" s="2">
        <v>390</v>
      </c>
      <c r="K86" s="5">
        <f>K85*1.2</f>
        <v>0</v>
      </c>
      <c r="L86" s="42">
        <v>0</v>
      </c>
      <c r="M86" s="42">
        <v>0</v>
      </c>
      <c r="N86" s="42">
        <v>0</v>
      </c>
      <c r="O86" s="5">
        <f aca="true" t="shared" si="30" ref="O86:AC86">O85*1.2</f>
        <v>0</v>
      </c>
      <c r="P86" s="5">
        <f>P85*1.2</f>
        <v>0</v>
      </c>
      <c r="Q86" s="5">
        <v>0</v>
      </c>
      <c r="R86" s="5">
        <v>0</v>
      </c>
      <c r="S86" s="5">
        <v>32</v>
      </c>
      <c r="T86" s="5">
        <f t="shared" si="30"/>
        <v>0</v>
      </c>
      <c r="U86" s="5">
        <f t="shared" si="30"/>
        <v>0</v>
      </c>
      <c r="V86" s="5">
        <f t="shared" si="30"/>
        <v>0</v>
      </c>
      <c r="W86" s="5">
        <f t="shared" si="30"/>
        <v>0</v>
      </c>
      <c r="X86" s="5">
        <f t="shared" si="30"/>
        <v>0</v>
      </c>
      <c r="Y86" s="5">
        <v>342</v>
      </c>
      <c r="Z86" s="5">
        <v>16</v>
      </c>
      <c r="AA86" s="5">
        <f t="shared" si="30"/>
        <v>0</v>
      </c>
      <c r="AB86" s="5">
        <f t="shared" si="30"/>
        <v>0</v>
      </c>
      <c r="AC86" s="5">
        <f t="shared" si="30"/>
        <v>0</v>
      </c>
      <c r="AD86" s="26"/>
    </row>
    <row r="87" spans="1:30" ht="17.25" customHeight="1">
      <c r="A87" s="6" t="s">
        <v>133</v>
      </c>
      <c r="B87" s="7" t="s">
        <v>61</v>
      </c>
      <c r="C87" s="35"/>
      <c r="D87" s="5"/>
      <c r="E87" s="5"/>
      <c r="F87" s="5"/>
      <c r="G87" s="2">
        <f aca="true" t="shared" si="31" ref="G87:G95">K87+L87+M87+N87+O87+P87+Q87+R87+S87+T87+U87+V87+W87+X87+Y87+Z87+AA87+AB87+AC87</f>
        <v>0</v>
      </c>
      <c r="H87" s="2">
        <f t="shared" si="27"/>
        <v>0</v>
      </c>
      <c r="I87" s="2">
        <f t="shared" si="28"/>
        <v>0</v>
      </c>
      <c r="J87" s="2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5"/>
      <c r="AC87" s="25"/>
      <c r="AD87" s="26"/>
    </row>
    <row r="88" spans="1:30" ht="18.75" customHeight="1">
      <c r="A88" s="35"/>
      <c r="B88" s="34" t="s">
        <v>119</v>
      </c>
      <c r="C88" s="35" t="s">
        <v>37</v>
      </c>
      <c r="D88" s="5">
        <v>1320.3</v>
      </c>
      <c r="E88" s="5">
        <v>1320.3</v>
      </c>
      <c r="F88" s="5">
        <v>1320.3</v>
      </c>
      <c r="G88" s="5">
        <f t="shared" si="31"/>
        <v>1293</v>
      </c>
      <c r="H88" s="2">
        <f t="shared" si="27"/>
        <v>1293</v>
      </c>
      <c r="I88" s="2">
        <f t="shared" si="28"/>
        <v>1293</v>
      </c>
      <c r="J88" s="2">
        <v>1293</v>
      </c>
      <c r="K88" s="5"/>
      <c r="L88" s="5"/>
      <c r="M88" s="5">
        <v>585.2</v>
      </c>
      <c r="N88" s="5"/>
      <c r="O88" s="5">
        <v>24.8</v>
      </c>
      <c r="P88" s="5"/>
      <c r="Q88" s="5"/>
      <c r="R88" s="5"/>
      <c r="S88" s="5"/>
      <c r="T88" s="5">
        <v>306.7</v>
      </c>
      <c r="U88" s="5">
        <v>81</v>
      </c>
      <c r="V88" s="5">
        <v>295.3</v>
      </c>
      <c r="W88" s="5"/>
      <c r="X88" s="5"/>
      <c r="Y88" s="5"/>
      <c r="Z88" s="5"/>
      <c r="AA88" s="5"/>
      <c r="AB88" s="5"/>
      <c r="AC88" s="5"/>
      <c r="AD88" s="26"/>
    </row>
    <row r="89" spans="1:30" ht="12.75" hidden="1">
      <c r="A89" s="6" t="s">
        <v>77</v>
      </c>
      <c r="B89" s="7" t="s">
        <v>86</v>
      </c>
      <c r="C89" s="35"/>
      <c r="D89" s="5"/>
      <c r="E89" s="5"/>
      <c r="F89" s="5"/>
      <c r="G89" s="2">
        <f t="shared" si="31"/>
        <v>0</v>
      </c>
      <c r="H89" s="2">
        <f t="shared" si="27"/>
        <v>0</v>
      </c>
      <c r="I89" s="2">
        <f t="shared" si="28"/>
        <v>0</v>
      </c>
      <c r="J89" s="2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26"/>
    </row>
    <row r="90" spans="1:30" s="12" customFormat="1" ht="12.75" hidden="1">
      <c r="A90" s="6" t="s">
        <v>39</v>
      </c>
      <c r="B90" s="7" t="s">
        <v>60</v>
      </c>
      <c r="C90" s="6"/>
      <c r="D90" s="2"/>
      <c r="E90" s="5"/>
      <c r="F90" s="5"/>
      <c r="G90" s="2">
        <f t="shared" si="31"/>
        <v>0</v>
      </c>
      <c r="H90" s="2">
        <f t="shared" si="27"/>
        <v>0</v>
      </c>
      <c r="I90" s="2">
        <f t="shared" si="28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4"/>
      <c r="AC90" s="24"/>
      <c r="AD90" s="11"/>
    </row>
    <row r="91" spans="1:30" ht="12.75" hidden="1">
      <c r="A91" s="35"/>
      <c r="B91" s="34" t="s">
        <v>119</v>
      </c>
      <c r="C91" s="35" t="s">
        <v>37</v>
      </c>
      <c r="D91" s="5">
        <v>43.2</v>
      </c>
      <c r="E91" s="5">
        <v>83.5</v>
      </c>
      <c r="F91" s="5">
        <v>83.5</v>
      </c>
      <c r="G91" s="5">
        <f t="shared" si="31"/>
        <v>83.5</v>
      </c>
      <c r="H91" s="2">
        <f t="shared" si="27"/>
        <v>83.5</v>
      </c>
      <c r="I91" s="2">
        <f t="shared" si="28"/>
        <v>83.5</v>
      </c>
      <c r="J91" s="2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>
        <v>83.5</v>
      </c>
      <c r="Y91" s="5"/>
      <c r="Z91" s="5"/>
      <c r="AA91" s="5"/>
      <c r="AB91" s="25"/>
      <c r="AC91" s="25"/>
      <c r="AD91" s="26"/>
    </row>
    <row r="92" spans="1:30" s="12" customFormat="1" ht="12.75" hidden="1">
      <c r="A92" s="6" t="s">
        <v>42</v>
      </c>
      <c r="B92" s="7" t="s">
        <v>62</v>
      </c>
      <c r="C92" s="6"/>
      <c r="D92" s="5"/>
      <c r="E92" s="5"/>
      <c r="F92" s="5"/>
      <c r="G92" s="5">
        <f t="shared" si="31"/>
        <v>0</v>
      </c>
      <c r="H92" s="2">
        <f t="shared" si="27"/>
        <v>0</v>
      </c>
      <c r="I92" s="2">
        <f t="shared" si="28"/>
        <v>0</v>
      </c>
      <c r="J92" s="2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11"/>
    </row>
    <row r="93" spans="1:30" s="12" customFormat="1" ht="12.75" hidden="1">
      <c r="A93" s="6"/>
      <c r="B93" s="34" t="s">
        <v>119</v>
      </c>
      <c r="C93" s="35" t="s">
        <v>37</v>
      </c>
      <c r="D93" s="5">
        <v>105</v>
      </c>
      <c r="E93" s="5">
        <v>180</v>
      </c>
      <c r="F93" s="5">
        <v>180</v>
      </c>
      <c r="G93" s="5">
        <f t="shared" si="31"/>
        <v>185</v>
      </c>
      <c r="H93" s="2">
        <f t="shared" si="27"/>
        <v>185</v>
      </c>
      <c r="I93" s="2">
        <f t="shared" si="28"/>
        <v>185</v>
      </c>
      <c r="J93" s="2"/>
      <c r="K93" s="25"/>
      <c r="L93" s="25"/>
      <c r="M93" s="25"/>
      <c r="N93" s="25"/>
      <c r="O93" s="25"/>
      <c r="P93" s="25"/>
      <c r="Q93" s="25"/>
      <c r="R93" s="25"/>
      <c r="S93" s="25">
        <v>5</v>
      </c>
      <c r="T93" s="25"/>
      <c r="U93" s="25"/>
      <c r="V93" s="25"/>
      <c r="W93" s="25"/>
      <c r="X93" s="25">
        <v>2</v>
      </c>
      <c r="Y93" s="25">
        <v>120.5</v>
      </c>
      <c r="Z93" s="25">
        <v>15</v>
      </c>
      <c r="AA93" s="25">
        <v>7</v>
      </c>
      <c r="AB93" s="25">
        <v>15</v>
      </c>
      <c r="AC93" s="25">
        <v>20.5</v>
      </c>
      <c r="AD93" s="11"/>
    </row>
    <row r="94" spans="1:30" s="12" customFormat="1" ht="13.5" hidden="1">
      <c r="A94" s="6" t="s">
        <v>44</v>
      </c>
      <c r="B94" s="7" t="s">
        <v>63</v>
      </c>
      <c r="C94" s="6"/>
      <c r="D94" s="5"/>
      <c r="E94" s="29"/>
      <c r="F94" s="29"/>
      <c r="G94" s="5">
        <f t="shared" si="31"/>
        <v>0</v>
      </c>
      <c r="H94" s="2">
        <f t="shared" si="27"/>
        <v>0</v>
      </c>
      <c r="I94" s="2">
        <f t="shared" si="28"/>
        <v>0</v>
      </c>
      <c r="J94" s="2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11"/>
    </row>
    <row r="95" spans="1:30" s="12" customFormat="1" ht="12.75" hidden="1">
      <c r="A95" s="6"/>
      <c r="B95" s="34" t="s">
        <v>119</v>
      </c>
      <c r="C95" s="35" t="s">
        <v>37</v>
      </c>
      <c r="D95" s="5">
        <v>171</v>
      </c>
      <c r="E95" s="5">
        <v>206.05</v>
      </c>
      <c r="F95" s="5">
        <v>206.1</v>
      </c>
      <c r="G95" s="5">
        <f t="shared" si="31"/>
        <v>206.05</v>
      </c>
      <c r="H95" s="2">
        <f t="shared" si="27"/>
        <v>206.05</v>
      </c>
      <c r="I95" s="2">
        <f t="shared" si="28"/>
        <v>206.05</v>
      </c>
      <c r="J95" s="2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>
        <v>56</v>
      </c>
      <c r="Y95" s="25">
        <v>150.05</v>
      </c>
      <c r="Z95" s="25"/>
      <c r="AA95" s="25"/>
      <c r="AB95" s="25"/>
      <c r="AC95" s="25"/>
      <c r="AD95" s="11"/>
    </row>
    <row r="96" spans="1:30" s="32" customFormat="1" ht="12.75">
      <c r="A96" s="6" t="s">
        <v>10</v>
      </c>
      <c r="B96" s="7" t="s">
        <v>125</v>
      </c>
      <c r="C96" s="43"/>
      <c r="D96" s="4">
        <f>+D97+D99+D101</f>
        <v>91888</v>
      </c>
      <c r="E96" s="4"/>
      <c r="F96" s="4"/>
      <c r="G96" s="2"/>
      <c r="H96" s="2">
        <f t="shared" si="27"/>
        <v>0</v>
      </c>
      <c r="I96" s="2">
        <f t="shared" si="28"/>
        <v>0</v>
      </c>
      <c r="J96" s="2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31"/>
    </row>
    <row r="97" spans="1:30" ht="18" customHeight="1">
      <c r="A97" s="6">
        <v>1</v>
      </c>
      <c r="B97" s="7" t="s">
        <v>129</v>
      </c>
      <c r="C97" s="6" t="s">
        <v>64</v>
      </c>
      <c r="D97" s="4">
        <v>21415</v>
      </c>
      <c r="E97" s="4">
        <v>22785</v>
      </c>
      <c r="F97" s="4">
        <v>23120</v>
      </c>
      <c r="G97" s="4">
        <f>K97+L97+M97+N97+O97+P97+Q97+R97+S97+T97+U97+V97+W97+X97+Y97+Z97+AA97+AB97+AC97</f>
        <v>23218</v>
      </c>
      <c r="H97" s="2">
        <f t="shared" si="27"/>
        <v>23218</v>
      </c>
      <c r="I97" s="2">
        <f t="shared" si="28"/>
        <v>23218</v>
      </c>
      <c r="J97" s="55" t="s">
        <v>122</v>
      </c>
      <c r="K97" s="4">
        <v>830</v>
      </c>
      <c r="L97" s="4">
        <v>1020</v>
      </c>
      <c r="M97" s="4">
        <v>910</v>
      </c>
      <c r="N97" s="4">
        <v>680</v>
      </c>
      <c r="O97" s="4">
        <v>1315</v>
      </c>
      <c r="P97" s="4">
        <v>80</v>
      </c>
      <c r="Q97" s="4">
        <v>1515</v>
      </c>
      <c r="R97" s="4">
        <v>1125</v>
      </c>
      <c r="S97" s="4">
        <v>1540</v>
      </c>
      <c r="T97" s="4">
        <v>1295</v>
      </c>
      <c r="U97" s="4">
        <v>1490</v>
      </c>
      <c r="V97" s="4">
        <v>1815</v>
      </c>
      <c r="W97" s="4">
        <v>1515</v>
      </c>
      <c r="X97" s="4">
        <v>600</v>
      </c>
      <c r="Y97" s="4">
        <v>810</v>
      </c>
      <c r="Z97" s="4">
        <v>1125</v>
      </c>
      <c r="AA97" s="4">
        <v>2321</v>
      </c>
      <c r="AB97" s="4">
        <v>1540</v>
      </c>
      <c r="AC97" s="4">
        <v>1692</v>
      </c>
      <c r="AD97" s="26"/>
    </row>
    <row r="98" spans="1:30" s="32" customFormat="1" ht="18" customHeight="1" hidden="1">
      <c r="A98" s="43"/>
      <c r="B98" s="44" t="s">
        <v>65</v>
      </c>
      <c r="C98" s="43" t="s">
        <v>7</v>
      </c>
      <c r="D98" s="40">
        <v>3.4</v>
      </c>
      <c r="E98" s="40">
        <v>3</v>
      </c>
      <c r="F98" s="40"/>
      <c r="G98" s="10"/>
      <c r="H98" s="2">
        <f t="shared" si="27"/>
        <v>0</v>
      </c>
      <c r="I98" s="2">
        <f t="shared" si="28"/>
        <v>0</v>
      </c>
      <c r="J98" s="1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31"/>
    </row>
    <row r="99" spans="1:30" ht="18" customHeight="1">
      <c r="A99" s="6">
        <v>2</v>
      </c>
      <c r="B99" s="7" t="s">
        <v>130</v>
      </c>
      <c r="C99" s="6" t="s">
        <v>64</v>
      </c>
      <c r="D99" s="4">
        <v>8023</v>
      </c>
      <c r="E99" s="4">
        <v>9448</v>
      </c>
      <c r="F99" s="4">
        <v>9830</v>
      </c>
      <c r="G99" s="4">
        <f>K99+L99+M99+N99+O99+P99+Q99+R99+S99+T99+U99+V99+W99+X99+Y99+Z99+AA99+AB99+AC99</f>
        <v>10278</v>
      </c>
      <c r="H99" s="2">
        <f t="shared" si="27"/>
        <v>10278</v>
      </c>
      <c r="I99" s="2">
        <f t="shared" si="28"/>
        <v>10278</v>
      </c>
      <c r="J99" s="4"/>
      <c r="K99" s="45">
        <v>250</v>
      </c>
      <c r="L99" s="45">
        <v>763</v>
      </c>
      <c r="M99" s="45">
        <v>650</v>
      </c>
      <c r="N99" s="45">
        <v>1420</v>
      </c>
      <c r="O99" s="45">
        <v>750</v>
      </c>
      <c r="P99" s="45">
        <v>50</v>
      </c>
      <c r="Q99" s="45">
        <v>750</v>
      </c>
      <c r="R99" s="45">
        <v>630</v>
      </c>
      <c r="S99" s="45">
        <v>1000</v>
      </c>
      <c r="T99" s="45">
        <v>520</v>
      </c>
      <c r="U99" s="45">
        <v>320</v>
      </c>
      <c r="V99" s="45">
        <v>435</v>
      </c>
      <c r="W99" s="45">
        <v>300</v>
      </c>
      <c r="X99" s="45">
        <v>270</v>
      </c>
      <c r="Y99" s="45">
        <v>430</v>
      </c>
      <c r="Z99" s="45">
        <v>750</v>
      </c>
      <c r="AA99" s="45">
        <v>350</v>
      </c>
      <c r="AB99" s="45">
        <v>320</v>
      </c>
      <c r="AC99" s="45">
        <v>320</v>
      </c>
      <c r="AD99" s="26"/>
    </row>
    <row r="100" spans="1:30" s="32" customFormat="1" ht="12.75" hidden="1">
      <c r="A100" s="43"/>
      <c r="B100" s="44" t="s">
        <v>65</v>
      </c>
      <c r="C100" s="43" t="s">
        <v>7</v>
      </c>
      <c r="D100" s="40">
        <v>5.9</v>
      </c>
      <c r="E100" s="40">
        <v>5</v>
      </c>
      <c r="F100" s="40"/>
      <c r="G100" s="10"/>
      <c r="H100" s="2">
        <f t="shared" si="27"/>
        <v>0</v>
      </c>
      <c r="I100" s="2">
        <f t="shared" si="28"/>
        <v>0</v>
      </c>
      <c r="J100" s="1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31"/>
    </row>
    <row r="101" spans="1:30" ht="17.25" customHeight="1">
      <c r="A101" s="6">
        <v>3</v>
      </c>
      <c r="B101" s="7" t="s">
        <v>131</v>
      </c>
      <c r="C101" s="6" t="s">
        <v>64</v>
      </c>
      <c r="D101" s="4">
        <v>62450</v>
      </c>
      <c r="E101" s="4">
        <v>64640</v>
      </c>
      <c r="F101" s="4">
        <v>65050</v>
      </c>
      <c r="G101" s="4">
        <f>K101+L101+M101+N101+O101+P101+Q101+R101+S101+T101+U101+V101+W101+X101+Y101+Z101+AA101+AB101+AC101</f>
        <v>68183</v>
      </c>
      <c r="H101" s="2">
        <f t="shared" si="27"/>
        <v>68183</v>
      </c>
      <c r="I101" s="2">
        <f t="shared" si="28"/>
        <v>68183</v>
      </c>
      <c r="J101" s="4"/>
      <c r="K101" s="4">
        <v>2698</v>
      </c>
      <c r="L101" s="4">
        <v>4996</v>
      </c>
      <c r="M101" s="4">
        <v>1223</v>
      </c>
      <c r="N101" s="4">
        <v>2308</v>
      </c>
      <c r="O101" s="4">
        <v>1120</v>
      </c>
      <c r="P101" s="4">
        <v>920</v>
      </c>
      <c r="Q101" s="4">
        <v>10371</v>
      </c>
      <c r="R101" s="4">
        <v>9433</v>
      </c>
      <c r="S101" s="4">
        <v>4643</v>
      </c>
      <c r="T101" s="4">
        <v>1655</v>
      </c>
      <c r="U101" s="4">
        <v>875</v>
      </c>
      <c r="V101" s="4">
        <v>5613</v>
      </c>
      <c r="W101" s="4">
        <v>2065</v>
      </c>
      <c r="X101" s="4">
        <v>1113</v>
      </c>
      <c r="Y101" s="4">
        <v>1644</v>
      </c>
      <c r="Z101" s="4">
        <v>3130</v>
      </c>
      <c r="AA101" s="4">
        <v>6406</v>
      </c>
      <c r="AB101" s="4">
        <v>3554</v>
      </c>
      <c r="AC101" s="4">
        <v>4416</v>
      </c>
      <c r="AD101" s="26"/>
    </row>
    <row r="102" spans="1:30" s="32" customFormat="1" ht="12.75" hidden="1">
      <c r="A102" s="43"/>
      <c r="B102" s="44" t="s">
        <v>65</v>
      </c>
      <c r="C102" s="43" t="s">
        <v>7</v>
      </c>
      <c r="D102" s="40">
        <v>5.2</v>
      </c>
      <c r="E102" s="40"/>
      <c r="F102" s="40"/>
      <c r="G102" s="10"/>
      <c r="H102" s="2">
        <f t="shared" si="27"/>
        <v>0</v>
      </c>
      <c r="I102" s="2">
        <f t="shared" si="28"/>
        <v>0</v>
      </c>
      <c r="J102" s="1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31"/>
    </row>
    <row r="103" spans="1:30" s="12" customFormat="1" ht="18" customHeight="1">
      <c r="A103" s="6">
        <v>4</v>
      </c>
      <c r="B103" s="7" t="s">
        <v>126</v>
      </c>
      <c r="C103" s="6" t="s">
        <v>64</v>
      </c>
      <c r="D103" s="2"/>
      <c r="E103" s="4">
        <v>900350</v>
      </c>
      <c r="F103" s="4">
        <v>952600</v>
      </c>
      <c r="G103" s="4">
        <f>K103+L103+M103+N103+O103+P103+Q103+R103+S103+T103+U103+V103+W103+X103+Y103+Z103+AA103+AB103+AC103</f>
        <v>1024782</v>
      </c>
      <c r="H103" s="2">
        <f t="shared" si="27"/>
        <v>1024782</v>
      </c>
      <c r="I103" s="2">
        <f t="shared" si="28"/>
        <v>1024782</v>
      </c>
      <c r="J103" s="4"/>
      <c r="K103" s="4">
        <v>60130</v>
      </c>
      <c r="L103" s="4">
        <v>70120</v>
      </c>
      <c r="M103" s="4">
        <v>30200</v>
      </c>
      <c r="N103" s="4">
        <v>56890</v>
      </c>
      <c r="O103" s="4">
        <v>21330</v>
      </c>
      <c r="P103" s="4">
        <v>16897</v>
      </c>
      <c r="Q103" s="4">
        <v>124030</v>
      </c>
      <c r="R103" s="4">
        <v>58860</v>
      </c>
      <c r="S103" s="4">
        <v>50130</v>
      </c>
      <c r="T103" s="4">
        <v>58890</v>
      </c>
      <c r="U103" s="4">
        <v>18560</v>
      </c>
      <c r="V103" s="4">
        <v>85350</v>
      </c>
      <c r="W103" s="4">
        <v>56140</v>
      </c>
      <c r="X103" s="4">
        <v>10270</v>
      </c>
      <c r="Y103" s="4">
        <v>34100</v>
      </c>
      <c r="Z103" s="4">
        <v>130435</v>
      </c>
      <c r="AA103" s="4">
        <v>58860</v>
      </c>
      <c r="AB103" s="4">
        <v>43330</v>
      </c>
      <c r="AC103" s="4">
        <v>40260</v>
      </c>
      <c r="AD103" s="11"/>
    </row>
    <row r="104" spans="1:30" s="32" customFormat="1" ht="18.75" customHeight="1">
      <c r="A104" s="6">
        <v>5</v>
      </c>
      <c r="B104" s="7" t="s">
        <v>66</v>
      </c>
      <c r="C104" s="38"/>
      <c r="D104" s="40"/>
      <c r="E104" s="29"/>
      <c r="F104" s="29"/>
      <c r="G104" s="2"/>
      <c r="H104" s="2">
        <f t="shared" si="27"/>
        <v>0</v>
      </c>
      <c r="I104" s="2">
        <f t="shared" si="28"/>
        <v>0</v>
      </c>
      <c r="J104" s="2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1"/>
      <c r="AC104" s="41"/>
      <c r="AD104" s="31"/>
    </row>
    <row r="105" spans="1:30" ht="17.25" customHeight="1">
      <c r="A105" s="35"/>
      <c r="B105" s="34" t="s">
        <v>134</v>
      </c>
      <c r="C105" s="35" t="s">
        <v>37</v>
      </c>
      <c r="D105" s="5">
        <v>220</v>
      </c>
      <c r="E105" s="5">
        <v>295</v>
      </c>
      <c r="F105" s="5">
        <v>295</v>
      </c>
      <c r="G105" s="5">
        <f>K105+L105+M105+N105+O105+P105+Q105+R105+S105+T105+U105+V105+W105+X105+Y105+Z105+AA105+AB105+AC105</f>
        <v>295</v>
      </c>
      <c r="H105" s="2">
        <f t="shared" si="27"/>
        <v>295</v>
      </c>
      <c r="I105" s="2">
        <f t="shared" si="28"/>
        <v>295</v>
      </c>
      <c r="J105" s="2"/>
      <c r="K105" s="5">
        <v>22</v>
      </c>
      <c r="L105" s="5">
        <v>16</v>
      </c>
      <c r="M105" s="5">
        <v>12</v>
      </c>
      <c r="N105" s="5">
        <v>23</v>
      </c>
      <c r="O105" s="5">
        <v>20</v>
      </c>
      <c r="P105" s="5">
        <v>10</v>
      </c>
      <c r="Q105" s="5">
        <v>36</v>
      </c>
      <c r="R105" s="5">
        <v>35</v>
      </c>
      <c r="S105" s="5">
        <v>35</v>
      </c>
      <c r="T105" s="5">
        <v>13</v>
      </c>
      <c r="U105" s="5">
        <v>7</v>
      </c>
      <c r="V105" s="5">
        <v>23</v>
      </c>
      <c r="W105" s="5"/>
      <c r="X105" s="5"/>
      <c r="Y105" s="5">
        <v>24</v>
      </c>
      <c r="Z105" s="5"/>
      <c r="AA105" s="5"/>
      <c r="AB105" s="25">
        <v>13</v>
      </c>
      <c r="AC105" s="25">
        <v>6</v>
      </c>
      <c r="AD105" s="26"/>
    </row>
    <row r="106" spans="1:30" ht="17.25" customHeight="1">
      <c r="A106" s="35"/>
      <c r="B106" s="34" t="s">
        <v>135</v>
      </c>
      <c r="C106" s="35" t="s">
        <v>38</v>
      </c>
      <c r="D106" s="5">
        <v>252</v>
      </c>
      <c r="E106" s="5">
        <v>368.8</v>
      </c>
      <c r="F106" s="5">
        <v>385</v>
      </c>
      <c r="G106" s="5">
        <f>G107+G108</f>
        <v>427</v>
      </c>
      <c r="H106" s="2">
        <f t="shared" si="27"/>
        <v>427</v>
      </c>
      <c r="I106" s="2">
        <f t="shared" si="28"/>
        <v>427</v>
      </c>
      <c r="J106" s="2"/>
      <c r="K106" s="1">
        <f aca="true" t="shared" si="32" ref="K106:AC106">K107+K108</f>
        <v>31</v>
      </c>
      <c r="L106" s="1">
        <f t="shared" si="32"/>
        <v>23</v>
      </c>
      <c r="M106" s="1">
        <f t="shared" si="32"/>
        <v>17</v>
      </c>
      <c r="N106" s="1">
        <f t="shared" si="32"/>
        <v>33</v>
      </c>
      <c r="O106" s="1">
        <f t="shared" si="32"/>
        <v>29</v>
      </c>
      <c r="P106" s="1">
        <f t="shared" si="32"/>
        <v>14</v>
      </c>
      <c r="Q106" s="1">
        <f t="shared" si="32"/>
        <v>52</v>
      </c>
      <c r="R106" s="1">
        <f t="shared" si="32"/>
        <v>51</v>
      </c>
      <c r="S106" s="1">
        <f t="shared" si="32"/>
        <v>51</v>
      </c>
      <c r="T106" s="1">
        <f t="shared" si="32"/>
        <v>19</v>
      </c>
      <c r="U106" s="1">
        <f t="shared" si="32"/>
        <v>10</v>
      </c>
      <c r="V106" s="1">
        <f t="shared" si="32"/>
        <v>33</v>
      </c>
      <c r="W106" s="1">
        <f t="shared" si="32"/>
        <v>0</v>
      </c>
      <c r="X106" s="1">
        <f t="shared" si="32"/>
        <v>0</v>
      </c>
      <c r="Y106" s="1">
        <f t="shared" si="32"/>
        <v>35</v>
      </c>
      <c r="Z106" s="1">
        <f t="shared" si="32"/>
        <v>0</v>
      </c>
      <c r="AA106" s="1">
        <f t="shared" si="32"/>
        <v>0</v>
      </c>
      <c r="AB106" s="1">
        <f t="shared" si="32"/>
        <v>19</v>
      </c>
      <c r="AC106" s="1">
        <f t="shared" si="32"/>
        <v>10</v>
      </c>
      <c r="AD106" s="26"/>
    </row>
    <row r="107" spans="1:30" ht="17.25" customHeight="1">
      <c r="A107" s="35"/>
      <c r="B107" s="59" t="s">
        <v>136</v>
      </c>
      <c r="C107" s="35" t="s">
        <v>38</v>
      </c>
      <c r="D107" s="5"/>
      <c r="E107" s="5">
        <v>368.8</v>
      </c>
      <c r="F107" s="5">
        <v>385</v>
      </c>
      <c r="G107" s="5">
        <f>K107+L107+M107+N107+O107+P107+Q107+R107+S107+T107+U107+V107+W107+X107+Y107+Z107+AA107+AB107+AC107</f>
        <v>427</v>
      </c>
      <c r="H107" s="2">
        <f t="shared" si="27"/>
        <v>427</v>
      </c>
      <c r="I107" s="2">
        <f t="shared" si="28"/>
        <v>427</v>
      </c>
      <c r="J107" s="2"/>
      <c r="K107" s="25">
        <v>31</v>
      </c>
      <c r="L107" s="25">
        <v>23</v>
      </c>
      <c r="M107" s="25">
        <v>17</v>
      </c>
      <c r="N107" s="25">
        <v>33</v>
      </c>
      <c r="O107" s="25">
        <v>29</v>
      </c>
      <c r="P107" s="25">
        <v>14</v>
      </c>
      <c r="Q107" s="25">
        <v>52</v>
      </c>
      <c r="R107" s="25">
        <v>51</v>
      </c>
      <c r="S107" s="25">
        <v>51</v>
      </c>
      <c r="T107" s="25">
        <v>19</v>
      </c>
      <c r="U107" s="25">
        <v>10</v>
      </c>
      <c r="V107" s="25">
        <v>33</v>
      </c>
      <c r="W107" s="25"/>
      <c r="X107" s="25"/>
      <c r="Y107" s="25">
        <v>35</v>
      </c>
      <c r="Z107" s="25"/>
      <c r="AA107" s="25"/>
      <c r="AB107" s="25">
        <v>19</v>
      </c>
      <c r="AC107" s="25">
        <v>10</v>
      </c>
      <c r="AD107" s="26"/>
    </row>
    <row r="108" spans="1:30" ht="17.25" customHeight="1">
      <c r="A108" s="35"/>
      <c r="B108" s="59" t="s">
        <v>137</v>
      </c>
      <c r="C108" s="35"/>
      <c r="D108" s="5"/>
      <c r="E108" s="5"/>
      <c r="F108" s="5"/>
      <c r="G108" s="5">
        <f>K108+L108+M108+N108+O108+P108+Q108+R108+S108+T108+U108+V108+W108+X108+Y108+Z108+AA108+AB108+AC108</f>
        <v>0</v>
      </c>
      <c r="H108" s="2">
        <f t="shared" si="27"/>
        <v>0</v>
      </c>
      <c r="I108" s="2">
        <f t="shared" si="28"/>
        <v>0</v>
      </c>
      <c r="J108" s="2"/>
      <c r="K108" s="25"/>
      <c r="L108" s="25"/>
      <c r="M108" s="25"/>
      <c r="N108" s="46"/>
      <c r="O108" s="25"/>
      <c r="P108" s="25"/>
      <c r="Q108" s="25"/>
      <c r="R108" s="25"/>
      <c r="S108" s="25"/>
      <c r="T108" s="25">
        <v>0</v>
      </c>
      <c r="U108" s="25"/>
      <c r="V108" s="46">
        <v>0</v>
      </c>
      <c r="W108" s="25"/>
      <c r="X108" s="25"/>
      <c r="Y108" s="25"/>
      <c r="Z108" s="25"/>
      <c r="AA108" s="25"/>
      <c r="AB108" s="25"/>
      <c r="AC108" s="25"/>
      <c r="AD108" s="26"/>
    </row>
    <row r="109" spans="1:30" ht="18" customHeight="1">
      <c r="A109" s="6" t="s">
        <v>138</v>
      </c>
      <c r="B109" s="7" t="s">
        <v>67</v>
      </c>
      <c r="C109" s="11"/>
      <c r="D109" s="5"/>
      <c r="E109" s="29"/>
      <c r="F109" s="29"/>
      <c r="G109" s="2">
        <f>K109+L109+M109+N109+O109+P109+Q109+R109+S109+T109+U109+V109+W109+X109+Y109+Z109+AA109+AB109+AC109</f>
        <v>0</v>
      </c>
      <c r="H109" s="2">
        <f t="shared" si="27"/>
        <v>0</v>
      </c>
      <c r="I109" s="2">
        <f t="shared" si="28"/>
        <v>0</v>
      </c>
      <c r="J109" s="2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25"/>
      <c r="AC109" s="25"/>
      <c r="AD109" s="26"/>
    </row>
    <row r="110" spans="1:30" s="12" customFormat="1" ht="26.25" customHeight="1">
      <c r="A110" s="6">
        <v>1</v>
      </c>
      <c r="B110" s="7" t="s">
        <v>68</v>
      </c>
      <c r="C110" s="6" t="s">
        <v>37</v>
      </c>
      <c r="D110" s="2">
        <f>+D111+D112+D115</f>
        <v>803.75</v>
      </c>
      <c r="E110" s="24">
        <f>E111+E112</f>
        <v>50</v>
      </c>
      <c r="F110" s="24">
        <v>30.5</v>
      </c>
      <c r="G110" s="2">
        <f>K110+L110+M110+N110+O110+P110+Q110+R110+S110+T110+U110+V110+W110+X110+Y110+Z110+AA110+AB110+AC110</f>
        <v>395</v>
      </c>
      <c r="H110" s="2">
        <f t="shared" si="27"/>
        <v>395</v>
      </c>
      <c r="I110" s="2">
        <f t="shared" si="28"/>
        <v>395</v>
      </c>
      <c r="J110" s="2"/>
      <c r="K110" s="2">
        <f>+K111+K113</f>
        <v>0</v>
      </c>
      <c r="L110" s="2">
        <f aca="true" t="shared" si="33" ref="L110:AC110">+L111+L113</f>
        <v>10</v>
      </c>
      <c r="M110" s="2">
        <f t="shared" si="33"/>
        <v>0</v>
      </c>
      <c r="N110" s="2">
        <f t="shared" si="33"/>
        <v>10</v>
      </c>
      <c r="O110" s="2">
        <f t="shared" si="33"/>
        <v>0</v>
      </c>
      <c r="P110" s="2">
        <f t="shared" si="33"/>
        <v>0</v>
      </c>
      <c r="Q110" s="2">
        <f t="shared" si="33"/>
        <v>200</v>
      </c>
      <c r="R110" s="2">
        <f t="shared" si="33"/>
        <v>150</v>
      </c>
      <c r="S110" s="2">
        <f t="shared" si="33"/>
        <v>0</v>
      </c>
      <c r="T110" s="2">
        <f t="shared" si="33"/>
        <v>5</v>
      </c>
      <c r="U110" s="2">
        <f t="shared" si="33"/>
        <v>0</v>
      </c>
      <c r="V110" s="2">
        <f t="shared" si="33"/>
        <v>10</v>
      </c>
      <c r="W110" s="2">
        <f t="shared" si="33"/>
        <v>0</v>
      </c>
      <c r="X110" s="2">
        <f t="shared" si="33"/>
        <v>10</v>
      </c>
      <c r="Y110" s="2">
        <f t="shared" si="33"/>
        <v>0</v>
      </c>
      <c r="Z110" s="2">
        <f t="shared" si="33"/>
        <v>0</v>
      </c>
      <c r="AA110" s="2">
        <f t="shared" si="33"/>
        <v>0</v>
      </c>
      <c r="AB110" s="2">
        <f t="shared" si="33"/>
        <v>0</v>
      </c>
      <c r="AC110" s="2">
        <f t="shared" si="33"/>
        <v>0</v>
      </c>
      <c r="AD110" s="11"/>
    </row>
    <row r="111" spans="1:30" ht="19.5" customHeight="1">
      <c r="A111" s="35" t="s">
        <v>69</v>
      </c>
      <c r="B111" s="34" t="s">
        <v>70</v>
      </c>
      <c r="C111" s="35" t="s">
        <v>37</v>
      </c>
      <c r="D111" s="5">
        <v>65.8</v>
      </c>
      <c r="E111" s="5">
        <v>50</v>
      </c>
      <c r="F111" s="5">
        <v>30.5</v>
      </c>
      <c r="G111" s="61">
        <f>K111+L111+M111+N111+O111+P111+Q111+R111+S111+T111+U111+V111+W111+X111+Y111+Z111+AA111+AB111+AC111</f>
        <v>45</v>
      </c>
      <c r="H111" s="60">
        <f t="shared" si="27"/>
        <v>45</v>
      </c>
      <c r="I111" s="60">
        <f t="shared" si="28"/>
        <v>45</v>
      </c>
      <c r="J111" s="60"/>
      <c r="K111" s="64"/>
      <c r="L111" s="64">
        <v>10</v>
      </c>
      <c r="M111" s="64"/>
      <c r="N111" s="64">
        <v>10</v>
      </c>
      <c r="O111" s="64"/>
      <c r="P111" s="64"/>
      <c r="Q111" s="64"/>
      <c r="R111" s="64"/>
      <c r="S111" s="64"/>
      <c r="T111" s="64">
        <v>5</v>
      </c>
      <c r="U111" s="64"/>
      <c r="V111" s="64">
        <v>10</v>
      </c>
      <c r="W111" s="64"/>
      <c r="X111" s="64">
        <v>10</v>
      </c>
      <c r="Y111" s="64"/>
      <c r="Z111" s="64"/>
      <c r="AA111" s="64"/>
      <c r="AB111" s="64"/>
      <c r="AC111" s="64"/>
      <c r="AD111" s="26"/>
    </row>
    <row r="112" spans="1:30" ht="25.5">
      <c r="A112" s="35" t="s">
        <v>8</v>
      </c>
      <c r="B112" s="34" t="s">
        <v>71</v>
      </c>
      <c r="C112" s="35" t="s">
        <v>37</v>
      </c>
      <c r="D112" s="5">
        <f>+D113+33</f>
        <v>733</v>
      </c>
      <c r="E112" s="5">
        <v>0</v>
      </c>
      <c r="F112" s="5">
        <v>0</v>
      </c>
      <c r="G112" s="2"/>
      <c r="H112" s="2">
        <f t="shared" si="27"/>
        <v>0</v>
      </c>
      <c r="I112" s="2">
        <f t="shared" si="28"/>
        <v>0</v>
      </c>
      <c r="J112" s="6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26"/>
    </row>
    <row r="113" spans="1:30" ht="25.5">
      <c r="A113" s="35"/>
      <c r="B113" s="34" t="s">
        <v>87</v>
      </c>
      <c r="C113" s="35"/>
      <c r="D113" s="5">
        <v>700</v>
      </c>
      <c r="E113" s="5">
        <v>0</v>
      </c>
      <c r="F113" s="5"/>
      <c r="G113" s="5">
        <f>K113+L113+M113+N113+O113+P113+Q113+R113+S113+T113+U113+V113+W113+X113+Y113+Z113+AA113+AB113+AC113</f>
        <v>350</v>
      </c>
      <c r="H113" s="2">
        <f t="shared" si="27"/>
        <v>350</v>
      </c>
      <c r="I113" s="2">
        <f t="shared" si="28"/>
        <v>350</v>
      </c>
      <c r="J113" s="69"/>
      <c r="K113" s="5">
        <v>0</v>
      </c>
      <c r="L113" s="5"/>
      <c r="M113" s="5"/>
      <c r="N113" s="5">
        <v>0</v>
      </c>
      <c r="O113" s="5"/>
      <c r="P113" s="5"/>
      <c r="Q113" s="5">
        <v>200</v>
      </c>
      <c r="R113" s="5">
        <v>150</v>
      </c>
      <c r="S113" s="5"/>
      <c r="T113" s="5"/>
      <c r="U113" s="5"/>
      <c r="V113" s="5"/>
      <c r="W113" s="5"/>
      <c r="X113" s="5"/>
      <c r="Y113" s="5"/>
      <c r="Z113" s="5"/>
      <c r="AA113" s="5"/>
      <c r="AB113" s="25"/>
      <c r="AC113" s="25"/>
      <c r="AD113" s="26"/>
    </row>
    <row r="114" spans="1:30" ht="18" customHeight="1">
      <c r="A114" s="35"/>
      <c r="B114" s="7" t="s">
        <v>123</v>
      </c>
      <c r="C114" s="35"/>
      <c r="D114" s="5">
        <v>700</v>
      </c>
      <c r="E114" s="5">
        <v>1400</v>
      </c>
      <c r="F114" s="5">
        <v>1400</v>
      </c>
      <c r="G114" s="5">
        <f>+F114+G113</f>
        <v>1750</v>
      </c>
      <c r="H114" s="2">
        <f t="shared" si="27"/>
        <v>1750</v>
      </c>
      <c r="I114" s="2">
        <f t="shared" si="28"/>
        <v>1750</v>
      </c>
      <c r="J114" s="2"/>
      <c r="K114" s="5"/>
      <c r="L114" s="5"/>
      <c r="M114" s="5"/>
      <c r="N114" s="5"/>
      <c r="O114" s="5"/>
      <c r="P114" s="5"/>
      <c r="Q114" s="5">
        <v>200</v>
      </c>
      <c r="R114" s="5">
        <v>950</v>
      </c>
      <c r="S114" s="5">
        <v>600</v>
      </c>
      <c r="T114" s="5"/>
      <c r="U114" s="5"/>
      <c r="V114" s="5"/>
      <c r="W114" s="5"/>
      <c r="X114" s="5"/>
      <c r="Y114" s="5"/>
      <c r="Z114" s="5"/>
      <c r="AA114" s="5"/>
      <c r="AB114" s="25"/>
      <c r="AC114" s="25"/>
      <c r="AD114" s="26"/>
    </row>
    <row r="115" spans="1:30" ht="25.5">
      <c r="A115" s="35" t="s">
        <v>69</v>
      </c>
      <c r="B115" s="34" t="s">
        <v>72</v>
      </c>
      <c r="C115" s="35" t="s">
        <v>37</v>
      </c>
      <c r="D115" s="42">
        <v>4.95</v>
      </c>
      <c r="E115" s="25"/>
      <c r="F115" s="25"/>
      <c r="G115" s="2">
        <f>K115+L115+M115+N115+O115+P115+Q115+R115+S115+T115+U115+V115+W115+X115+Y115+Z115+AA115+AB115+AC115</f>
        <v>0</v>
      </c>
      <c r="H115" s="2">
        <f t="shared" si="27"/>
        <v>0</v>
      </c>
      <c r="I115" s="2">
        <f t="shared" si="28"/>
        <v>0</v>
      </c>
      <c r="J115" s="2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25"/>
      <c r="AC115" s="25"/>
      <c r="AD115" s="26"/>
    </row>
    <row r="116" spans="1:30" ht="12.75" hidden="1">
      <c r="A116" s="6">
        <v>2</v>
      </c>
      <c r="B116" s="7" t="s">
        <v>73</v>
      </c>
      <c r="C116" s="6" t="s">
        <v>37</v>
      </c>
      <c r="D116" s="2">
        <f>D117+D118</f>
        <v>267</v>
      </c>
      <c r="E116" s="24">
        <f>E117+E118</f>
        <v>163</v>
      </c>
      <c r="F116" s="24">
        <v>165.1</v>
      </c>
      <c r="G116" s="2">
        <f>+G117+G118</f>
        <v>157.69</v>
      </c>
      <c r="H116" s="2">
        <f t="shared" si="27"/>
        <v>157.69</v>
      </c>
      <c r="I116" s="2">
        <f t="shared" si="28"/>
        <v>157.69</v>
      </c>
      <c r="J116" s="2"/>
      <c r="K116" s="25"/>
      <c r="L116" s="25"/>
      <c r="M116" s="25"/>
      <c r="N116" s="25"/>
      <c r="O116" s="25"/>
      <c r="P116" s="25">
        <f>+P117+P118</f>
        <v>22.599999999999998</v>
      </c>
      <c r="Q116" s="25">
        <f>+Q117+Q118</f>
        <v>37.800000000000004</v>
      </c>
      <c r="R116" s="25">
        <f>+R117+R118</f>
        <v>25.1</v>
      </c>
      <c r="S116" s="25">
        <f>+S117+S118</f>
        <v>5.6</v>
      </c>
      <c r="T116" s="25"/>
      <c r="U116" s="25"/>
      <c r="V116" s="25"/>
      <c r="W116" s="25"/>
      <c r="X116" s="25"/>
      <c r="Y116" s="25">
        <f>+Y118</f>
        <v>66.59</v>
      </c>
      <c r="Z116" s="25"/>
      <c r="AA116" s="25"/>
      <c r="AB116" s="25"/>
      <c r="AC116" s="25"/>
      <c r="AD116" s="26"/>
    </row>
    <row r="117" spans="1:30" ht="18" customHeight="1" hidden="1">
      <c r="A117" s="35" t="s">
        <v>8</v>
      </c>
      <c r="B117" s="34" t="s">
        <v>2</v>
      </c>
      <c r="C117" s="35" t="s">
        <v>37</v>
      </c>
      <c r="D117" s="5">
        <v>218.7</v>
      </c>
      <c r="E117" s="25">
        <v>122.9</v>
      </c>
      <c r="F117" s="25">
        <v>106.1</v>
      </c>
      <c r="G117" s="5">
        <f>K117+L117+M117+N117+O117+P117+Q117+R117+S117+T117+U117+V117+W117+X117+Y117+Z117+AA117+AB117+AC117</f>
        <v>73.1</v>
      </c>
      <c r="H117" s="2">
        <f t="shared" si="27"/>
        <v>73.1</v>
      </c>
      <c r="I117" s="2">
        <f t="shared" si="28"/>
        <v>73.1</v>
      </c>
      <c r="J117" s="2"/>
      <c r="K117" s="25"/>
      <c r="L117" s="25"/>
      <c r="M117" s="25"/>
      <c r="N117" s="25"/>
      <c r="O117" s="25"/>
      <c r="P117" s="25">
        <v>17.9</v>
      </c>
      <c r="Q117" s="5">
        <v>30.1</v>
      </c>
      <c r="R117" s="25">
        <v>25.1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6"/>
    </row>
    <row r="118" spans="1:30" ht="18" customHeight="1" hidden="1">
      <c r="A118" s="35" t="s">
        <v>8</v>
      </c>
      <c r="B118" s="34" t="s">
        <v>9</v>
      </c>
      <c r="C118" s="35" t="s">
        <v>37</v>
      </c>
      <c r="D118" s="5">
        <v>48.3</v>
      </c>
      <c r="E118" s="25">
        <v>40.1</v>
      </c>
      <c r="F118" s="25">
        <f>+F116-F117</f>
        <v>59</v>
      </c>
      <c r="G118" s="5">
        <f>K118+L118+M118+N118+O118+P118+Q118+R118+S118+T118+U118+V118+W118+X118+Y118+Z118+AA118+AB118+AC118</f>
        <v>84.59</v>
      </c>
      <c r="H118" s="2">
        <f t="shared" si="27"/>
        <v>84.59</v>
      </c>
      <c r="I118" s="2">
        <f t="shared" si="28"/>
        <v>84.59</v>
      </c>
      <c r="J118" s="2"/>
      <c r="K118" s="25"/>
      <c r="L118" s="25"/>
      <c r="M118" s="25"/>
      <c r="N118" s="25"/>
      <c r="O118" s="25"/>
      <c r="P118" s="25">
        <v>4.7</v>
      </c>
      <c r="Q118" s="5">
        <v>7.7</v>
      </c>
      <c r="R118" s="25"/>
      <c r="S118" s="25">
        <v>5.6</v>
      </c>
      <c r="T118" s="25"/>
      <c r="U118" s="25"/>
      <c r="V118" s="25"/>
      <c r="W118" s="25"/>
      <c r="X118" s="25"/>
      <c r="Y118" s="25">
        <v>66.59</v>
      </c>
      <c r="Z118" s="25"/>
      <c r="AA118" s="25"/>
      <c r="AB118" s="25"/>
      <c r="AC118" s="25"/>
      <c r="AD118" s="26"/>
    </row>
    <row r="119" spans="1:31" s="58" customFormat="1" ht="20.25" customHeight="1">
      <c r="A119" s="6">
        <v>2</v>
      </c>
      <c r="B119" s="7" t="s">
        <v>120</v>
      </c>
      <c r="C119" s="6"/>
      <c r="D119" s="2"/>
      <c r="E119" s="24">
        <v>39052.4</v>
      </c>
      <c r="F119" s="24">
        <v>42349</v>
      </c>
      <c r="G119" s="60">
        <f>SUM(K119:AC119)</f>
        <v>42191.01</v>
      </c>
      <c r="H119" s="60">
        <f t="shared" si="27"/>
        <v>42191.01</v>
      </c>
      <c r="I119" s="60">
        <f t="shared" si="28"/>
        <v>42191.01</v>
      </c>
      <c r="J119" s="67" t="s">
        <v>121</v>
      </c>
      <c r="K119" s="64">
        <v>949.8</v>
      </c>
      <c r="L119" s="64">
        <v>1542.5</v>
      </c>
      <c r="M119" s="64">
        <v>390</v>
      </c>
      <c r="N119" s="64">
        <v>4014.7</v>
      </c>
      <c r="O119" s="64">
        <v>1681.25</v>
      </c>
      <c r="P119" s="64">
        <v>692.3</v>
      </c>
      <c r="Q119" s="61">
        <v>2277.5</v>
      </c>
      <c r="R119" s="64">
        <v>704.2</v>
      </c>
      <c r="S119" s="64">
        <v>1380</v>
      </c>
      <c r="T119" s="64">
        <v>1337.25</v>
      </c>
      <c r="U119" s="64">
        <v>890</v>
      </c>
      <c r="V119" s="64">
        <v>3211.42</v>
      </c>
      <c r="W119" s="64">
        <v>5430.38</v>
      </c>
      <c r="X119" s="64">
        <v>2186.37</v>
      </c>
      <c r="Y119" s="64">
        <v>2180</v>
      </c>
      <c r="Z119" s="64">
        <f>2547.33+37.2</f>
        <v>2584.5299999999997</v>
      </c>
      <c r="AA119" s="64">
        <v>3732.3</v>
      </c>
      <c r="AB119" s="64">
        <v>1180.07</v>
      </c>
      <c r="AC119" s="64">
        <v>5826.44</v>
      </c>
      <c r="AD119" s="11"/>
      <c r="AE119" s="57"/>
    </row>
    <row r="120" spans="1:30" ht="22.5" customHeight="1">
      <c r="A120" s="6">
        <v>3</v>
      </c>
      <c r="B120" s="7" t="s">
        <v>88</v>
      </c>
      <c r="C120" s="6" t="s">
        <v>37</v>
      </c>
      <c r="D120" s="2">
        <v>746.9</v>
      </c>
      <c r="E120" s="2">
        <f>E121+E124</f>
        <v>4804.36</v>
      </c>
      <c r="F120" s="2">
        <f>F122+F123+F125+F126</f>
        <v>5194.15</v>
      </c>
      <c r="G120" s="2">
        <f>+G121+G124</f>
        <v>5844.1500000000015</v>
      </c>
      <c r="H120" s="2">
        <f t="shared" si="27"/>
        <v>5844.150000000001</v>
      </c>
      <c r="I120" s="2">
        <f t="shared" si="28"/>
        <v>5844.150000000001</v>
      </c>
      <c r="J120" s="2"/>
      <c r="K120" s="5">
        <f>+K121+K124</f>
        <v>60.1</v>
      </c>
      <c r="L120" s="5">
        <f aca="true" t="shared" si="34" ref="L120:AC120">+L121+L124</f>
        <v>365</v>
      </c>
      <c r="M120" s="5">
        <f t="shared" si="34"/>
        <v>379.1</v>
      </c>
      <c r="N120" s="5">
        <f t="shared" si="34"/>
        <v>753.69</v>
      </c>
      <c r="O120" s="5">
        <f t="shared" si="34"/>
        <v>693.6</v>
      </c>
      <c r="P120" s="5">
        <f t="shared" si="34"/>
        <v>0</v>
      </c>
      <c r="Q120" s="5">
        <f t="shared" si="34"/>
        <v>378.3</v>
      </c>
      <c r="R120" s="5">
        <f t="shared" si="34"/>
        <v>224.9</v>
      </c>
      <c r="S120" s="5">
        <f t="shared" si="34"/>
        <v>427.96</v>
      </c>
      <c r="T120" s="5">
        <f t="shared" si="34"/>
        <v>0</v>
      </c>
      <c r="U120" s="5">
        <f t="shared" si="34"/>
        <v>136.9</v>
      </c>
      <c r="V120" s="5">
        <f t="shared" si="34"/>
        <v>577.9</v>
      </c>
      <c r="W120" s="5">
        <f t="shared" si="34"/>
        <v>190.7</v>
      </c>
      <c r="X120" s="5">
        <f t="shared" si="34"/>
        <v>313.3</v>
      </c>
      <c r="Y120" s="5">
        <f t="shared" si="34"/>
        <v>227.6</v>
      </c>
      <c r="Z120" s="5">
        <f t="shared" si="34"/>
        <v>188.5</v>
      </c>
      <c r="AA120" s="5">
        <f t="shared" si="34"/>
        <v>325.7</v>
      </c>
      <c r="AB120" s="5">
        <f t="shared" si="34"/>
        <v>22.7</v>
      </c>
      <c r="AC120" s="5">
        <f t="shared" si="34"/>
        <v>578.1999999999999</v>
      </c>
      <c r="AD120" s="26"/>
    </row>
    <row r="121" spans="1:30" ht="25.5">
      <c r="A121" s="6" t="s">
        <v>127</v>
      </c>
      <c r="B121" s="7" t="s">
        <v>111</v>
      </c>
      <c r="C121" s="6" t="s">
        <v>37</v>
      </c>
      <c r="D121" s="2"/>
      <c r="E121" s="2">
        <f>E122+E123</f>
        <v>1196.76</v>
      </c>
      <c r="F121" s="2">
        <f>F122+F123</f>
        <v>707.09</v>
      </c>
      <c r="G121" s="2">
        <f>+G122+G123</f>
        <v>650</v>
      </c>
      <c r="H121" s="2">
        <f t="shared" si="27"/>
        <v>650</v>
      </c>
      <c r="I121" s="2">
        <f t="shared" si="28"/>
        <v>650</v>
      </c>
      <c r="J121" s="5">
        <f aca="true" t="shared" si="35" ref="J121:AD121">+J122+J123</f>
        <v>0</v>
      </c>
      <c r="K121" s="5">
        <f t="shared" si="35"/>
        <v>0</v>
      </c>
      <c r="L121" s="5">
        <f t="shared" si="35"/>
        <v>0</v>
      </c>
      <c r="M121" s="5">
        <f t="shared" si="35"/>
        <v>0</v>
      </c>
      <c r="N121" s="5">
        <f t="shared" si="35"/>
        <v>0</v>
      </c>
      <c r="O121" s="5">
        <f t="shared" si="35"/>
        <v>150</v>
      </c>
      <c r="P121" s="5">
        <f t="shared" si="35"/>
        <v>0</v>
      </c>
      <c r="Q121" s="5">
        <f t="shared" si="35"/>
        <v>70</v>
      </c>
      <c r="R121" s="5">
        <f t="shared" si="35"/>
        <v>70</v>
      </c>
      <c r="S121" s="5">
        <f t="shared" si="35"/>
        <v>60</v>
      </c>
      <c r="T121" s="5">
        <f t="shared" si="35"/>
        <v>0</v>
      </c>
      <c r="U121" s="5">
        <f t="shared" si="35"/>
        <v>0</v>
      </c>
      <c r="V121" s="5">
        <f t="shared" si="35"/>
        <v>100</v>
      </c>
      <c r="W121" s="5">
        <f t="shared" si="35"/>
        <v>100</v>
      </c>
      <c r="X121" s="5">
        <f t="shared" si="35"/>
        <v>0</v>
      </c>
      <c r="Y121" s="5">
        <f t="shared" si="35"/>
        <v>0</v>
      </c>
      <c r="Z121" s="5">
        <f t="shared" si="35"/>
        <v>0</v>
      </c>
      <c r="AA121" s="5">
        <f t="shared" si="35"/>
        <v>100</v>
      </c>
      <c r="AB121" s="5">
        <f t="shared" si="35"/>
        <v>0</v>
      </c>
      <c r="AC121" s="5">
        <f t="shared" si="35"/>
        <v>0</v>
      </c>
      <c r="AD121" s="5">
        <f t="shared" si="35"/>
        <v>0</v>
      </c>
    </row>
    <row r="122" spans="1:30" ht="20.25" customHeight="1">
      <c r="A122" s="6"/>
      <c r="B122" s="34" t="s">
        <v>113</v>
      </c>
      <c r="C122" s="6"/>
      <c r="D122" s="2"/>
      <c r="E122" s="5">
        <v>997.46</v>
      </c>
      <c r="F122" s="5">
        <v>536</v>
      </c>
      <c r="G122" s="5">
        <f>K122+L122+M122+N122+O122+P122+Q122+R122+S122+T122+U122+V122+W122+X122+Y122+Z122+AA122+AB122+AC122</f>
        <v>500</v>
      </c>
      <c r="H122" s="2">
        <f t="shared" si="27"/>
        <v>500</v>
      </c>
      <c r="I122" s="2">
        <f t="shared" si="28"/>
        <v>500</v>
      </c>
      <c r="J122" s="2"/>
      <c r="K122" s="5"/>
      <c r="L122" s="5"/>
      <c r="M122" s="5"/>
      <c r="N122" s="5"/>
      <c r="O122" s="5">
        <v>150</v>
      </c>
      <c r="P122" s="5"/>
      <c r="Q122" s="5">
        <v>70</v>
      </c>
      <c r="R122" s="5">
        <v>70</v>
      </c>
      <c r="S122" s="5">
        <v>60</v>
      </c>
      <c r="T122" s="5"/>
      <c r="U122" s="5"/>
      <c r="V122" s="5">
        <v>100</v>
      </c>
      <c r="W122" s="5"/>
      <c r="X122" s="5"/>
      <c r="Y122" s="5"/>
      <c r="Z122" s="5"/>
      <c r="AA122" s="5">
        <v>50</v>
      </c>
      <c r="AB122" s="5"/>
      <c r="AC122" s="5"/>
      <c r="AD122" s="26"/>
    </row>
    <row r="123" spans="1:30" ht="18" customHeight="1">
      <c r="A123" s="6"/>
      <c r="B123" s="34" t="s">
        <v>115</v>
      </c>
      <c r="C123" s="6"/>
      <c r="D123" s="2"/>
      <c r="E123" s="5">
        <v>199.3</v>
      </c>
      <c r="F123" s="5">
        <v>171.09</v>
      </c>
      <c r="G123" s="5">
        <f>K123+L123+M123+N123+O123+P123+Q123+R123+S123+T123+U123+V123+W123+X123+Y123+Z123+AA123+AB123+AC123</f>
        <v>150</v>
      </c>
      <c r="H123" s="2">
        <f t="shared" si="27"/>
        <v>150</v>
      </c>
      <c r="I123" s="2">
        <f t="shared" si="28"/>
        <v>150</v>
      </c>
      <c r="J123" s="2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>
        <v>100</v>
      </c>
      <c r="X123" s="5"/>
      <c r="Y123" s="5"/>
      <c r="Z123" s="5"/>
      <c r="AA123" s="5">
        <v>50</v>
      </c>
      <c r="AB123" s="5"/>
      <c r="AC123" s="5"/>
      <c r="AD123" s="26"/>
    </row>
    <row r="124" spans="1:30" ht="25.5">
      <c r="A124" s="6" t="s">
        <v>128</v>
      </c>
      <c r="B124" s="7" t="s">
        <v>112</v>
      </c>
      <c r="C124" s="6" t="s">
        <v>37</v>
      </c>
      <c r="D124" s="2"/>
      <c r="E124" s="54">
        <f>E125+E126</f>
        <v>3607.6</v>
      </c>
      <c r="F124" s="2">
        <f>F125+F126</f>
        <v>4487.0599999999995</v>
      </c>
      <c r="G124" s="2">
        <f>+G125+G126</f>
        <v>5194.1500000000015</v>
      </c>
      <c r="H124" s="2">
        <f t="shared" si="27"/>
        <v>5194.150000000001</v>
      </c>
      <c r="I124" s="2">
        <f t="shared" si="28"/>
        <v>5194.150000000001</v>
      </c>
      <c r="J124" s="5">
        <f aca="true" t="shared" si="36" ref="J124:AD124">+J125+J126</f>
        <v>0</v>
      </c>
      <c r="K124" s="5">
        <f t="shared" si="36"/>
        <v>60.1</v>
      </c>
      <c r="L124" s="5">
        <f t="shared" si="36"/>
        <v>365</v>
      </c>
      <c r="M124" s="5">
        <f t="shared" si="36"/>
        <v>379.1</v>
      </c>
      <c r="N124" s="5">
        <f t="shared" si="36"/>
        <v>753.69</v>
      </c>
      <c r="O124" s="5">
        <f t="shared" si="36"/>
        <v>543.6</v>
      </c>
      <c r="P124" s="5">
        <f t="shared" si="36"/>
        <v>0</v>
      </c>
      <c r="Q124" s="5">
        <f t="shared" si="36"/>
        <v>308.3</v>
      </c>
      <c r="R124" s="5">
        <f t="shared" si="36"/>
        <v>154.9</v>
      </c>
      <c r="S124" s="5">
        <f t="shared" si="36"/>
        <v>367.96</v>
      </c>
      <c r="T124" s="5">
        <f t="shared" si="36"/>
        <v>0</v>
      </c>
      <c r="U124" s="5">
        <f t="shared" si="36"/>
        <v>136.9</v>
      </c>
      <c r="V124" s="5">
        <f t="shared" si="36"/>
        <v>477.9</v>
      </c>
      <c r="W124" s="5">
        <f t="shared" si="36"/>
        <v>90.7</v>
      </c>
      <c r="X124" s="5">
        <f t="shared" si="36"/>
        <v>313.3</v>
      </c>
      <c r="Y124" s="5">
        <f t="shared" si="36"/>
        <v>227.6</v>
      </c>
      <c r="Z124" s="5">
        <f t="shared" si="36"/>
        <v>188.5</v>
      </c>
      <c r="AA124" s="5">
        <f t="shared" si="36"/>
        <v>225.7</v>
      </c>
      <c r="AB124" s="5">
        <f t="shared" si="36"/>
        <v>22.7</v>
      </c>
      <c r="AC124" s="5">
        <f t="shared" si="36"/>
        <v>578.1999999999999</v>
      </c>
      <c r="AD124" s="5">
        <f t="shared" si="36"/>
        <v>0</v>
      </c>
    </row>
    <row r="125" spans="1:30" ht="21" customHeight="1">
      <c r="A125" s="6"/>
      <c r="B125" s="34" t="s">
        <v>113</v>
      </c>
      <c r="C125" s="6" t="s">
        <v>37</v>
      </c>
      <c r="D125" s="2"/>
      <c r="E125" s="5">
        <v>2907.1</v>
      </c>
      <c r="F125" s="5">
        <v>3904.56</v>
      </c>
      <c r="G125" s="5">
        <f>K125+L125+M125+N125+O125+P125+Q125+R125+S125+T125+U125+V125+W125+X125+Y125+Z125+AA125+AB125+AC125</f>
        <v>4440.560000000001</v>
      </c>
      <c r="H125" s="2">
        <f t="shared" si="27"/>
        <v>4440.560000000001</v>
      </c>
      <c r="I125" s="2">
        <f t="shared" si="28"/>
        <v>4440.560000000001</v>
      </c>
      <c r="J125" s="2"/>
      <c r="K125" s="5">
        <v>60.1</v>
      </c>
      <c r="L125" s="5">
        <v>365</v>
      </c>
      <c r="M125" s="5">
        <v>379.1</v>
      </c>
      <c r="N125" s="5">
        <v>692.1</v>
      </c>
      <c r="O125" s="5">
        <v>543.6</v>
      </c>
      <c r="P125" s="5"/>
      <c r="Q125" s="5">
        <v>308.3</v>
      </c>
      <c r="R125" s="5">
        <v>154.9</v>
      </c>
      <c r="S125" s="42">
        <v>367.96</v>
      </c>
      <c r="T125" s="5"/>
      <c r="U125" s="5">
        <v>136.9</v>
      </c>
      <c r="V125" s="5">
        <v>477.9</v>
      </c>
      <c r="W125" s="5">
        <v>90.7</v>
      </c>
      <c r="X125" s="5">
        <v>313.3</v>
      </c>
      <c r="Y125" s="5">
        <v>227.6</v>
      </c>
      <c r="Z125" s="5">
        <v>188.5</v>
      </c>
      <c r="AA125" s="5">
        <v>68.3</v>
      </c>
      <c r="AB125" s="5"/>
      <c r="AC125" s="5">
        <v>66.3</v>
      </c>
      <c r="AD125" s="26"/>
    </row>
    <row r="126" spans="1:30" ht="18" customHeight="1">
      <c r="A126" s="6"/>
      <c r="B126" s="34" t="s">
        <v>114</v>
      </c>
      <c r="C126" s="6"/>
      <c r="D126" s="2"/>
      <c r="E126" s="5">
        <v>700.5</v>
      </c>
      <c r="F126" s="5">
        <v>582.5</v>
      </c>
      <c r="G126" s="5">
        <f>K126+L126+M126+N126+O126+P126+Q126+R126+S126+T126+U126+V126+W126+X126+Y126+Z126+AA126+AB126+AC126</f>
        <v>753.5899999999999</v>
      </c>
      <c r="H126" s="2">
        <f t="shared" si="27"/>
        <v>753.5899999999999</v>
      </c>
      <c r="I126" s="2">
        <f t="shared" si="28"/>
        <v>753.5899999999999</v>
      </c>
      <c r="J126" s="2"/>
      <c r="K126" s="5"/>
      <c r="L126" s="5"/>
      <c r="M126" s="5"/>
      <c r="N126" s="5">
        <v>61.59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>
        <v>157.4</v>
      </c>
      <c r="AB126" s="5">
        <v>22.7</v>
      </c>
      <c r="AC126" s="5">
        <v>511.9</v>
      </c>
      <c r="AD126" s="26"/>
    </row>
    <row r="127" spans="1:30" s="12" customFormat="1" ht="29.25" customHeight="1" hidden="1">
      <c r="A127" s="6">
        <v>5</v>
      </c>
      <c r="B127" s="7" t="s">
        <v>74</v>
      </c>
      <c r="C127" s="37" t="s">
        <v>89</v>
      </c>
      <c r="D127" s="4">
        <v>157000</v>
      </c>
      <c r="E127" s="45">
        <v>361</v>
      </c>
      <c r="F127" s="45">
        <v>585</v>
      </c>
      <c r="G127" s="4">
        <f>K127+L127+M127+N127+O127+P127+Q127+R127+S127+T127+U127+V127+W127+X127+Y127+Z127+AA127+AB127+AC127</f>
        <v>0</v>
      </c>
      <c r="H127" s="2">
        <f t="shared" si="27"/>
        <v>0</v>
      </c>
      <c r="I127" s="2">
        <f t="shared" si="28"/>
        <v>0</v>
      </c>
      <c r="J127" s="2"/>
      <c r="K127" s="24"/>
      <c r="L127" s="24"/>
      <c r="M127" s="24"/>
      <c r="N127" s="24"/>
      <c r="O127" s="24"/>
      <c r="P127" s="25"/>
      <c r="Q127" s="25"/>
      <c r="R127" s="24"/>
      <c r="S127" s="24"/>
      <c r="T127" s="24"/>
      <c r="U127" s="24"/>
      <c r="V127" s="24"/>
      <c r="W127" s="24"/>
      <c r="X127" s="24"/>
      <c r="Y127" s="25"/>
      <c r="Z127" s="24"/>
      <c r="AA127" s="24"/>
      <c r="AB127" s="24"/>
      <c r="AC127" s="24"/>
      <c r="AD127" s="11"/>
    </row>
    <row r="128" spans="1:30" s="12" customFormat="1" ht="18.75" customHeight="1">
      <c r="A128" s="6">
        <v>4</v>
      </c>
      <c r="B128" s="7" t="s">
        <v>90</v>
      </c>
      <c r="C128" s="6" t="s">
        <v>7</v>
      </c>
      <c r="D128" s="2">
        <v>35</v>
      </c>
      <c r="E128" s="24">
        <v>37.3</v>
      </c>
      <c r="F128" s="24">
        <v>38</v>
      </c>
      <c r="G128" s="2">
        <v>39</v>
      </c>
      <c r="H128" s="2"/>
      <c r="I128" s="2">
        <f t="shared" si="28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4"/>
      <c r="AC128" s="24"/>
      <c r="AD128" s="11"/>
    </row>
    <row r="129" spans="1:30" ht="13.5" thickBot="1">
      <c r="A129" s="49"/>
      <c r="B129" s="48"/>
      <c r="C129" s="49"/>
      <c r="D129" s="50"/>
      <c r="E129" s="49"/>
      <c r="F129" s="51"/>
      <c r="G129" s="53"/>
      <c r="H129" s="53"/>
      <c r="I129" s="2">
        <f t="shared" si="28"/>
        <v>0</v>
      </c>
      <c r="J129" s="47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</row>
    <row r="130" spans="7:10" ht="13.5" thickTop="1">
      <c r="G130" s="8"/>
      <c r="H130" s="8"/>
      <c r="I130" s="8"/>
      <c r="J130" s="16"/>
    </row>
  </sheetData>
  <sheetProtection/>
  <mergeCells count="36">
    <mergeCell ref="P7:P8"/>
    <mergeCell ref="Y7:Y8"/>
    <mergeCell ref="Z7:Z8"/>
    <mergeCell ref="AA7:AA8"/>
    <mergeCell ref="AB7:AB8"/>
    <mergeCell ref="AC7:AC8"/>
    <mergeCell ref="S7:S8"/>
    <mergeCell ref="T7:T8"/>
    <mergeCell ref="U7:U8"/>
    <mergeCell ref="V7:V8"/>
    <mergeCell ref="J6:J8"/>
    <mergeCell ref="W7:W8"/>
    <mergeCell ref="X7:X8"/>
    <mergeCell ref="G6:G8"/>
    <mergeCell ref="K6:AC6"/>
    <mergeCell ref="K7:K8"/>
    <mergeCell ref="L7:L8"/>
    <mergeCell ref="M7:M8"/>
    <mergeCell ref="N7:N8"/>
    <mergeCell ref="O7:O8"/>
    <mergeCell ref="A6:A8"/>
    <mergeCell ref="B6:B8"/>
    <mergeCell ref="C6:C8"/>
    <mergeCell ref="D6:D8"/>
    <mergeCell ref="E6:E8"/>
    <mergeCell ref="F6:F8"/>
    <mergeCell ref="J112:J113"/>
    <mergeCell ref="AD6:AD8"/>
    <mergeCell ref="A1:E1"/>
    <mergeCell ref="K1:AC1"/>
    <mergeCell ref="A2:E2"/>
    <mergeCell ref="K2:AC2"/>
    <mergeCell ref="A3:AC3"/>
    <mergeCell ref="A4:AC4"/>
    <mergeCell ref="R7:R8"/>
    <mergeCell ref="Q7:Q8"/>
  </mergeCells>
  <printOptions/>
  <pageMargins left="0.15748031496063" right="0.15748031496063" top="0.236220472440945" bottom="0.393700787401575" header="0.15748031496063" footer="0.27559055118110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2021-01-27T22:45:20Z</cp:lastPrinted>
  <dcterms:created xsi:type="dcterms:W3CDTF">2012-10-25T08:34:41Z</dcterms:created>
  <dcterms:modified xsi:type="dcterms:W3CDTF">2021-01-29T02:44:22Z</dcterms:modified>
  <cp:category/>
  <cp:version/>
  <cp:contentType/>
  <cp:contentStatus/>
</cp:coreProperties>
</file>